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always"/>
  <mc:AlternateContent xmlns:mc="http://schemas.openxmlformats.org/markup-compatibility/2006">
    <mc:Choice Requires="x15">
      <x15ac:absPath xmlns:x15ac="http://schemas.microsoft.com/office/spreadsheetml/2010/11/ac" url="H:\OCFO\00-FY21 Allocations\"/>
    </mc:Choice>
  </mc:AlternateContent>
  <xr:revisionPtr revIDLastSave="0" documentId="13_ncr:1_{6F7054A8-6A12-47E1-A09D-7F33CCA58083}" xr6:coauthVersionLast="45" xr6:coauthVersionMax="45" xr10:uidLastSave="{00000000-0000-0000-0000-000000000000}"/>
  <bookViews>
    <workbookView xWindow="28680" yWindow="-120" windowWidth="29040" windowHeight="15840" tabRatio="994" activeTab="2" xr2:uid="{0CDB6923-5DCE-42C3-BE84-2519A863A9BE}"/>
  </bookViews>
  <sheets>
    <sheet name="ESSA Overview" sheetId="26" r:id="rId1"/>
    <sheet name=" Title I Loss Comp" sheetId="1" r:id="rId2"/>
    <sheet name="Title I-A " sheetId="4" r:id="rId3"/>
    <sheet name="Title I-A Neglected" sheetId="27" r:id="rId4"/>
    <sheet name="Title I-D LEAs " sheetId="20" r:id="rId5"/>
    <sheet name="Title I-D SA" sheetId="21" r:id="rId6"/>
    <sheet name="Title II-A " sheetId="22" r:id="rId7"/>
    <sheet name="Title III-A " sheetId="23" r:id="rId8"/>
    <sheet name="Title IV-A" sheetId="24" r:id="rId9"/>
    <sheet name="Title V-B " sheetId="25" r:id="rId10"/>
    <sheet name="FY21 Formula County " sheetId="19" state="hidden" r:id="rId11"/>
    <sheet name="FY21 Allocations" sheetId="17" state="hidden" r:id="rId12"/>
    <sheet name="FY21 Formula Counts " sheetId="18" state="hidden" r:id="rId13"/>
    <sheet name="Title I-A Neglected " sheetId="14" state="hidden" r:id="rId14"/>
    <sheet name="Title I-D Subpart 1 SAs " sheetId="12" state="hidden" r:id="rId15"/>
    <sheet name="Title I-D Subpart 2 LEAs " sheetId="10" state="hidden" r:id="rId16"/>
    <sheet name="FY19 Revised Final " sheetId="16" state="hidden" r:id="rId17"/>
    <sheet name="FY19 Allocations ePlan" sheetId="8" state="hidden" r:id="rId18"/>
    <sheet name="Populations Merged FY20 " sheetId="3" state="hidden" r:id="rId19"/>
    <sheet name="FY20 Final Allocations " sheetId="2" state="hidden" r:id="rId20"/>
    <sheet name="FY19 Populations Merged" sheetId="7" state="hidden" r:id="rId21"/>
    <sheet name="FY19 2nd Rev Allocations" sheetId="6" state="hidden" r:id="rId22"/>
    <sheet name="FY20 Prelim Allocations" sheetId="9" state="hidden" r:id="rId23"/>
    <sheet name="FY19 I-A Neg.-ePlan" sheetId="15" state="hidden" r:id="rId24"/>
  </sheets>
  <externalReferences>
    <externalReference r:id="rId25"/>
    <externalReference r:id="rId26"/>
    <externalReference r:id="rId27"/>
    <externalReference r:id="rId28"/>
  </externalReferences>
  <definedNames>
    <definedName name="_xlnm._FilterDatabase" localSheetId="2" hidden="1">'Title I-A '!$B$5:$B$152</definedName>
    <definedName name="_xlnm._FilterDatabase" localSheetId="13" hidden="1">'Title I-A Neglected '!$A$1:$J$145</definedName>
    <definedName name="_xlnm.Print_Area" localSheetId="22">'FY20 Prelim Allocations'!$BE$1:$BH$4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54" i="19" l="1"/>
  <c r="J156" i="19" s="1"/>
  <c r="R153" i="19"/>
  <c r="Q153" i="19"/>
  <c r="L153" i="19"/>
  <c r="L154" i="19" s="1"/>
  <c r="L156" i="19" s="1"/>
  <c r="J153" i="19"/>
  <c r="I153" i="19"/>
  <c r="I154" i="19" s="1"/>
  <c r="H153" i="19"/>
  <c r="H154" i="19" s="1"/>
  <c r="H156" i="19" s="1"/>
  <c r="G153" i="19"/>
  <c r="K153" i="19" s="1"/>
  <c r="F153" i="19"/>
  <c r="F154" i="19" s="1"/>
  <c r="F156" i="19" s="1"/>
  <c r="U152" i="19"/>
  <c r="R152" i="19"/>
  <c r="R154" i="19" s="1"/>
  <c r="Q152" i="19"/>
  <c r="Q154" i="19" s="1"/>
  <c r="P152" i="19"/>
  <c r="P154" i="19" s="1"/>
  <c r="O152" i="19"/>
  <c r="O154" i="19" s="1"/>
  <c r="N152" i="19"/>
  <c r="N154" i="19" s="1"/>
  <c r="K152" i="19"/>
  <c r="K154" i="19" s="1"/>
  <c r="K156" i="19" s="1"/>
  <c r="U154" i="19" l="1"/>
  <c r="I156" i="19"/>
  <c r="U153" i="19"/>
  <c r="G154" i="19"/>
  <c r="G156" i="19" s="1"/>
  <c r="L102" i="1" l="1"/>
  <c r="M102" i="1"/>
  <c r="N102" i="1"/>
  <c r="O102" i="1"/>
  <c r="P102" i="1"/>
  <c r="Q102" i="1"/>
  <c r="X101" i="1"/>
  <c r="W101" i="1"/>
  <c r="V101" i="1"/>
  <c r="S101" i="1"/>
  <c r="T101" i="1"/>
  <c r="U101" i="1"/>
  <c r="R101" i="1"/>
  <c r="X100" i="1"/>
  <c r="X102" i="1" s="1"/>
  <c r="W100" i="1"/>
  <c r="W102" i="1" s="1"/>
  <c r="V100" i="1"/>
  <c r="V102" i="1" s="1"/>
  <c r="S100" i="1"/>
  <c r="S102" i="1" s="1"/>
  <c r="T100" i="1"/>
  <c r="T102" i="1" s="1"/>
  <c r="U100" i="1"/>
  <c r="U102" i="1" s="1"/>
  <c r="R100" i="1"/>
  <c r="R102" i="1" s="1"/>
  <c r="K100" i="1"/>
  <c r="J101" i="1" l="1"/>
  <c r="J100" i="1"/>
  <c r="J102" i="1" s="1"/>
  <c r="H100" i="1"/>
  <c r="G100" i="1"/>
  <c r="C100" i="1"/>
  <c r="D100" i="1"/>
  <c r="E100" i="1"/>
  <c r="F100" i="1"/>
  <c r="B100" i="1"/>
  <c r="F151" i="24" l="1"/>
  <c r="F83"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D13" i="26"/>
  <c r="E13" i="26"/>
  <c r="C13" i="26"/>
  <c r="D12" i="26"/>
  <c r="E12" i="26"/>
  <c r="F12" i="26"/>
  <c r="D11" i="26"/>
  <c r="E11" i="26"/>
  <c r="F11" i="26"/>
  <c r="D10" i="26"/>
  <c r="E10" i="26"/>
  <c r="F10" i="26"/>
  <c r="D9" i="26"/>
  <c r="E9" i="26"/>
  <c r="F9" i="26"/>
  <c r="D8" i="26"/>
  <c r="E8" i="26"/>
  <c r="F8" i="26"/>
  <c r="D7" i="26"/>
  <c r="E7" i="26"/>
  <c r="F7" i="26"/>
  <c r="C12" i="26"/>
  <c r="C11" i="26"/>
  <c r="C10" i="26"/>
  <c r="C9" i="26"/>
  <c r="C8" i="26"/>
  <c r="C7" i="26"/>
  <c r="D6" i="26"/>
  <c r="E6" i="26"/>
  <c r="F6" i="26"/>
  <c r="C6" i="26"/>
  <c r="F34" i="27"/>
  <c r="E34" i="27"/>
  <c r="D34" i="27"/>
  <c r="C34"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E6" i="27"/>
  <c r="E7" i="27"/>
  <c r="E8" i="27"/>
  <c r="E9" i="27"/>
  <c r="E10" i="27"/>
  <c r="E11" i="27"/>
  <c r="E12" i="27"/>
  <c r="E13" i="27"/>
  <c r="E14" i="27"/>
  <c r="E15" i="27"/>
  <c r="E16" i="27"/>
  <c r="E17" i="27"/>
  <c r="E18" i="27"/>
  <c r="E19" i="27"/>
  <c r="E20" i="27"/>
  <c r="E21" i="27"/>
  <c r="E22" i="27"/>
  <c r="E23" i="27"/>
  <c r="E24" i="27"/>
  <c r="E25" i="27"/>
  <c r="E26" i="27"/>
  <c r="E27" i="27"/>
  <c r="E28" i="27"/>
  <c r="E29" i="27"/>
  <c r="E30" i="27"/>
  <c r="E31" i="27"/>
  <c r="E32" i="27"/>
  <c r="E33" i="27"/>
  <c r="F5" i="27"/>
  <c r="E5" i="27"/>
  <c r="D5" i="26"/>
  <c r="E5" i="26"/>
  <c r="F5" i="26"/>
  <c r="C5" i="26"/>
  <c r="E6" i="25"/>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F5" i="25"/>
  <c r="E5" i="25"/>
  <c r="D83" i="25"/>
  <c r="C83" i="25"/>
  <c r="F6" i="24"/>
  <c r="F7" i="24"/>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5" i="24"/>
  <c r="D151" i="24"/>
  <c r="C151"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5" i="24"/>
  <c r="E151" i="24" s="1"/>
  <c r="F6" i="23"/>
  <c r="F7" i="23"/>
  <c r="F8" i="23"/>
  <c r="F9" i="23"/>
  <c r="F10" i="23"/>
  <c r="F11" i="23"/>
  <c r="F12" i="23"/>
  <c r="F13" i="23"/>
  <c r="F14" i="23"/>
  <c r="F15" i="23"/>
  <c r="F16" i="23"/>
  <c r="F17" i="23"/>
  <c r="F18" i="23"/>
  <c r="F19" i="23"/>
  <c r="F20" i="23"/>
  <c r="F21" i="23"/>
  <c r="F22" i="23"/>
  <c r="F23" i="23"/>
  <c r="F24" i="23"/>
  <c r="F25" i="23"/>
  <c r="F26" i="23"/>
  <c r="F27" i="23"/>
  <c r="F28" i="23"/>
  <c r="F29" i="23"/>
  <c r="F30" i="23"/>
  <c r="F31" i="23"/>
  <c r="F32" i="23"/>
  <c r="F33" i="23"/>
  <c r="F34" i="23"/>
  <c r="F35" i="23"/>
  <c r="F36" i="23"/>
  <c r="F37" i="23"/>
  <c r="F38" i="23"/>
  <c r="F39" i="23"/>
  <c r="F40" i="23"/>
  <c r="F41" i="23"/>
  <c r="F42" i="23"/>
  <c r="F43" i="23"/>
  <c r="F44" i="23"/>
  <c r="F45" i="23"/>
  <c r="F46" i="23"/>
  <c r="F47" i="23"/>
  <c r="F48" i="23"/>
  <c r="F49" i="23"/>
  <c r="F50" i="23"/>
  <c r="F51" i="23"/>
  <c r="F52" i="23"/>
  <c r="F53" i="23"/>
  <c r="F54" i="23"/>
  <c r="F55" i="23"/>
  <c r="F56" i="23"/>
  <c r="F57" i="23"/>
  <c r="F58" i="23"/>
  <c r="F59" i="23"/>
  <c r="F60" i="23"/>
  <c r="F61" i="23"/>
  <c r="F62" i="23"/>
  <c r="F63" i="23"/>
  <c r="F64" i="23"/>
  <c r="F65" i="23"/>
  <c r="F66" i="23"/>
  <c r="F67" i="23"/>
  <c r="F68" i="23"/>
  <c r="F69" i="23"/>
  <c r="F70" i="23"/>
  <c r="F71" i="23"/>
  <c r="F72" i="23"/>
  <c r="F73" i="23"/>
  <c r="F74" i="23"/>
  <c r="F75" i="23"/>
  <c r="F76" i="23"/>
  <c r="F77" i="23"/>
  <c r="F78" i="23"/>
  <c r="F79" i="23"/>
  <c r="F80" i="23"/>
  <c r="F81" i="23"/>
  <c r="F82" i="23"/>
  <c r="F83" i="23"/>
  <c r="F84" i="23"/>
  <c r="F85" i="23"/>
  <c r="F86" i="23"/>
  <c r="F87" i="23"/>
  <c r="F88" i="23"/>
  <c r="F89" i="23"/>
  <c r="F90" i="23"/>
  <c r="F91" i="23"/>
  <c r="F92" i="23"/>
  <c r="F93" i="23"/>
  <c r="F94" i="23"/>
  <c r="F95" i="23"/>
  <c r="F96" i="23"/>
  <c r="F97" i="23"/>
  <c r="F98" i="23"/>
  <c r="F99" i="23"/>
  <c r="F100" i="23"/>
  <c r="F101" i="23"/>
  <c r="F102" i="23"/>
  <c r="F103" i="23"/>
  <c r="F104" i="23"/>
  <c r="F105" i="23"/>
  <c r="F106" i="23"/>
  <c r="F107" i="23"/>
  <c r="F108" i="23"/>
  <c r="F109" i="23"/>
  <c r="F110" i="23"/>
  <c r="F111" i="23"/>
  <c r="F112" i="23"/>
  <c r="F113" i="23"/>
  <c r="F114" i="23"/>
  <c r="F115" i="23"/>
  <c r="F116" i="23"/>
  <c r="F117" i="23"/>
  <c r="F118" i="23"/>
  <c r="F119" i="23"/>
  <c r="F120" i="23"/>
  <c r="F121" i="23"/>
  <c r="F122" i="23"/>
  <c r="F123" i="23"/>
  <c r="F124" i="23"/>
  <c r="F125" i="23"/>
  <c r="F126" i="23"/>
  <c r="F127" i="23"/>
  <c r="F128" i="23"/>
  <c r="F129" i="23"/>
  <c r="F130" i="23"/>
  <c r="F131" i="23"/>
  <c r="F132" i="23"/>
  <c r="F133" i="23"/>
  <c r="F134" i="23"/>
  <c r="F135" i="23"/>
  <c r="F136" i="23"/>
  <c r="F137" i="23"/>
  <c r="F138" i="23"/>
  <c r="F139" i="23"/>
  <c r="F140" i="23"/>
  <c r="F141" i="23"/>
  <c r="F142" i="23"/>
  <c r="F143" i="23"/>
  <c r="F144" i="23"/>
  <c r="F145" i="23"/>
  <c r="F146" i="23"/>
  <c r="F147" i="23"/>
  <c r="F148" i="23"/>
  <c r="F149" i="23"/>
  <c r="F150" i="23"/>
  <c r="F151" i="23"/>
  <c r="F152" i="23"/>
  <c r="F153" i="23"/>
  <c r="F5" i="23"/>
  <c r="E153" i="23"/>
  <c r="E6" i="23"/>
  <c r="E7" i="23"/>
  <c r="E8"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5" i="23"/>
  <c r="F153" i="22"/>
  <c r="E153" i="22"/>
  <c r="D153" i="22"/>
  <c r="C153"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0"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E6" i="22"/>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F5" i="22"/>
  <c r="E5" i="22"/>
  <c r="F7" i="21"/>
  <c r="E6" i="21"/>
  <c r="E7" i="21"/>
  <c r="F6" i="21"/>
  <c r="F5" i="21"/>
  <c r="E5" i="21"/>
  <c r="D7" i="21"/>
  <c r="C7" i="21"/>
  <c r="F20" i="20"/>
  <c r="F21" i="20"/>
  <c r="F22" i="20"/>
  <c r="F23" i="20"/>
  <c r="F24" i="20"/>
  <c r="E20" i="20"/>
  <c r="E21" i="20"/>
  <c r="E22" i="20"/>
  <c r="E23" i="20"/>
  <c r="E24" i="20"/>
  <c r="E6" i="20"/>
  <c r="E7" i="20"/>
  <c r="E8" i="20"/>
  <c r="E9" i="20"/>
  <c r="E10" i="20"/>
  <c r="E11" i="20"/>
  <c r="E12" i="20"/>
  <c r="E13" i="20"/>
  <c r="E14" i="20"/>
  <c r="E15" i="20"/>
  <c r="E16" i="20"/>
  <c r="E17" i="20"/>
  <c r="E18" i="20"/>
  <c r="E19" i="20"/>
  <c r="F6" i="20"/>
  <c r="F7" i="20"/>
  <c r="F8" i="20"/>
  <c r="F9" i="20"/>
  <c r="F10" i="20"/>
  <c r="F11" i="20"/>
  <c r="F12" i="20"/>
  <c r="F13" i="20"/>
  <c r="F14" i="20"/>
  <c r="F15" i="20"/>
  <c r="F16" i="20"/>
  <c r="F17" i="20"/>
  <c r="F18" i="20"/>
  <c r="F19" i="20"/>
  <c r="F5" i="20"/>
  <c r="E5" i="20"/>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6" i="4"/>
  <c r="E151" i="4"/>
  <c r="D152" i="4"/>
  <c r="F152" i="4" s="1"/>
  <c r="C152"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6" i="4"/>
  <c r="AU166" i="17"/>
  <c r="X166" i="17"/>
  <c r="L166" i="17"/>
  <c r="AU164" i="17"/>
  <c r="V164" i="17"/>
  <c r="AY163" i="17"/>
  <c r="R163" i="17"/>
  <c r="AW160" i="17"/>
  <c r="AX160" i="17" s="1"/>
  <c r="AZ160" i="17" s="1"/>
  <c r="BA160" i="17" s="1"/>
  <c r="BB160" i="17" s="1"/>
  <c r="AD160" i="17"/>
  <c r="AE160" i="17" s="1"/>
  <c r="AB160" i="17"/>
  <c r="AA160" i="17"/>
  <c r="Z160" i="17"/>
  <c r="Y160" i="17"/>
  <c r="AC160" i="17" s="1"/>
  <c r="N160" i="17"/>
  <c r="L160" i="17"/>
  <c r="K160" i="17"/>
  <c r="J160" i="17"/>
  <c r="I160" i="17"/>
  <c r="H160" i="17"/>
  <c r="G160" i="17"/>
  <c r="F160" i="17"/>
  <c r="E160" i="17"/>
  <c r="D160" i="17"/>
  <c r="C160" i="17"/>
  <c r="BA159" i="17"/>
  <c r="BB159" i="17" s="1"/>
  <c r="AZ159" i="17"/>
  <c r="AW159" i="17"/>
  <c r="AD159" i="17"/>
  <c r="AB159" i="17"/>
  <c r="AA159" i="17"/>
  <c r="Z159" i="17"/>
  <c r="Y159" i="17"/>
  <c r="N159" i="17"/>
  <c r="L159" i="17"/>
  <c r="K159" i="17"/>
  <c r="J159" i="17"/>
  <c r="I159" i="17"/>
  <c r="H159" i="17"/>
  <c r="G159" i="17"/>
  <c r="F159" i="17"/>
  <c r="E159" i="17"/>
  <c r="D159" i="17"/>
  <c r="C159" i="17"/>
  <c r="AZ157" i="17"/>
  <c r="BA157" i="17" s="1"/>
  <c r="BI156" i="17"/>
  <c r="BG156" i="17"/>
  <c r="BE156" i="17"/>
  <c r="BC156" i="17"/>
  <c r="AX156" i="17"/>
  <c r="AW156" i="17"/>
  <c r="AD156" i="17"/>
  <c r="AB156" i="17"/>
  <c r="AA156" i="17"/>
  <c r="Z156" i="17"/>
  <c r="Y156" i="17"/>
  <c r="N156" i="17"/>
  <c r="L156" i="17"/>
  <c r="K156" i="17"/>
  <c r="J156" i="17"/>
  <c r="I156" i="17"/>
  <c r="H156" i="17"/>
  <c r="G156" i="17"/>
  <c r="F156" i="17"/>
  <c r="E156" i="17"/>
  <c r="D156" i="17"/>
  <c r="C156" i="17"/>
  <c r="BI155" i="17"/>
  <c r="BG155" i="17"/>
  <c r="BE155" i="17"/>
  <c r="BC155" i="17"/>
  <c r="AW155" i="17"/>
  <c r="AX155" i="17" s="1"/>
  <c r="AD155" i="17"/>
  <c r="AB155" i="17"/>
  <c r="AA155" i="17"/>
  <c r="Z155" i="17"/>
  <c r="Y155" i="17"/>
  <c r="N155" i="17"/>
  <c r="L155" i="17"/>
  <c r="K155" i="17"/>
  <c r="J155" i="17"/>
  <c r="I155" i="17"/>
  <c r="H155" i="17"/>
  <c r="G155" i="17"/>
  <c r="F155" i="17"/>
  <c r="E155" i="17"/>
  <c r="D155" i="17"/>
  <c r="C155" i="17"/>
  <c r="BI154" i="17"/>
  <c r="BG154" i="17"/>
  <c r="BE154" i="17"/>
  <c r="BC154" i="17"/>
  <c r="AW154" i="17"/>
  <c r="AX154" i="17" s="1"/>
  <c r="AE154" i="17"/>
  <c r="AD154" i="17"/>
  <c r="AG154" i="17" s="1"/>
  <c r="AB154" i="17"/>
  <c r="AA154" i="17"/>
  <c r="Z154" i="17"/>
  <c r="Y154" i="17"/>
  <c r="N154" i="17"/>
  <c r="L154" i="17"/>
  <c r="K154" i="17"/>
  <c r="J154" i="17"/>
  <c r="I154" i="17"/>
  <c r="H154" i="17"/>
  <c r="G154" i="17"/>
  <c r="F154" i="17"/>
  <c r="E154" i="17"/>
  <c r="D154" i="17"/>
  <c r="C154" i="17"/>
  <c r="BI153" i="17"/>
  <c r="BG153" i="17"/>
  <c r="BE153" i="17"/>
  <c r="BC153" i="17"/>
  <c r="AW153" i="17"/>
  <c r="AX153" i="17" s="1"/>
  <c r="AZ153" i="17" s="1"/>
  <c r="BA153" i="17" s="1"/>
  <c r="AD153" i="17"/>
  <c r="AB153" i="17"/>
  <c r="AA153" i="17"/>
  <c r="Z153" i="17"/>
  <c r="Y153" i="17"/>
  <c r="N153" i="17"/>
  <c r="L153" i="17"/>
  <c r="K153" i="17"/>
  <c r="J153" i="17"/>
  <c r="I153" i="17"/>
  <c r="H153" i="17"/>
  <c r="G153" i="17"/>
  <c r="F153" i="17"/>
  <c r="E153" i="17"/>
  <c r="D153" i="17"/>
  <c r="C153" i="17"/>
  <c r="BI152" i="17"/>
  <c r="BG152" i="17"/>
  <c r="BE152" i="17"/>
  <c r="BC152" i="17"/>
  <c r="AX152" i="17"/>
  <c r="AW152" i="17"/>
  <c r="AD152" i="17"/>
  <c r="AB152" i="17"/>
  <c r="AA152" i="17"/>
  <c r="Z152" i="17"/>
  <c r="Y152" i="17"/>
  <c r="N152" i="17"/>
  <c r="L152" i="17"/>
  <c r="K152" i="17"/>
  <c r="J152" i="17"/>
  <c r="I152" i="17"/>
  <c r="H152" i="17"/>
  <c r="G152" i="17"/>
  <c r="F152" i="17"/>
  <c r="E152" i="17"/>
  <c r="D152" i="17"/>
  <c r="C152" i="17"/>
  <c r="BI151" i="17"/>
  <c r="BG151" i="17"/>
  <c r="BE151" i="17"/>
  <c r="BC151" i="17"/>
  <c r="AW151" i="17"/>
  <c r="AX151" i="17" s="1"/>
  <c r="AZ151" i="17" s="1"/>
  <c r="BA151" i="17" s="1"/>
  <c r="AF151" i="17"/>
  <c r="AE151" i="17"/>
  <c r="AD151" i="17"/>
  <c r="AG151" i="17" s="1"/>
  <c r="AB151" i="17"/>
  <c r="AA151" i="17"/>
  <c r="Z151" i="17"/>
  <c r="Y151" i="17"/>
  <c r="N151" i="17"/>
  <c r="L151" i="17"/>
  <c r="K151" i="17"/>
  <c r="J151" i="17"/>
  <c r="I151" i="17"/>
  <c r="H151" i="17"/>
  <c r="G151" i="17"/>
  <c r="F151" i="17"/>
  <c r="E151" i="17"/>
  <c r="D151" i="17"/>
  <c r="C151" i="17"/>
  <c r="BI150" i="17"/>
  <c r="BG150" i="17"/>
  <c r="BE150" i="17"/>
  <c r="BC150" i="17"/>
  <c r="AW150" i="17"/>
  <c r="AX150" i="17" s="1"/>
  <c r="AZ150" i="17" s="1"/>
  <c r="BA150" i="17" s="1"/>
  <c r="AD150" i="17"/>
  <c r="AB150" i="17"/>
  <c r="AA150" i="17"/>
  <c r="Z150" i="17"/>
  <c r="Y150" i="17"/>
  <c r="N150" i="17"/>
  <c r="L150" i="17"/>
  <c r="K150" i="17"/>
  <c r="J150" i="17"/>
  <c r="I150" i="17"/>
  <c r="H150" i="17"/>
  <c r="G150" i="17"/>
  <c r="F150" i="17"/>
  <c r="E150" i="17"/>
  <c r="D150" i="17"/>
  <c r="C150" i="17"/>
  <c r="BI149" i="17"/>
  <c r="BG149" i="17"/>
  <c r="BE149" i="17"/>
  <c r="BC149" i="17"/>
  <c r="AW149" i="17"/>
  <c r="AX149" i="17" s="1"/>
  <c r="AF149" i="17"/>
  <c r="AD149" i="17"/>
  <c r="AE149" i="17" s="1"/>
  <c r="AB149" i="17"/>
  <c r="AA149" i="17"/>
  <c r="Z149" i="17"/>
  <c r="Y149" i="17"/>
  <c r="N149" i="17"/>
  <c r="L149" i="17"/>
  <c r="K149" i="17"/>
  <c r="J149" i="17"/>
  <c r="I149" i="17"/>
  <c r="H149" i="17"/>
  <c r="G149" i="17"/>
  <c r="F149" i="17"/>
  <c r="E149" i="17"/>
  <c r="D149" i="17"/>
  <c r="C149" i="17"/>
  <c r="BI148" i="17"/>
  <c r="BG148" i="17"/>
  <c r="BE148" i="17"/>
  <c r="BC148" i="17"/>
  <c r="AW148" i="17"/>
  <c r="AX148" i="17" s="1"/>
  <c r="AZ148" i="17" s="1"/>
  <c r="BA148" i="17" s="1"/>
  <c r="AD148" i="17"/>
  <c r="AE148" i="17" s="1"/>
  <c r="AB148" i="17"/>
  <c r="AA148" i="17"/>
  <c r="Z148" i="17"/>
  <c r="Y148" i="17"/>
  <c r="N148" i="17"/>
  <c r="L148" i="17"/>
  <c r="K148" i="17"/>
  <c r="J148" i="17"/>
  <c r="I148" i="17"/>
  <c r="H148" i="17"/>
  <c r="M148" i="17" s="1"/>
  <c r="G148" i="17"/>
  <c r="F148" i="17"/>
  <c r="E148" i="17"/>
  <c r="D148" i="17"/>
  <c r="C148" i="17"/>
  <c r="BI147" i="17"/>
  <c r="BG147" i="17"/>
  <c r="BE147" i="17"/>
  <c r="BF147" i="17" s="1"/>
  <c r="BC147" i="17"/>
  <c r="AW147" i="17"/>
  <c r="AX147" i="17" s="1"/>
  <c r="AD147" i="17"/>
  <c r="AB147" i="17"/>
  <c r="AA147" i="17"/>
  <c r="Z147" i="17"/>
  <c r="Y147" i="17"/>
  <c r="N147" i="17"/>
  <c r="L147" i="17"/>
  <c r="K147" i="17"/>
  <c r="J147" i="17"/>
  <c r="I147" i="17"/>
  <c r="H147" i="17"/>
  <c r="G147" i="17"/>
  <c r="F147" i="17"/>
  <c r="E147" i="17"/>
  <c r="D147" i="17"/>
  <c r="C147" i="17"/>
  <c r="BI146" i="17"/>
  <c r="BG146" i="17"/>
  <c r="BE146" i="17"/>
  <c r="BC146" i="17"/>
  <c r="AW146" i="17"/>
  <c r="AX146" i="17" s="1"/>
  <c r="AZ146" i="17" s="1"/>
  <c r="BA146" i="17" s="1"/>
  <c r="AD146" i="17"/>
  <c r="AB146" i="17"/>
  <c r="AA146" i="17"/>
  <c r="Z146" i="17"/>
  <c r="Y146" i="17"/>
  <c r="N146" i="17"/>
  <c r="L146" i="17"/>
  <c r="K146" i="17"/>
  <c r="J146" i="17"/>
  <c r="I146" i="17"/>
  <c r="H146" i="17"/>
  <c r="G146" i="17"/>
  <c r="F146" i="17"/>
  <c r="E146" i="17"/>
  <c r="D146" i="17"/>
  <c r="C146" i="17"/>
  <c r="BI145" i="17"/>
  <c r="BG145" i="17"/>
  <c r="BE145" i="17"/>
  <c r="BC145" i="17"/>
  <c r="AW145" i="17"/>
  <c r="AX145" i="17" s="1"/>
  <c r="AD145" i="17"/>
  <c r="AB145" i="17"/>
  <c r="AA145" i="17"/>
  <c r="Z145" i="17"/>
  <c r="Y145" i="17"/>
  <c r="N145" i="17"/>
  <c r="L145" i="17"/>
  <c r="K145" i="17"/>
  <c r="J145" i="17"/>
  <c r="I145" i="17"/>
  <c r="H145" i="17"/>
  <c r="G145" i="17"/>
  <c r="F145" i="17"/>
  <c r="E145" i="17"/>
  <c r="D145" i="17"/>
  <c r="C145" i="17"/>
  <c r="BI144" i="17"/>
  <c r="BG144" i="17"/>
  <c r="BE144" i="17"/>
  <c r="BC144" i="17"/>
  <c r="AW144" i="17"/>
  <c r="AX144" i="17" s="1"/>
  <c r="AZ144" i="17" s="1"/>
  <c r="BA144" i="17" s="1"/>
  <c r="AG144" i="17"/>
  <c r="AE144" i="17"/>
  <c r="AH144" i="17" s="1"/>
  <c r="AD144" i="17"/>
  <c r="AF144" i="17" s="1"/>
  <c r="AB144" i="17"/>
  <c r="AA144" i="17"/>
  <c r="Z144" i="17"/>
  <c r="Y144" i="17"/>
  <c r="N144" i="17"/>
  <c r="L144" i="17"/>
  <c r="K144" i="17"/>
  <c r="J144" i="17"/>
  <c r="I144" i="17"/>
  <c r="H144" i="17"/>
  <c r="G144" i="17"/>
  <c r="F144" i="17"/>
  <c r="E144" i="17"/>
  <c r="D144" i="17"/>
  <c r="C144" i="17"/>
  <c r="BI143" i="17"/>
  <c r="BG143" i="17"/>
  <c r="BE143" i="17"/>
  <c r="BC143" i="17"/>
  <c r="AW143" i="17"/>
  <c r="AX143" i="17" s="1"/>
  <c r="AD143" i="17"/>
  <c r="AB143" i="17"/>
  <c r="AA143" i="17"/>
  <c r="Z143" i="17"/>
  <c r="Y143" i="17"/>
  <c r="N143" i="17"/>
  <c r="L143" i="17"/>
  <c r="K143" i="17"/>
  <c r="J143" i="17"/>
  <c r="I143" i="17"/>
  <c r="H143" i="17"/>
  <c r="M143" i="17" s="1"/>
  <c r="G143" i="17"/>
  <c r="F143" i="17"/>
  <c r="E143" i="17"/>
  <c r="D143" i="17"/>
  <c r="C143" i="17"/>
  <c r="BI142" i="17"/>
  <c r="BG142" i="17"/>
  <c r="BE142" i="17"/>
  <c r="BC142" i="17"/>
  <c r="AW142" i="17"/>
  <c r="AX142" i="17" s="1"/>
  <c r="AZ142" i="17" s="1"/>
  <c r="BA142" i="17" s="1"/>
  <c r="AG142" i="17"/>
  <c r="AD142" i="17"/>
  <c r="AF142" i="17" s="1"/>
  <c r="AB142" i="17"/>
  <c r="AA142" i="17"/>
  <c r="Z142" i="17"/>
  <c r="Y142" i="17"/>
  <c r="N142" i="17"/>
  <c r="L142" i="17"/>
  <c r="K142" i="17"/>
  <c r="J142" i="17"/>
  <c r="I142" i="17"/>
  <c r="H142" i="17"/>
  <c r="G142" i="17"/>
  <c r="F142" i="17"/>
  <c r="E142" i="17"/>
  <c r="D142" i="17"/>
  <c r="C142" i="17"/>
  <c r="BI141" i="17"/>
  <c r="BG141" i="17"/>
  <c r="BE141" i="17"/>
  <c r="BC141" i="17"/>
  <c r="AW141" i="17"/>
  <c r="AX141" i="17" s="1"/>
  <c r="BJ141" i="17" s="1"/>
  <c r="AD141" i="17"/>
  <c r="AB141" i="17"/>
  <c r="AA141" i="17"/>
  <c r="Z141" i="17"/>
  <c r="Y141" i="17"/>
  <c r="N141" i="17"/>
  <c r="L141" i="17"/>
  <c r="K141" i="17"/>
  <c r="J141" i="17"/>
  <c r="I141" i="17"/>
  <c r="H141" i="17"/>
  <c r="G141" i="17"/>
  <c r="F141" i="17"/>
  <c r="E141" i="17"/>
  <c r="D141" i="17"/>
  <c r="C141" i="17"/>
  <c r="BI140" i="17"/>
  <c r="BG140" i="17"/>
  <c r="BE140" i="17"/>
  <c r="BC140" i="17"/>
  <c r="AW140" i="17"/>
  <c r="AX140" i="17" s="1"/>
  <c r="AZ140" i="17" s="1"/>
  <c r="BA140" i="17" s="1"/>
  <c r="AD140" i="17"/>
  <c r="AE140" i="17" s="1"/>
  <c r="AB140" i="17"/>
  <c r="AA140" i="17"/>
  <c r="Z140" i="17"/>
  <c r="Y140" i="17"/>
  <c r="N140" i="17"/>
  <c r="L140" i="17"/>
  <c r="K140" i="17"/>
  <c r="J140" i="17"/>
  <c r="I140" i="17"/>
  <c r="H140" i="17"/>
  <c r="G140" i="17"/>
  <c r="F140" i="17"/>
  <c r="E140" i="17"/>
  <c r="D140" i="17"/>
  <c r="C140" i="17"/>
  <c r="BI139" i="17"/>
  <c r="BG139" i="17"/>
  <c r="BE139" i="17"/>
  <c r="BC139" i="17"/>
  <c r="AW139" i="17"/>
  <c r="AX139" i="17" s="1"/>
  <c r="AD139" i="17"/>
  <c r="AB139" i="17"/>
  <c r="AA139" i="17"/>
  <c r="Z139" i="17"/>
  <c r="Y139" i="17"/>
  <c r="N139" i="17"/>
  <c r="L139" i="17"/>
  <c r="K139" i="17"/>
  <c r="J139" i="17"/>
  <c r="I139" i="17"/>
  <c r="H139" i="17"/>
  <c r="G139" i="17"/>
  <c r="F139" i="17"/>
  <c r="E139" i="17"/>
  <c r="D139" i="17"/>
  <c r="C139" i="17"/>
  <c r="BI138" i="17"/>
  <c r="BG138" i="17"/>
  <c r="BE138" i="17"/>
  <c r="BC138" i="17"/>
  <c r="AW138" i="17"/>
  <c r="AX138" i="17" s="1"/>
  <c r="AF138" i="17"/>
  <c r="AD138" i="17"/>
  <c r="AE138" i="17" s="1"/>
  <c r="AB138" i="17"/>
  <c r="AA138" i="17"/>
  <c r="Z138" i="17"/>
  <c r="Y138" i="17"/>
  <c r="N138" i="17"/>
  <c r="L138" i="17"/>
  <c r="K138" i="17"/>
  <c r="J138" i="17"/>
  <c r="I138" i="17"/>
  <c r="H138" i="17"/>
  <c r="G138" i="17"/>
  <c r="F138" i="17"/>
  <c r="E138" i="17"/>
  <c r="D138" i="17"/>
  <c r="C138" i="17"/>
  <c r="BI137" i="17"/>
  <c r="BG137" i="17"/>
  <c r="BE137" i="17"/>
  <c r="BC137" i="17"/>
  <c r="AW137" i="17"/>
  <c r="AX137" i="17" s="1"/>
  <c r="AZ137" i="17" s="1"/>
  <c r="BA137" i="17" s="1"/>
  <c r="AD137" i="17"/>
  <c r="AB137" i="17"/>
  <c r="AA137" i="17"/>
  <c r="Z137" i="17"/>
  <c r="Y137" i="17"/>
  <c r="N137" i="17"/>
  <c r="L137" i="17"/>
  <c r="K137" i="17"/>
  <c r="J137" i="17"/>
  <c r="I137" i="17"/>
  <c r="H137" i="17"/>
  <c r="G137" i="17"/>
  <c r="F137" i="17"/>
  <c r="E137" i="17"/>
  <c r="D137" i="17"/>
  <c r="C137" i="17"/>
  <c r="BI136" i="17"/>
  <c r="BG136" i="17"/>
  <c r="BE136" i="17"/>
  <c r="BC136" i="17"/>
  <c r="AW136" i="17"/>
  <c r="AX136" i="17" s="1"/>
  <c r="AD136" i="17"/>
  <c r="AB136" i="17"/>
  <c r="AA136" i="17"/>
  <c r="Z136" i="17"/>
  <c r="Y136" i="17"/>
  <c r="N136" i="17"/>
  <c r="L136" i="17"/>
  <c r="K136" i="17"/>
  <c r="J136" i="17"/>
  <c r="I136" i="17"/>
  <c r="H136" i="17"/>
  <c r="G136" i="17"/>
  <c r="F136" i="17"/>
  <c r="E136" i="17"/>
  <c r="D136" i="17"/>
  <c r="C136" i="17"/>
  <c r="BI135" i="17"/>
  <c r="BG135" i="17"/>
  <c r="BE135" i="17"/>
  <c r="BC135" i="17"/>
  <c r="AX135" i="17"/>
  <c r="AZ135" i="17" s="1"/>
  <c r="BA135" i="17" s="1"/>
  <c r="AW135" i="17"/>
  <c r="AD135" i="17"/>
  <c r="AB135" i="17"/>
  <c r="AA135" i="17"/>
  <c r="Z135" i="17"/>
  <c r="Y135" i="17"/>
  <c r="N135" i="17"/>
  <c r="L135" i="17"/>
  <c r="K135" i="17"/>
  <c r="J135" i="17"/>
  <c r="I135" i="17"/>
  <c r="H135" i="17"/>
  <c r="G135" i="17"/>
  <c r="F135" i="17"/>
  <c r="E135" i="17"/>
  <c r="D135" i="17"/>
  <c r="C135" i="17"/>
  <c r="BI134" i="17"/>
  <c r="BG134" i="17"/>
  <c r="BE134" i="17"/>
  <c r="BC134" i="17"/>
  <c r="AW134" i="17"/>
  <c r="AX134" i="17" s="1"/>
  <c r="AD134" i="17"/>
  <c r="AB134" i="17"/>
  <c r="AA134" i="17"/>
  <c r="Z134" i="17"/>
  <c r="Y134" i="17"/>
  <c r="N134" i="17"/>
  <c r="L134" i="17"/>
  <c r="K134" i="17"/>
  <c r="J134" i="17"/>
  <c r="I134" i="17"/>
  <c r="H134" i="17"/>
  <c r="G134" i="17"/>
  <c r="F134" i="17"/>
  <c r="E134" i="17"/>
  <c r="D134" i="17"/>
  <c r="C134" i="17"/>
  <c r="BI133" i="17"/>
  <c r="BG133" i="17"/>
  <c r="BE133" i="17"/>
  <c r="BC133" i="17"/>
  <c r="AW133" i="17"/>
  <c r="AX133" i="17" s="1"/>
  <c r="AD133" i="17"/>
  <c r="AB133" i="17"/>
  <c r="E101" i="1" s="1"/>
  <c r="E102" i="1" s="1"/>
  <c r="AA133" i="17"/>
  <c r="D101" i="1" s="1"/>
  <c r="D102" i="1" s="1"/>
  <c r="Z133" i="17"/>
  <c r="C101" i="1" s="1"/>
  <c r="C102" i="1" s="1"/>
  <c r="Y133" i="17"/>
  <c r="N133" i="17"/>
  <c r="L133" i="17"/>
  <c r="K133" i="17"/>
  <c r="J133" i="17"/>
  <c r="I133" i="17"/>
  <c r="H133" i="17"/>
  <c r="G133" i="17"/>
  <c r="F133" i="17"/>
  <c r="E133" i="17"/>
  <c r="D133" i="17"/>
  <c r="C133" i="17"/>
  <c r="BI132" i="17"/>
  <c r="BG132" i="17"/>
  <c r="BE132" i="17"/>
  <c r="BC132" i="17"/>
  <c r="AX132" i="17"/>
  <c r="AW132" i="17"/>
  <c r="AD132" i="17"/>
  <c r="AF132" i="17" s="1"/>
  <c r="AB132" i="17"/>
  <c r="AA132" i="17"/>
  <c r="Z132" i="17"/>
  <c r="Y132" i="17"/>
  <c r="N132" i="17"/>
  <c r="L132" i="17"/>
  <c r="K132" i="17"/>
  <c r="J132" i="17"/>
  <c r="I132" i="17"/>
  <c r="H132" i="17"/>
  <c r="G132" i="17"/>
  <c r="F132" i="17"/>
  <c r="E132" i="17"/>
  <c r="D132" i="17"/>
  <c r="C132" i="17"/>
  <c r="BI131" i="17"/>
  <c r="BG131" i="17"/>
  <c r="BE131" i="17"/>
  <c r="BC131" i="17"/>
  <c r="AW131" i="17"/>
  <c r="AX131" i="17" s="1"/>
  <c r="AZ131" i="17" s="1"/>
  <c r="BA131" i="17" s="1"/>
  <c r="AD131" i="17"/>
  <c r="AB131" i="17"/>
  <c r="AA131" i="17"/>
  <c r="Z131" i="17"/>
  <c r="Y131" i="17"/>
  <c r="N131" i="17"/>
  <c r="L131" i="17"/>
  <c r="K131" i="17"/>
  <c r="J131" i="17"/>
  <c r="I131" i="17"/>
  <c r="H131" i="17"/>
  <c r="G131" i="17"/>
  <c r="F131" i="17"/>
  <c r="E131" i="17"/>
  <c r="D131" i="17"/>
  <c r="C131" i="17"/>
  <c r="BI130" i="17"/>
  <c r="BG130" i="17"/>
  <c r="BE130" i="17"/>
  <c r="BC130" i="17"/>
  <c r="AW130" i="17"/>
  <c r="AX130" i="17" s="1"/>
  <c r="AD130" i="17"/>
  <c r="AG130" i="17" s="1"/>
  <c r="AB130" i="17"/>
  <c r="AA130" i="17"/>
  <c r="Z130" i="17"/>
  <c r="Y130" i="17"/>
  <c r="N130" i="17"/>
  <c r="L130" i="17"/>
  <c r="K130" i="17"/>
  <c r="J130" i="17"/>
  <c r="I130" i="17"/>
  <c r="H130" i="17"/>
  <c r="G130" i="17"/>
  <c r="F130" i="17"/>
  <c r="E130" i="17"/>
  <c r="D130" i="17"/>
  <c r="C130" i="17"/>
  <c r="BI129" i="17"/>
  <c r="BG129" i="17"/>
  <c r="BE129" i="17"/>
  <c r="BC129" i="17"/>
  <c r="AZ129" i="17"/>
  <c r="BA129" i="17" s="1"/>
  <c r="AW129" i="17"/>
  <c r="AX129" i="17" s="1"/>
  <c r="AD129" i="17"/>
  <c r="AB129" i="17"/>
  <c r="AA129" i="17"/>
  <c r="Z129" i="17"/>
  <c r="Y129" i="17"/>
  <c r="N129" i="17"/>
  <c r="L129" i="17"/>
  <c r="K129" i="17"/>
  <c r="J129" i="17"/>
  <c r="I129" i="17"/>
  <c r="H129" i="17"/>
  <c r="G129" i="17"/>
  <c r="F129" i="17"/>
  <c r="E129" i="17"/>
  <c r="D129" i="17"/>
  <c r="C129" i="17"/>
  <c r="BI128" i="17"/>
  <c r="BG128" i="17"/>
  <c r="BH128" i="17" s="1"/>
  <c r="BE128" i="17"/>
  <c r="BC128" i="17"/>
  <c r="AW128" i="17"/>
  <c r="AX128" i="17" s="1"/>
  <c r="AG128" i="17"/>
  <c r="AF128" i="17"/>
  <c r="AD128" i="17"/>
  <c r="AE128" i="17" s="1"/>
  <c r="AB128" i="17"/>
  <c r="AA128" i="17"/>
  <c r="Z128" i="17"/>
  <c r="Y128" i="17"/>
  <c r="N128" i="17"/>
  <c r="L128" i="17"/>
  <c r="K128" i="17"/>
  <c r="J128" i="17"/>
  <c r="I128" i="17"/>
  <c r="H128" i="17"/>
  <c r="G128" i="17"/>
  <c r="F128" i="17"/>
  <c r="E128" i="17"/>
  <c r="D128" i="17"/>
  <c r="C128" i="17"/>
  <c r="BI127" i="17"/>
  <c r="BG127" i="17"/>
  <c r="BH127" i="17" s="1"/>
  <c r="BE127" i="17"/>
  <c r="BC127" i="17"/>
  <c r="AW127" i="17"/>
  <c r="AX127" i="17" s="1"/>
  <c r="AZ127" i="17" s="1"/>
  <c r="BA127" i="17" s="1"/>
  <c r="AG127" i="17"/>
  <c r="AF127" i="17"/>
  <c r="AE127" i="17"/>
  <c r="AD127" i="17"/>
  <c r="AB127" i="17"/>
  <c r="AA127" i="17"/>
  <c r="Z127" i="17"/>
  <c r="Y127" i="17"/>
  <c r="N127" i="17"/>
  <c r="L127" i="17"/>
  <c r="K127" i="17"/>
  <c r="J127" i="17"/>
  <c r="I127" i="17"/>
  <c r="H127" i="17"/>
  <c r="G127" i="17"/>
  <c r="F127" i="17"/>
  <c r="E127" i="17"/>
  <c r="D127" i="17"/>
  <c r="C127" i="17"/>
  <c r="BI126" i="17"/>
  <c r="BG126" i="17"/>
  <c r="BE126" i="17"/>
  <c r="BC126" i="17"/>
  <c r="AW126" i="17"/>
  <c r="AX126" i="17" s="1"/>
  <c r="AD126" i="17"/>
  <c r="AB126" i="17"/>
  <c r="AA126" i="17"/>
  <c r="Z126" i="17"/>
  <c r="Y126" i="17"/>
  <c r="N126" i="17"/>
  <c r="L126" i="17"/>
  <c r="K126" i="17"/>
  <c r="J126" i="17"/>
  <c r="I126" i="17"/>
  <c r="H126" i="17"/>
  <c r="G126" i="17"/>
  <c r="F126" i="17"/>
  <c r="E126" i="17"/>
  <c r="D126" i="17"/>
  <c r="C126" i="17"/>
  <c r="BI125" i="17"/>
  <c r="BG125" i="17"/>
  <c r="BE125" i="17"/>
  <c r="BC125" i="17"/>
  <c r="AW125" i="17"/>
  <c r="AX125" i="17" s="1"/>
  <c r="AD125" i="17"/>
  <c r="AB125" i="17"/>
  <c r="AA125" i="17"/>
  <c r="Z125" i="17"/>
  <c r="Y125" i="17"/>
  <c r="N125" i="17"/>
  <c r="L125" i="17"/>
  <c r="K125" i="17"/>
  <c r="J125" i="17"/>
  <c r="I125" i="17"/>
  <c r="H125" i="17"/>
  <c r="G125" i="17"/>
  <c r="F125" i="17"/>
  <c r="E125" i="17"/>
  <c r="D125" i="17"/>
  <c r="C125" i="17"/>
  <c r="BI124" i="17"/>
  <c r="BG124" i="17"/>
  <c r="BE124" i="17"/>
  <c r="BC124" i="17"/>
  <c r="AW124" i="17"/>
  <c r="AX124" i="17" s="1"/>
  <c r="AD124" i="17"/>
  <c r="AE124" i="17" s="1"/>
  <c r="AB124" i="17"/>
  <c r="AA124" i="17"/>
  <c r="Z124" i="17"/>
  <c r="Y124" i="17"/>
  <c r="N124" i="17"/>
  <c r="L124" i="17"/>
  <c r="K124" i="17"/>
  <c r="J124" i="17"/>
  <c r="I124" i="17"/>
  <c r="H124" i="17"/>
  <c r="G124" i="17"/>
  <c r="F124" i="17"/>
  <c r="E124" i="17"/>
  <c r="D124" i="17"/>
  <c r="C124" i="17"/>
  <c r="BJ123" i="17"/>
  <c r="BI123" i="17"/>
  <c r="BG123" i="17"/>
  <c r="BE123" i="17"/>
  <c r="BC123" i="17"/>
  <c r="BD123" i="17" s="1"/>
  <c r="AW123" i="17"/>
  <c r="AX123" i="17" s="1"/>
  <c r="AZ123" i="17" s="1"/>
  <c r="BA123" i="17" s="1"/>
  <c r="AD123" i="17"/>
  <c r="AB123" i="17"/>
  <c r="AA123" i="17"/>
  <c r="Z123" i="17"/>
  <c r="Y123" i="17"/>
  <c r="N123" i="17"/>
  <c r="L123" i="17"/>
  <c r="K123" i="17"/>
  <c r="J123" i="17"/>
  <c r="I123" i="17"/>
  <c r="H123" i="17"/>
  <c r="G123" i="17"/>
  <c r="F123" i="17"/>
  <c r="E123" i="17"/>
  <c r="D123" i="17"/>
  <c r="C123" i="17"/>
  <c r="BI122" i="17"/>
  <c r="BG122" i="17"/>
  <c r="BE122" i="17"/>
  <c r="BC122" i="17"/>
  <c r="AW122" i="17"/>
  <c r="AX122" i="17" s="1"/>
  <c r="AD122" i="17"/>
  <c r="AB122" i="17"/>
  <c r="AA122" i="17"/>
  <c r="Z122" i="17"/>
  <c r="Y122" i="17"/>
  <c r="N122" i="17"/>
  <c r="L122" i="17"/>
  <c r="K122" i="17"/>
  <c r="J122" i="17"/>
  <c r="I122" i="17"/>
  <c r="H122" i="17"/>
  <c r="G122" i="17"/>
  <c r="F122" i="17"/>
  <c r="E122" i="17"/>
  <c r="D122" i="17"/>
  <c r="C122" i="17"/>
  <c r="BI121" i="17"/>
  <c r="BJ121" i="17" s="1"/>
  <c r="BG121" i="17"/>
  <c r="BE121" i="17"/>
  <c r="BD121" i="17"/>
  <c r="BC121" i="17"/>
  <c r="AW121" i="17"/>
  <c r="AX121" i="17" s="1"/>
  <c r="AZ121" i="17" s="1"/>
  <c r="BA121" i="17" s="1"/>
  <c r="AD121" i="17"/>
  <c r="AB121" i="17"/>
  <c r="AA121" i="17"/>
  <c r="Z121" i="17"/>
  <c r="Y121" i="17"/>
  <c r="N121" i="17"/>
  <c r="L121" i="17"/>
  <c r="K121" i="17"/>
  <c r="J121" i="17"/>
  <c r="I121" i="17"/>
  <c r="H121" i="17"/>
  <c r="G121" i="17"/>
  <c r="F121" i="17"/>
  <c r="E121" i="17"/>
  <c r="D121" i="17"/>
  <c r="C121" i="17"/>
  <c r="BI120" i="17"/>
  <c r="BG120" i="17"/>
  <c r="BE120" i="17"/>
  <c r="BC120" i="17"/>
  <c r="AW120" i="17"/>
  <c r="AX120" i="17" s="1"/>
  <c r="AF120" i="17"/>
  <c r="AD120" i="17"/>
  <c r="AE120" i="17" s="1"/>
  <c r="AB120" i="17"/>
  <c r="AA120" i="17"/>
  <c r="Z120" i="17"/>
  <c r="Y120" i="17"/>
  <c r="N120" i="17"/>
  <c r="L120" i="17"/>
  <c r="K120" i="17"/>
  <c r="J120" i="17"/>
  <c r="I120" i="17"/>
  <c r="H120" i="17"/>
  <c r="G120" i="17"/>
  <c r="F120" i="17"/>
  <c r="E120" i="17"/>
  <c r="D120" i="17"/>
  <c r="C120" i="17"/>
  <c r="BI119" i="17"/>
  <c r="BG119" i="17"/>
  <c r="BE119" i="17"/>
  <c r="BC119" i="17"/>
  <c r="AW119" i="17"/>
  <c r="AX119" i="17" s="1"/>
  <c r="AD119" i="17"/>
  <c r="AB119" i="17"/>
  <c r="AA119" i="17"/>
  <c r="Z119" i="17"/>
  <c r="Y119" i="17"/>
  <c r="N119" i="17"/>
  <c r="L119" i="17"/>
  <c r="K119" i="17"/>
  <c r="J119" i="17"/>
  <c r="I119" i="17"/>
  <c r="H119" i="17"/>
  <c r="G119" i="17"/>
  <c r="F119" i="17"/>
  <c r="E119" i="17"/>
  <c r="D119" i="17"/>
  <c r="C119" i="17"/>
  <c r="BI118" i="17"/>
  <c r="BG118" i="17"/>
  <c r="BE118" i="17"/>
  <c r="BC118" i="17"/>
  <c r="AW118" i="17"/>
  <c r="AX118" i="17" s="1"/>
  <c r="AZ118" i="17" s="1"/>
  <c r="BA118" i="17" s="1"/>
  <c r="AD118" i="17"/>
  <c r="AB118" i="17"/>
  <c r="AA118" i="17"/>
  <c r="Z118" i="17"/>
  <c r="Y118" i="17"/>
  <c r="N118" i="17"/>
  <c r="L118" i="17"/>
  <c r="K118" i="17"/>
  <c r="J118" i="17"/>
  <c r="I118" i="17"/>
  <c r="H118" i="17"/>
  <c r="G118" i="17"/>
  <c r="F118" i="17"/>
  <c r="E118" i="17"/>
  <c r="D118" i="17"/>
  <c r="C118" i="17"/>
  <c r="BI117" i="17"/>
  <c r="BG117" i="17"/>
  <c r="BE117" i="17"/>
  <c r="BC117" i="17"/>
  <c r="AW117" i="17"/>
  <c r="AX117" i="17" s="1"/>
  <c r="AZ117" i="17" s="1"/>
  <c r="BA117" i="17" s="1"/>
  <c r="AD117" i="17"/>
  <c r="AB117" i="17"/>
  <c r="AA117" i="17"/>
  <c r="Z117" i="17"/>
  <c r="Y117" i="17"/>
  <c r="N117" i="17"/>
  <c r="L117" i="17"/>
  <c r="K117" i="17"/>
  <c r="J117" i="17"/>
  <c r="I117" i="17"/>
  <c r="H117" i="17"/>
  <c r="G117" i="17"/>
  <c r="F117" i="17"/>
  <c r="E117" i="17"/>
  <c r="D117" i="17"/>
  <c r="C117" i="17"/>
  <c r="BI116" i="17"/>
  <c r="BG116" i="17"/>
  <c r="BE116" i="17"/>
  <c r="BC116" i="17"/>
  <c r="AW116" i="17"/>
  <c r="AX116" i="17" s="1"/>
  <c r="AD116" i="17"/>
  <c r="AB116" i="17"/>
  <c r="AA116" i="17"/>
  <c r="Z116" i="17"/>
  <c r="Y116" i="17"/>
  <c r="N116" i="17"/>
  <c r="L116" i="17"/>
  <c r="K116" i="17"/>
  <c r="J116" i="17"/>
  <c r="I116" i="17"/>
  <c r="H116" i="17"/>
  <c r="G116" i="17"/>
  <c r="F116" i="17"/>
  <c r="E116" i="17"/>
  <c r="D116" i="17"/>
  <c r="C116" i="17"/>
  <c r="BI115" i="17"/>
  <c r="BG115" i="17"/>
  <c r="BE115" i="17"/>
  <c r="BC115" i="17"/>
  <c r="AW115" i="17"/>
  <c r="AX115" i="17" s="1"/>
  <c r="AZ115" i="17" s="1"/>
  <c r="BA115" i="17" s="1"/>
  <c r="AG115" i="17"/>
  <c r="AE115" i="17"/>
  <c r="AD115" i="17"/>
  <c r="AF115" i="17" s="1"/>
  <c r="AB115" i="17"/>
  <c r="AA115" i="17"/>
  <c r="Z115" i="17"/>
  <c r="Y115" i="17"/>
  <c r="N115" i="17"/>
  <c r="L115" i="17"/>
  <c r="K115" i="17"/>
  <c r="J115" i="17"/>
  <c r="I115" i="17"/>
  <c r="H115" i="17"/>
  <c r="G115" i="17"/>
  <c r="F115" i="17"/>
  <c r="E115" i="17"/>
  <c r="D115" i="17"/>
  <c r="C115" i="17"/>
  <c r="BI114" i="17"/>
  <c r="BG114" i="17"/>
  <c r="BE114" i="17"/>
  <c r="BC114" i="17"/>
  <c r="AW114" i="17"/>
  <c r="AX114" i="17" s="1"/>
  <c r="AD114" i="17"/>
  <c r="AB114" i="17"/>
  <c r="AA114" i="17"/>
  <c r="Z114" i="17"/>
  <c r="Y114" i="17"/>
  <c r="N114" i="17"/>
  <c r="L114" i="17"/>
  <c r="K114" i="17"/>
  <c r="J114" i="17"/>
  <c r="I114" i="17"/>
  <c r="H114" i="17"/>
  <c r="G114" i="17"/>
  <c r="F114" i="17"/>
  <c r="E114" i="17"/>
  <c r="D114" i="17"/>
  <c r="C114" i="17"/>
  <c r="BI113" i="17"/>
  <c r="BG113" i="17"/>
  <c r="BE113" i="17"/>
  <c r="BC113" i="17"/>
  <c r="BD113" i="17" s="1"/>
  <c r="AX113" i="17"/>
  <c r="AZ113" i="17" s="1"/>
  <c r="BA113" i="17" s="1"/>
  <c r="AW113" i="17"/>
  <c r="AD113" i="17"/>
  <c r="AB113" i="17"/>
  <c r="AA113" i="17"/>
  <c r="Z113" i="17"/>
  <c r="Y113" i="17"/>
  <c r="N113" i="17"/>
  <c r="L113" i="17"/>
  <c r="K113" i="17"/>
  <c r="J113" i="17"/>
  <c r="I113" i="17"/>
  <c r="H113" i="17"/>
  <c r="G113" i="17"/>
  <c r="F113" i="17"/>
  <c r="E113" i="17"/>
  <c r="D113" i="17"/>
  <c r="C113" i="17"/>
  <c r="BI112" i="17"/>
  <c r="BG112" i="17"/>
  <c r="BE112" i="17"/>
  <c r="BC112" i="17"/>
  <c r="AW112" i="17"/>
  <c r="AX112" i="17" s="1"/>
  <c r="AD112" i="17"/>
  <c r="AB112" i="17"/>
  <c r="AA112" i="17"/>
  <c r="Z112" i="17"/>
  <c r="Y112" i="17"/>
  <c r="N112" i="17"/>
  <c r="L112" i="17"/>
  <c r="K112" i="17"/>
  <c r="J112" i="17"/>
  <c r="I112" i="17"/>
  <c r="H112" i="17"/>
  <c r="G112" i="17"/>
  <c r="F112" i="17"/>
  <c r="E112" i="17"/>
  <c r="D112" i="17"/>
  <c r="C112" i="17"/>
  <c r="BI111" i="17"/>
  <c r="BG111" i="17"/>
  <c r="BE111" i="17"/>
  <c r="BC111" i="17"/>
  <c r="AW111" i="17"/>
  <c r="AX111" i="17" s="1"/>
  <c r="AZ111" i="17" s="1"/>
  <c r="BA111" i="17" s="1"/>
  <c r="AD111" i="17"/>
  <c r="AB111" i="17"/>
  <c r="AA111" i="17"/>
  <c r="Z111" i="17"/>
  <c r="Y111" i="17"/>
  <c r="N111" i="17"/>
  <c r="L111" i="17"/>
  <c r="K111" i="17"/>
  <c r="J111" i="17"/>
  <c r="I111" i="17"/>
  <c r="H111" i="17"/>
  <c r="G111" i="17"/>
  <c r="F111" i="17"/>
  <c r="E111" i="17"/>
  <c r="D111" i="17"/>
  <c r="C111" i="17"/>
  <c r="BI110" i="17"/>
  <c r="BG110" i="17"/>
  <c r="BE110" i="17"/>
  <c r="BC110" i="17"/>
  <c r="AW110" i="17"/>
  <c r="AX110" i="17" s="1"/>
  <c r="AD110" i="17"/>
  <c r="AG110" i="17" s="1"/>
  <c r="AB110" i="17"/>
  <c r="AA110" i="17"/>
  <c r="Z110" i="17"/>
  <c r="Y110" i="17"/>
  <c r="N110" i="17"/>
  <c r="L110" i="17"/>
  <c r="K110" i="17"/>
  <c r="J110" i="17"/>
  <c r="I110" i="17"/>
  <c r="H110" i="17"/>
  <c r="G110" i="17"/>
  <c r="F110" i="17"/>
  <c r="E110" i="17"/>
  <c r="D110" i="17"/>
  <c r="C110" i="17"/>
  <c r="BI109" i="17"/>
  <c r="BG109" i="17"/>
  <c r="BE109" i="17"/>
  <c r="BC109" i="17"/>
  <c r="AW109" i="17"/>
  <c r="AX109" i="17" s="1"/>
  <c r="AD109" i="17"/>
  <c r="AB109" i="17"/>
  <c r="AA109" i="17"/>
  <c r="Z109" i="17"/>
  <c r="Y109" i="17"/>
  <c r="N109" i="17"/>
  <c r="L109" i="17"/>
  <c r="K109" i="17"/>
  <c r="J109" i="17"/>
  <c r="I109" i="17"/>
  <c r="H109" i="17"/>
  <c r="G109" i="17"/>
  <c r="F109" i="17"/>
  <c r="E109" i="17"/>
  <c r="D109" i="17"/>
  <c r="C109" i="17"/>
  <c r="BI108" i="17"/>
  <c r="BG108" i="17"/>
  <c r="BE108" i="17"/>
  <c r="BC108" i="17"/>
  <c r="AW108" i="17"/>
  <c r="AX108" i="17" s="1"/>
  <c r="AD108" i="17"/>
  <c r="AB108" i="17"/>
  <c r="AA108" i="17"/>
  <c r="Z108" i="17"/>
  <c r="Y108" i="17"/>
  <c r="N108" i="17"/>
  <c r="L108" i="17"/>
  <c r="K108" i="17"/>
  <c r="J108" i="17"/>
  <c r="I108" i="17"/>
  <c r="M108" i="17" s="1"/>
  <c r="H108" i="17"/>
  <c r="G108" i="17"/>
  <c r="F108" i="17"/>
  <c r="E108" i="17"/>
  <c r="D108" i="17"/>
  <c r="C108" i="17"/>
  <c r="BI107" i="17"/>
  <c r="BG107" i="17"/>
  <c r="BE107" i="17"/>
  <c r="BC107" i="17"/>
  <c r="AW107" i="17"/>
  <c r="AX107" i="17" s="1"/>
  <c r="AZ107" i="17" s="1"/>
  <c r="BA107" i="17" s="1"/>
  <c r="AF107" i="17"/>
  <c r="AD107" i="17"/>
  <c r="AB107" i="17"/>
  <c r="AA107" i="17"/>
  <c r="Z107" i="17"/>
  <c r="Y107" i="17"/>
  <c r="N107" i="17"/>
  <c r="L107" i="17"/>
  <c r="K107" i="17"/>
  <c r="J107" i="17"/>
  <c r="I107" i="17"/>
  <c r="H107" i="17"/>
  <c r="G107" i="17"/>
  <c r="F107" i="17"/>
  <c r="E107" i="17"/>
  <c r="D107" i="17"/>
  <c r="C107" i="17"/>
  <c r="BI106" i="17"/>
  <c r="BG106" i="17"/>
  <c r="BE106" i="17"/>
  <c r="BC106" i="17"/>
  <c r="AW106" i="17"/>
  <c r="AX106" i="17" s="1"/>
  <c r="AZ106" i="17" s="1"/>
  <c r="BA106" i="17" s="1"/>
  <c r="AD106" i="17"/>
  <c r="AB106" i="17"/>
  <c r="AA106" i="17"/>
  <c r="Z106" i="17"/>
  <c r="Y106" i="17"/>
  <c r="N106" i="17"/>
  <c r="L106" i="17"/>
  <c r="K106" i="17"/>
  <c r="J106" i="17"/>
  <c r="I106" i="17"/>
  <c r="H106" i="17"/>
  <c r="G106" i="17"/>
  <c r="F106" i="17"/>
  <c r="E106" i="17"/>
  <c r="D106" i="17"/>
  <c r="C106" i="17"/>
  <c r="BI105" i="17"/>
  <c r="BG105" i="17"/>
  <c r="BE105" i="17"/>
  <c r="BC105" i="17"/>
  <c r="AX105" i="17"/>
  <c r="AW105" i="17"/>
  <c r="AD105" i="17"/>
  <c r="AB105" i="17"/>
  <c r="AA105" i="17"/>
  <c r="Z105" i="17"/>
  <c r="Y105" i="17"/>
  <c r="N105" i="17"/>
  <c r="L105" i="17"/>
  <c r="K105" i="17"/>
  <c r="J105" i="17"/>
  <c r="I105" i="17"/>
  <c r="H105" i="17"/>
  <c r="M105" i="17" s="1"/>
  <c r="G105" i="17"/>
  <c r="F105" i="17"/>
  <c r="E105" i="17"/>
  <c r="D105" i="17"/>
  <c r="C105" i="17"/>
  <c r="BI104" i="17"/>
  <c r="BG104" i="17"/>
  <c r="BE104" i="17"/>
  <c r="BC104" i="17"/>
  <c r="AW104" i="17"/>
  <c r="AX104" i="17" s="1"/>
  <c r="AD104" i="17"/>
  <c r="AB104" i="17"/>
  <c r="AA104" i="17"/>
  <c r="Z104" i="17"/>
  <c r="Y104" i="17"/>
  <c r="N104" i="17"/>
  <c r="L104" i="17"/>
  <c r="K104" i="17"/>
  <c r="J104" i="17"/>
  <c r="I104" i="17"/>
  <c r="H104" i="17"/>
  <c r="G104" i="17"/>
  <c r="F104" i="17"/>
  <c r="E104" i="17"/>
  <c r="D104" i="17"/>
  <c r="C104" i="17"/>
  <c r="BI103" i="17"/>
  <c r="BJ103" i="17" s="1"/>
  <c r="BG103" i="17"/>
  <c r="BH103" i="17" s="1"/>
  <c r="BE103" i="17"/>
  <c r="BC103" i="17"/>
  <c r="BD103" i="17" s="1"/>
  <c r="AZ103" i="17"/>
  <c r="BA103" i="17" s="1"/>
  <c r="AW103" i="17"/>
  <c r="AX103" i="17" s="1"/>
  <c r="AD103" i="17"/>
  <c r="AB103" i="17"/>
  <c r="AA103" i="17"/>
  <c r="Z103" i="17"/>
  <c r="Y103" i="17"/>
  <c r="N103" i="17"/>
  <c r="L103" i="17"/>
  <c r="K103" i="17"/>
  <c r="J103" i="17"/>
  <c r="I103" i="17"/>
  <c r="H103" i="17"/>
  <c r="G103" i="17"/>
  <c r="F103" i="17"/>
  <c r="E103" i="17"/>
  <c r="D103" i="17"/>
  <c r="C103" i="17"/>
  <c r="BI102" i="17"/>
  <c r="BG102" i="17"/>
  <c r="BE102" i="17"/>
  <c r="BC102" i="17"/>
  <c r="AW102" i="17"/>
  <c r="AX102" i="17" s="1"/>
  <c r="AG102" i="17"/>
  <c r="AF102" i="17"/>
  <c r="AD102" i="17"/>
  <c r="AE102" i="17" s="1"/>
  <c r="AB102" i="17"/>
  <c r="AA102" i="17"/>
  <c r="Z102" i="17"/>
  <c r="Y102" i="17"/>
  <c r="N102" i="17"/>
  <c r="L102" i="17"/>
  <c r="K102" i="17"/>
  <c r="J102" i="17"/>
  <c r="I102" i="17"/>
  <c r="H102" i="17"/>
  <c r="G102" i="17"/>
  <c r="F102" i="17"/>
  <c r="E102" i="17"/>
  <c r="D102" i="17"/>
  <c r="C102" i="17"/>
  <c r="BI101" i="17"/>
  <c r="BG101" i="17"/>
  <c r="BE101" i="17"/>
  <c r="BC101" i="17"/>
  <c r="AW101" i="17"/>
  <c r="AX101" i="17" s="1"/>
  <c r="AZ101" i="17" s="1"/>
  <c r="BA101" i="17" s="1"/>
  <c r="AD101" i="17"/>
  <c r="AB101" i="17"/>
  <c r="AA101" i="17"/>
  <c r="Z101" i="17"/>
  <c r="Y101" i="17"/>
  <c r="N101" i="17"/>
  <c r="L101" i="17"/>
  <c r="K101" i="17"/>
  <c r="J101" i="17"/>
  <c r="I101" i="17"/>
  <c r="H101" i="17"/>
  <c r="G101" i="17"/>
  <c r="F101" i="17"/>
  <c r="E101" i="17"/>
  <c r="D101" i="17"/>
  <c r="C101" i="17"/>
  <c r="BI100" i="17"/>
  <c r="BG100" i="17"/>
  <c r="BE100" i="17"/>
  <c r="BC100" i="17"/>
  <c r="AW100" i="17"/>
  <c r="AX100" i="17" s="1"/>
  <c r="AD100" i="17"/>
  <c r="AB100" i="17"/>
  <c r="AA100" i="17"/>
  <c r="Z100" i="17"/>
  <c r="Y100" i="17"/>
  <c r="N100" i="17"/>
  <c r="L100" i="17"/>
  <c r="K100" i="17"/>
  <c r="J100" i="17"/>
  <c r="I100" i="17"/>
  <c r="H100" i="17"/>
  <c r="G100" i="17"/>
  <c r="F100" i="17"/>
  <c r="E100" i="17"/>
  <c r="D100" i="17"/>
  <c r="C100" i="17"/>
  <c r="BI99" i="17"/>
  <c r="BG99" i="17"/>
  <c r="BE99" i="17"/>
  <c r="BC99" i="17"/>
  <c r="AW99" i="17"/>
  <c r="AX99" i="17" s="1"/>
  <c r="AZ99" i="17" s="1"/>
  <c r="BA99" i="17" s="1"/>
  <c r="AD99" i="17"/>
  <c r="AB99" i="17"/>
  <c r="AA99" i="17"/>
  <c r="Z99" i="17"/>
  <c r="Y99" i="17"/>
  <c r="N99" i="17"/>
  <c r="L99" i="17"/>
  <c r="K99" i="17"/>
  <c r="J99" i="17"/>
  <c r="I99" i="17"/>
  <c r="H99" i="17"/>
  <c r="G99" i="17"/>
  <c r="F99" i="17"/>
  <c r="E99" i="17"/>
  <c r="D99" i="17"/>
  <c r="C99" i="17"/>
  <c r="BI98" i="17"/>
  <c r="BG98" i="17"/>
  <c r="BH98" i="17" s="1"/>
  <c r="BE98" i="17"/>
  <c r="BC98" i="17"/>
  <c r="AW98" i="17"/>
  <c r="AX98" i="17" s="1"/>
  <c r="AD98" i="17"/>
  <c r="AF98" i="17" s="1"/>
  <c r="AB98" i="17"/>
  <c r="AA98" i="17"/>
  <c r="Z98" i="17"/>
  <c r="Y98" i="17"/>
  <c r="N98" i="17"/>
  <c r="L98" i="17"/>
  <c r="K98" i="17"/>
  <c r="J98" i="17"/>
  <c r="I98" i="17"/>
  <c r="H98" i="17"/>
  <c r="G98" i="17"/>
  <c r="F98" i="17"/>
  <c r="E98" i="17"/>
  <c r="D98" i="17"/>
  <c r="C98" i="17"/>
  <c r="BI97" i="17"/>
  <c r="BG97" i="17"/>
  <c r="BH97" i="17" s="1"/>
  <c r="BE97" i="17"/>
  <c r="BC97" i="17"/>
  <c r="AW97" i="17"/>
  <c r="AX97" i="17" s="1"/>
  <c r="AZ97" i="17" s="1"/>
  <c r="BA97" i="17" s="1"/>
  <c r="AG97" i="17"/>
  <c r="AE97" i="17"/>
  <c r="AD97" i="17"/>
  <c r="AF97" i="17" s="1"/>
  <c r="AB97" i="17"/>
  <c r="AA97" i="17"/>
  <c r="Z97" i="17"/>
  <c r="Y97" i="17"/>
  <c r="N97" i="17"/>
  <c r="L97" i="17"/>
  <c r="K97" i="17"/>
  <c r="J97" i="17"/>
  <c r="I97" i="17"/>
  <c r="H97" i="17"/>
  <c r="G97" i="17"/>
  <c r="F97" i="17"/>
  <c r="E97" i="17"/>
  <c r="D97" i="17"/>
  <c r="C97" i="17"/>
  <c r="BI96" i="17"/>
  <c r="BG96" i="17"/>
  <c r="BE96" i="17"/>
  <c r="BC96" i="17"/>
  <c r="AW96" i="17"/>
  <c r="AX96" i="17" s="1"/>
  <c r="AD96" i="17"/>
  <c r="AG96" i="17" s="1"/>
  <c r="AB96" i="17"/>
  <c r="AA96" i="17"/>
  <c r="Z96" i="17"/>
  <c r="Y96" i="17"/>
  <c r="N96" i="17"/>
  <c r="L96" i="17"/>
  <c r="K96" i="17"/>
  <c r="J96" i="17"/>
  <c r="I96" i="17"/>
  <c r="H96" i="17"/>
  <c r="G96" i="17"/>
  <c r="F96" i="17"/>
  <c r="E96" i="17"/>
  <c r="D96" i="17"/>
  <c r="C96" i="17"/>
  <c r="BI95" i="17"/>
  <c r="BG95" i="17"/>
  <c r="BE95" i="17"/>
  <c r="BC95" i="17"/>
  <c r="AW95" i="17"/>
  <c r="AX95" i="17" s="1"/>
  <c r="AD95" i="17"/>
  <c r="AB95" i="17"/>
  <c r="AA95" i="17"/>
  <c r="Z95" i="17"/>
  <c r="Y95" i="17"/>
  <c r="N95" i="17"/>
  <c r="L95" i="17"/>
  <c r="K95" i="17"/>
  <c r="J95" i="17"/>
  <c r="I95" i="17"/>
  <c r="H95" i="17"/>
  <c r="G95" i="17"/>
  <c r="F95" i="17"/>
  <c r="E95" i="17"/>
  <c r="D95" i="17"/>
  <c r="C95" i="17"/>
  <c r="BI94" i="17"/>
  <c r="BG94" i="17"/>
  <c r="BE94" i="17"/>
  <c r="BC94" i="17"/>
  <c r="AW94" i="17"/>
  <c r="AX94" i="17" s="1"/>
  <c r="AD94" i="17"/>
  <c r="AB94" i="17"/>
  <c r="AA94" i="17"/>
  <c r="Z94" i="17"/>
  <c r="Y94" i="17"/>
  <c r="AC94" i="17" s="1"/>
  <c r="N94" i="17"/>
  <c r="L94" i="17"/>
  <c r="K94" i="17"/>
  <c r="J94" i="17"/>
  <c r="I94" i="17"/>
  <c r="H94" i="17"/>
  <c r="G94" i="17"/>
  <c r="F94" i="17"/>
  <c r="E94" i="17"/>
  <c r="D94" i="17"/>
  <c r="C94" i="17"/>
  <c r="BJ93" i="17"/>
  <c r="BI93" i="17"/>
  <c r="BG93" i="17"/>
  <c r="BE93" i="17"/>
  <c r="BC93" i="17"/>
  <c r="BD93" i="17" s="1"/>
  <c r="AW93" i="17"/>
  <c r="AX93" i="17" s="1"/>
  <c r="AZ93" i="17" s="1"/>
  <c r="BA93" i="17" s="1"/>
  <c r="AD93" i="17"/>
  <c r="AB93" i="17"/>
  <c r="AA93" i="17"/>
  <c r="Z93" i="17"/>
  <c r="Y93" i="17"/>
  <c r="N93" i="17"/>
  <c r="L93" i="17"/>
  <c r="K93" i="17"/>
  <c r="J93" i="17"/>
  <c r="I93" i="17"/>
  <c r="H93" i="17"/>
  <c r="G93" i="17"/>
  <c r="F93" i="17"/>
  <c r="E93" i="17"/>
  <c r="D93" i="17"/>
  <c r="C93" i="17"/>
  <c r="BI92" i="17"/>
  <c r="BG92" i="17"/>
  <c r="BE92" i="17"/>
  <c r="BC92" i="17"/>
  <c r="AW92" i="17"/>
  <c r="AX92" i="17" s="1"/>
  <c r="AD92" i="17"/>
  <c r="AE92" i="17" s="1"/>
  <c r="AB92" i="17"/>
  <c r="AA92" i="17"/>
  <c r="Z92" i="17"/>
  <c r="Y92" i="17"/>
  <c r="N92" i="17"/>
  <c r="L92" i="17"/>
  <c r="K92" i="17"/>
  <c r="J92" i="17"/>
  <c r="I92" i="17"/>
  <c r="H92" i="17"/>
  <c r="G92" i="17"/>
  <c r="F92" i="17"/>
  <c r="E92" i="17"/>
  <c r="D92" i="17"/>
  <c r="C92" i="17"/>
  <c r="BI91" i="17"/>
  <c r="BG91" i="17"/>
  <c r="BE91" i="17"/>
  <c r="BC91" i="17"/>
  <c r="AW91" i="17"/>
  <c r="AX91" i="17" s="1"/>
  <c r="AZ91" i="17" s="1"/>
  <c r="BA91" i="17" s="1"/>
  <c r="AD91" i="17"/>
  <c r="AG91" i="17" s="1"/>
  <c r="AB91" i="17"/>
  <c r="AA91" i="17"/>
  <c r="Z91" i="17"/>
  <c r="Y91" i="17"/>
  <c r="N91" i="17"/>
  <c r="L91" i="17"/>
  <c r="K91" i="17"/>
  <c r="J91" i="17"/>
  <c r="I91" i="17"/>
  <c r="H91" i="17"/>
  <c r="G91" i="17"/>
  <c r="F91" i="17"/>
  <c r="E91" i="17"/>
  <c r="D91" i="17"/>
  <c r="C91" i="17"/>
  <c r="BI90" i="17"/>
  <c r="BJ90" i="17" s="1"/>
  <c r="BG90" i="17"/>
  <c r="BE90" i="17"/>
  <c r="BC90" i="17"/>
  <c r="AW90" i="17"/>
  <c r="AX90" i="17" s="1"/>
  <c r="AD90" i="17"/>
  <c r="AB90" i="17"/>
  <c r="AA90" i="17"/>
  <c r="Z90" i="17"/>
  <c r="Y90" i="17"/>
  <c r="N90" i="17"/>
  <c r="L90" i="17"/>
  <c r="K90" i="17"/>
  <c r="J90" i="17"/>
  <c r="I90" i="17"/>
  <c r="H90" i="17"/>
  <c r="G90" i="17"/>
  <c r="F90" i="17"/>
  <c r="E90" i="17"/>
  <c r="D90" i="17"/>
  <c r="C90" i="17"/>
  <c r="BI89" i="17"/>
  <c r="BG89" i="17"/>
  <c r="BE89" i="17"/>
  <c r="BC89" i="17"/>
  <c r="AW89" i="17"/>
  <c r="AX89" i="17" s="1"/>
  <c r="AZ89" i="17" s="1"/>
  <c r="BA89" i="17" s="1"/>
  <c r="AF89" i="17"/>
  <c r="AE89" i="17"/>
  <c r="AD89" i="17"/>
  <c r="AG89" i="17" s="1"/>
  <c r="AB89" i="17"/>
  <c r="AA89" i="17"/>
  <c r="Z89" i="17"/>
  <c r="Y89" i="17"/>
  <c r="N89" i="17"/>
  <c r="L89" i="17"/>
  <c r="K89" i="17"/>
  <c r="J89" i="17"/>
  <c r="I89" i="17"/>
  <c r="H89" i="17"/>
  <c r="G89" i="17"/>
  <c r="F89" i="17"/>
  <c r="E89" i="17"/>
  <c r="D89" i="17"/>
  <c r="C89" i="17"/>
  <c r="BI88" i="17"/>
  <c r="BG88" i="17"/>
  <c r="BE88" i="17"/>
  <c r="BC88" i="17"/>
  <c r="AW88" i="17"/>
  <c r="AX88" i="17" s="1"/>
  <c r="AZ88" i="17" s="1"/>
  <c r="BA88" i="17" s="1"/>
  <c r="AD88" i="17"/>
  <c r="AE88" i="17" s="1"/>
  <c r="AB88" i="17"/>
  <c r="AA88" i="17"/>
  <c r="Z88" i="17"/>
  <c r="Y88" i="17"/>
  <c r="N88" i="17"/>
  <c r="L88" i="17"/>
  <c r="K88" i="17"/>
  <c r="J88" i="17"/>
  <c r="I88" i="17"/>
  <c r="H88" i="17"/>
  <c r="G88" i="17"/>
  <c r="F88" i="17"/>
  <c r="E88" i="17"/>
  <c r="D88" i="17"/>
  <c r="C88" i="17"/>
  <c r="BI87" i="17"/>
  <c r="BG87" i="17"/>
  <c r="BE87" i="17"/>
  <c r="BC87" i="17"/>
  <c r="AX87" i="17"/>
  <c r="AW87" i="17"/>
  <c r="AD87" i="17"/>
  <c r="AG87" i="17" s="1"/>
  <c r="AB87" i="17"/>
  <c r="AA87" i="17"/>
  <c r="Z87" i="17"/>
  <c r="Y87" i="17"/>
  <c r="N87" i="17"/>
  <c r="L87" i="17"/>
  <c r="K87" i="17"/>
  <c r="J87" i="17"/>
  <c r="I87" i="17"/>
  <c r="H87" i="17"/>
  <c r="G87" i="17"/>
  <c r="F87" i="17"/>
  <c r="E87" i="17"/>
  <c r="D87" i="17"/>
  <c r="C87" i="17"/>
  <c r="BI86" i="17"/>
  <c r="BG86" i="17"/>
  <c r="BE86" i="17"/>
  <c r="BC86" i="17"/>
  <c r="AW86" i="17"/>
  <c r="AX86" i="17" s="1"/>
  <c r="AD86" i="17"/>
  <c r="AB86" i="17"/>
  <c r="AA86" i="17"/>
  <c r="Z86" i="17"/>
  <c r="Y86" i="17"/>
  <c r="N86" i="17"/>
  <c r="L86" i="17"/>
  <c r="K86" i="17"/>
  <c r="J86" i="17"/>
  <c r="I86" i="17"/>
  <c r="H86" i="17"/>
  <c r="G86" i="17"/>
  <c r="F86" i="17"/>
  <c r="E86" i="17"/>
  <c r="D86" i="17"/>
  <c r="C86" i="17"/>
  <c r="BI85" i="17"/>
  <c r="BG85" i="17"/>
  <c r="BE85" i="17"/>
  <c r="BC85" i="17"/>
  <c r="AW85" i="17"/>
  <c r="AX85" i="17" s="1"/>
  <c r="AD85" i="17"/>
  <c r="AG85" i="17" s="1"/>
  <c r="AB85" i="17"/>
  <c r="AA85" i="17"/>
  <c r="Z85" i="17"/>
  <c r="Y85" i="17"/>
  <c r="N85" i="17"/>
  <c r="L85" i="17"/>
  <c r="K85" i="17"/>
  <c r="J85" i="17"/>
  <c r="I85" i="17"/>
  <c r="H85" i="17"/>
  <c r="G85" i="17"/>
  <c r="F85" i="17"/>
  <c r="E85" i="17"/>
  <c r="D85" i="17"/>
  <c r="C85" i="17"/>
  <c r="BI84" i="17"/>
  <c r="BG84" i="17"/>
  <c r="BE84" i="17"/>
  <c r="BC84" i="17"/>
  <c r="AW84" i="17"/>
  <c r="AX84" i="17" s="1"/>
  <c r="AZ84" i="17" s="1"/>
  <c r="BA84" i="17" s="1"/>
  <c r="AD84" i="17"/>
  <c r="AB84" i="17"/>
  <c r="AA84" i="17"/>
  <c r="Z84" i="17"/>
  <c r="Y84" i="17"/>
  <c r="N84" i="17"/>
  <c r="L84" i="17"/>
  <c r="K84" i="17"/>
  <c r="J84" i="17"/>
  <c r="I84" i="17"/>
  <c r="H84" i="17"/>
  <c r="G84" i="17"/>
  <c r="F84" i="17"/>
  <c r="E84" i="17"/>
  <c r="D84" i="17"/>
  <c r="C84" i="17"/>
  <c r="BI83" i="17"/>
  <c r="BG83" i="17"/>
  <c r="BE83" i="17"/>
  <c r="BC83" i="17"/>
  <c r="AW83" i="17"/>
  <c r="AX83" i="17" s="1"/>
  <c r="AD83" i="17"/>
  <c r="AB83" i="17"/>
  <c r="AA83" i="17"/>
  <c r="Z83" i="17"/>
  <c r="Y83" i="17"/>
  <c r="N83" i="17"/>
  <c r="L83" i="17"/>
  <c r="K83" i="17"/>
  <c r="J83" i="17"/>
  <c r="I83" i="17"/>
  <c r="H83" i="17"/>
  <c r="G83" i="17"/>
  <c r="F83" i="17"/>
  <c r="E83" i="17"/>
  <c r="D83" i="17"/>
  <c r="C83" i="17"/>
  <c r="BI82" i="17"/>
  <c r="BG82" i="17"/>
  <c r="BH82" i="17" s="1"/>
  <c r="BE82" i="17"/>
  <c r="BC82" i="17"/>
  <c r="AW82" i="17"/>
  <c r="AX82" i="17" s="1"/>
  <c r="AD82" i="17"/>
  <c r="AB82" i="17"/>
  <c r="AA82" i="17"/>
  <c r="Z82" i="17"/>
  <c r="Y82" i="17"/>
  <c r="N82" i="17"/>
  <c r="L82" i="17"/>
  <c r="K82" i="17"/>
  <c r="J82" i="17"/>
  <c r="I82" i="17"/>
  <c r="H82" i="17"/>
  <c r="G82" i="17"/>
  <c r="F82" i="17"/>
  <c r="E82" i="17"/>
  <c r="D82" i="17"/>
  <c r="C82" i="17"/>
  <c r="BI81" i="17"/>
  <c r="BG81" i="17"/>
  <c r="BE81" i="17"/>
  <c r="BC81" i="17"/>
  <c r="AW81" i="17"/>
  <c r="AX81" i="17" s="1"/>
  <c r="BJ81" i="17" s="1"/>
  <c r="AD81" i="17"/>
  <c r="AG81" i="17" s="1"/>
  <c r="AB81" i="17"/>
  <c r="AA81" i="17"/>
  <c r="Z81" i="17"/>
  <c r="Y81" i="17"/>
  <c r="N81" i="17"/>
  <c r="L81" i="17"/>
  <c r="K81" i="17"/>
  <c r="J81" i="17"/>
  <c r="I81" i="17"/>
  <c r="H81" i="17"/>
  <c r="G81" i="17"/>
  <c r="F81" i="17"/>
  <c r="E81" i="17"/>
  <c r="D81" i="17"/>
  <c r="C81" i="17"/>
  <c r="BI80" i="17"/>
  <c r="BG80" i="17"/>
  <c r="BE80" i="17"/>
  <c r="BC80" i="17"/>
  <c r="AW80" i="17"/>
  <c r="AX80" i="17" s="1"/>
  <c r="AZ80" i="17" s="1"/>
  <c r="BA80" i="17" s="1"/>
  <c r="AE80" i="17"/>
  <c r="AD80" i="17"/>
  <c r="AG80" i="17" s="1"/>
  <c r="AB80" i="17"/>
  <c r="AA80" i="17"/>
  <c r="Z80" i="17"/>
  <c r="Y80" i="17"/>
  <c r="N80" i="17"/>
  <c r="L80" i="17"/>
  <c r="K80" i="17"/>
  <c r="J80" i="17"/>
  <c r="I80" i="17"/>
  <c r="H80" i="17"/>
  <c r="G80" i="17"/>
  <c r="F80" i="17"/>
  <c r="E80" i="17"/>
  <c r="D80" i="17"/>
  <c r="C80" i="17"/>
  <c r="BI79" i="17"/>
  <c r="BG79" i="17"/>
  <c r="BE79" i="17"/>
  <c r="BC79" i="17"/>
  <c r="AX79" i="17"/>
  <c r="AW79" i="17"/>
  <c r="AD79" i="17"/>
  <c r="AB79" i="17"/>
  <c r="AA79" i="17"/>
  <c r="Z79" i="17"/>
  <c r="Y79" i="17"/>
  <c r="N79" i="17"/>
  <c r="L79" i="17"/>
  <c r="K79" i="17"/>
  <c r="J79" i="17"/>
  <c r="I79" i="17"/>
  <c r="H79" i="17"/>
  <c r="G79" i="17"/>
  <c r="F79" i="17"/>
  <c r="E79" i="17"/>
  <c r="D79" i="17"/>
  <c r="C79" i="17"/>
  <c r="BI78" i="17"/>
  <c r="BG78" i="17"/>
  <c r="BE78" i="17"/>
  <c r="BC78" i="17"/>
  <c r="AW78" i="17"/>
  <c r="AX78" i="17" s="1"/>
  <c r="AD78" i="17"/>
  <c r="AB78" i="17"/>
  <c r="AA78" i="17"/>
  <c r="Z78" i="17"/>
  <c r="Y78" i="17"/>
  <c r="N78" i="17"/>
  <c r="L78" i="17"/>
  <c r="K78" i="17"/>
  <c r="J78" i="17"/>
  <c r="I78" i="17"/>
  <c r="H78" i="17"/>
  <c r="G78" i="17"/>
  <c r="F78" i="17"/>
  <c r="E78" i="17"/>
  <c r="D78" i="17"/>
  <c r="C78" i="17"/>
  <c r="BI77" i="17"/>
  <c r="BG77" i="17"/>
  <c r="BE77" i="17"/>
  <c r="BC77" i="17"/>
  <c r="AW77" i="17"/>
  <c r="AX77" i="17" s="1"/>
  <c r="AD77" i="17"/>
  <c r="AB77" i="17"/>
  <c r="AA77" i="17"/>
  <c r="Z77" i="17"/>
  <c r="Y77" i="17"/>
  <c r="AC77" i="17" s="1"/>
  <c r="N77" i="17"/>
  <c r="L77" i="17"/>
  <c r="K77" i="17"/>
  <c r="J77" i="17"/>
  <c r="I77" i="17"/>
  <c r="H77" i="17"/>
  <c r="G77" i="17"/>
  <c r="F77" i="17"/>
  <c r="E77" i="17"/>
  <c r="D77" i="17"/>
  <c r="C77" i="17"/>
  <c r="BI76" i="17"/>
  <c r="BG76" i="17"/>
  <c r="BE76" i="17"/>
  <c r="BC76" i="17"/>
  <c r="AX76" i="17"/>
  <c r="BD76" i="17" s="1"/>
  <c r="AW76" i="17"/>
  <c r="AD76" i="17"/>
  <c r="AG76" i="17" s="1"/>
  <c r="AB76" i="17"/>
  <c r="AA76" i="17"/>
  <c r="Z76" i="17"/>
  <c r="Y76" i="17"/>
  <c r="N76" i="17"/>
  <c r="L76" i="17"/>
  <c r="K76" i="17"/>
  <c r="J76" i="17"/>
  <c r="I76" i="17"/>
  <c r="H76" i="17"/>
  <c r="G76" i="17"/>
  <c r="F76" i="17"/>
  <c r="E76" i="17"/>
  <c r="D76" i="17"/>
  <c r="C76" i="17"/>
  <c r="BI75" i="17"/>
  <c r="BG75" i="17"/>
  <c r="BE75" i="17"/>
  <c r="BC75" i="17"/>
  <c r="AW75" i="17"/>
  <c r="AX75" i="17" s="1"/>
  <c r="AD75" i="17"/>
  <c r="AB75" i="17"/>
  <c r="AA75" i="17"/>
  <c r="Z75" i="17"/>
  <c r="Y75" i="17"/>
  <c r="N75" i="17"/>
  <c r="L75" i="17"/>
  <c r="K75" i="17"/>
  <c r="J75" i="17"/>
  <c r="I75" i="17"/>
  <c r="H75" i="17"/>
  <c r="G75" i="17"/>
  <c r="F75" i="17"/>
  <c r="E75" i="17"/>
  <c r="D75" i="17"/>
  <c r="C75" i="17"/>
  <c r="BI74" i="17"/>
  <c r="BG74" i="17"/>
  <c r="BE74" i="17"/>
  <c r="BC74" i="17"/>
  <c r="AW74" i="17"/>
  <c r="AX74" i="17" s="1"/>
  <c r="AD74" i="17"/>
  <c r="AB74" i="17"/>
  <c r="AA74" i="17"/>
  <c r="Z74" i="17"/>
  <c r="Y74" i="17"/>
  <c r="N74" i="17"/>
  <c r="L74" i="17"/>
  <c r="K74" i="17"/>
  <c r="J74" i="17"/>
  <c r="I74" i="17"/>
  <c r="H74" i="17"/>
  <c r="G74" i="17"/>
  <c r="F74" i="17"/>
  <c r="E74" i="17"/>
  <c r="D74" i="17"/>
  <c r="C74" i="17"/>
  <c r="BI73" i="17"/>
  <c r="BG73" i="17"/>
  <c r="BE73" i="17"/>
  <c r="BC73" i="17"/>
  <c r="AW73" i="17"/>
  <c r="AX73" i="17" s="1"/>
  <c r="BJ73" i="17" s="1"/>
  <c r="AD73" i="17"/>
  <c r="AE73" i="17" s="1"/>
  <c r="AB73" i="17"/>
  <c r="AA73" i="17"/>
  <c r="Z73" i="17"/>
  <c r="Y73" i="17"/>
  <c r="N73" i="17"/>
  <c r="L73" i="17"/>
  <c r="K73" i="17"/>
  <c r="J73" i="17"/>
  <c r="I73" i="17"/>
  <c r="H73" i="17"/>
  <c r="G73" i="17"/>
  <c r="F73" i="17"/>
  <c r="E73" i="17"/>
  <c r="D73" i="17"/>
  <c r="C73" i="17"/>
  <c r="BI72" i="17"/>
  <c r="BG72" i="17"/>
  <c r="BE72" i="17"/>
  <c r="BC72" i="17"/>
  <c r="BD72" i="17" s="1"/>
  <c r="AW72" i="17"/>
  <c r="AX72" i="17" s="1"/>
  <c r="BH72" i="17" s="1"/>
  <c r="AD72" i="17"/>
  <c r="AB72" i="17"/>
  <c r="AA72" i="17"/>
  <c r="Z72" i="17"/>
  <c r="Y72" i="17"/>
  <c r="N72" i="17"/>
  <c r="L72" i="17"/>
  <c r="K72" i="17"/>
  <c r="J72" i="17"/>
  <c r="I72" i="17"/>
  <c r="H72" i="17"/>
  <c r="G72" i="17"/>
  <c r="F72" i="17"/>
  <c r="E72" i="17"/>
  <c r="D72" i="17"/>
  <c r="C72" i="17"/>
  <c r="BI71" i="17"/>
  <c r="BG71" i="17"/>
  <c r="BE71" i="17"/>
  <c r="BC71" i="17"/>
  <c r="AW71" i="17"/>
  <c r="AX71" i="17" s="1"/>
  <c r="AD71" i="17"/>
  <c r="AB71" i="17"/>
  <c r="AA71" i="17"/>
  <c r="Z71" i="17"/>
  <c r="Y71" i="17"/>
  <c r="N71" i="17"/>
  <c r="L71" i="17"/>
  <c r="K71" i="17"/>
  <c r="J71" i="17"/>
  <c r="I71" i="17"/>
  <c r="H71" i="17"/>
  <c r="G71" i="17"/>
  <c r="F71" i="17"/>
  <c r="E71" i="17"/>
  <c r="D71" i="17"/>
  <c r="C71" i="17"/>
  <c r="BI70" i="17"/>
  <c r="BG70" i="17"/>
  <c r="BE70" i="17"/>
  <c r="BC70" i="17"/>
  <c r="AX70" i="17"/>
  <c r="AW70" i="17"/>
  <c r="AD70" i="17"/>
  <c r="AB70" i="17"/>
  <c r="AA70" i="17"/>
  <c r="Z70" i="17"/>
  <c r="Y70" i="17"/>
  <c r="N70" i="17"/>
  <c r="L70" i="17"/>
  <c r="K70" i="17"/>
  <c r="J70" i="17"/>
  <c r="I70" i="17"/>
  <c r="H70" i="17"/>
  <c r="G70" i="17"/>
  <c r="F70" i="17"/>
  <c r="E70" i="17"/>
  <c r="D70" i="17"/>
  <c r="C70" i="17"/>
  <c r="BJ69" i="17"/>
  <c r="BI69" i="17"/>
  <c r="BG69" i="17"/>
  <c r="BE69" i="17"/>
  <c r="BC69" i="17"/>
  <c r="AW69" i="17"/>
  <c r="AX69" i="17" s="1"/>
  <c r="AD69" i="17"/>
  <c r="AB69" i="17"/>
  <c r="AA69" i="17"/>
  <c r="Z69" i="17"/>
  <c r="Y69" i="17"/>
  <c r="N69" i="17"/>
  <c r="L69" i="17"/>
  <c r="K69" i="17"/>
  <c r="J69" i="17"/>
  <c r="I69" i="17"/>
  <c r="H69" i="17"/>
  <c r="G69" i="17"/>
  <c r="F69" i="17"/>
  <c r="E69" i="17"/>
  <c r="D69" i="17"/>
  <c r="C69" i="17"/>
  <c r="BI68" i="17"/>
  <c r="BG68" i="17"/>
  <c r="BE68" i="17"/>
  <c r="BC68" i="17"/>
  <c r="AX68" i="17"/>
  <c r="AW68" i="17"/>
  <c r="AE68" i="17"/>
  <c r="AD68" i="17"/>
  <c r="AG68" i="17" s="1"/>
  <c r="AB68" i="17"/>
  <c r="AA68" i="17"/>
  <c r="Z68" i="17"/>
  <c r="Y68" i="17"/>
  <c r="N68" i="17"/>
  <c r="L68" i="17"/>
  <c r="K68" i="17"/>
  <c r="J68" i="17"/>
  <c r="I68" i="17"/>
  <c r="H68" i="17"/>
  <c r="G68" i="17"/>
  <c r="F68" i="17"/>
  <c r="E68" i="17"/>
  <c r="D68" i="17"/>
  <c r="C68" i="17"/>
  <c r="BI67" i="17"/>
  <c r="BG67" i="17"/>
  <c r="BE67" i="17"/>
  <c r="BC67" i="17"/>
  <c r="AW67" i="17"/>
  <c r="AX67" i="17" s="1"/>
  <c r="AD67" i="17"/>
  <c r="AB67" i="17"/>
  <c r="AA67" i="17"/>
  <c r="Z67" i="17"/>
  <c r="Y67" i="17"/>
  <c r="N67" i="17"/>
  <c r="L67" i="17"/>
  <c r="K67" i="17"/>
  <c r="J67" i="17"/>
  <c r="I67" i="17"/>
  <c r="H67" i="17"/>
  <c r="G67" i="17"/>
  <c r="F67" i="17"/>
  <c r="E67" i="17"/>
  <c r="D67" i="17"/>
  <c r="C67" i="17"/>
  <c r="BI66" i="17"/>
  <c r="BG66" i="17"/>
  <c r="BE66" i="17"/>
  <c r="BC66" i="17"/>
  <c r="AX66" i="17"/>
  <c r="AW66" i="17"/>
  <c r="AD66" i="17"/>
  <c r="AB66" i="17"/>
  <c r="AA66" i="17"/>
  <c r="Z66" i="17"/>
  <c r="Y66" i="17"/>
  <c r="N66" i="17"/>
  <c r="L66" i="17"/>
  <c r="K66" i="17"/>
  <c r="J66" i="17"/>
  <c r="I66" i="17"/>
  <c r="H66" i="17"/>
  <c r="G66" i="17"/>
  <c r="F66" i="17"/>
  <c r="E66" i="17"/>
  <c r="D66" i="17"/>
  <c r="C66" i="17"/>
  <c r="BI65" i="17"/>
  <c r="BG65" i="17"/>
  <c r="BE65" i="17"/>
  <c r="BC65" i="17"/>
  <c r="AW65" i="17"/>
  <c r="AX65" i="17" s="1"/>
  <c r="BJ65" i="17" s="1"/>
  <c r="AD65" i="17"/>
  <c r="AB65" i="17"/>
  <c r="AA65" i="17"/>
  <c r="Z65" i="17"/>
  <c r="Y65" i="17"/>
  <c r="N65" i="17"/>
  <c r="L65" i="17"/>
  <c r="K65" i="17"/>
  <c r="J65" i="17"/>
  <c r="I65" i="17"/>
  <c r="H65" i="17"/>
  <c r="G65" i="17"/>
  <c r="F65" i="17"/>
  <c r="E65" i="17"/>
  <c r="D65" i="17"/>
  <c r="C65" i="17"/>
  <c r="BI64" i="17"/>
  <c r="BG64" i="17"/>
  <c r="BE64" i="17"/>
  <c r="BC64" i="17"/>
  <c r="AX64" i="17"/>
  <c r="BD64" i="17" s="1"/>
  <c r="AW64" i="17"/>
  <c r="AD64" i="17"/>
  <c r="AB64" i="17"/>
  <c r="AA64" i="17"/>
  <c r="Z64" i="17"/>
  <c r="Y64" i="17"/>
  <c r="N64" i="17"/>
  <c r="L64" i="17"/>
  <c r="K64" i="17"/>
  <c r="J64" i="17"/>
  <c r="I64" i="17"/>
  <c r="H64" i="17"/>
  <c r="G64" i="17"/>
  <c r="F64" i="17"/>
  <c r="E64" i="17"/>
  <c r="D64" i="17"/>
  <c r="C64" i="17"/>
  <c r="BI63" i="17"/>
  <c r="BG63" i="17"/>
  <c r="BE63" i="17"/>
  <c r="BC63" i="17"/>
  <c r="AW63" i="17"/>
  <c r="AX63" i="17" s="1"/>
  <c r="AD63" i="17"/>
  <c r="AG63" i="17" s="1"/>
  <c r="AB63" i="17"/>
  <c r="AA63" i="17"/>
  <c r="Z63" i="17"/>
  <c r="Y63" i="17"/>
  <c r="N63" i="17"/>
  <c r="L63" i="17"/>
  <c r="K63" i="17"/>
  <c r="J63" i="17"/>
  <c r="I63" i="17"/>
  <c r="H63" i="17"/>
  <c r="G63" i="17"/>
  <c r="F63" i="17"/>
  <c r="E63" i="17"/>
  <c r="D63" i="17"/>
  <c r="C63" i="17"/>
  <c r="BI62" i="17"/>
  <c r="BG62" i="17"/>
  <c r="BE62" i="17"/>
  <c r="BC62" i="17"/>
  <c r="AW62" i="17"/>
  <c r="AX62" i="17" s="1"/>
  <c r="AF62" i="17"/>
  <c r="AE62" i="17"/>
  <c r="AD62" i="17"/>
  <c r="AG62" i="17" s="1"/>
  <c r="AB62" i="17"/>
  <c r="AA62" i="17"/>
  <c r="Z62" i="17"/>
  <c r="Y62" i="17"/>
  <c r="N62" i="17"/>
  <c r="L62" i="17"/>
  <c r="K62" i="17"/>
  <c r="J62" i="17"/>
  <c r="I62" i="17"/>
  <c r="H62" i="17"/>
  <c r="G62" i="17"/>
  <c r="F62" i="17"/>
  <c r="E62" i="17"/>
  <c r="D62" i="17"/>
  <c r="C62" i="17"/>
  <c r="BI61" i="17"/>
  <c r="BG61" i="17"/>
  <c r="BE61" i="17"/>
  <c r="BC61" i="17"/>
  <c r="AW61" i="17"/>
  <c r="AX61" i="17" s="1"/>
  <c r="AD61" i="17"/>
  <c r="AE61" i="17" s="1"/>
  <c r="AB61" i="17"/>
  <c r="AA61" i="17"/>
  <c r="Z61" i="17"/>
  <c r="Y61" i="17"/>
  <c r="N61" i="17"/>
  <c r="L61" i="17"/>
  <c r="K61" i="17"/>
  <c r="J61" i="17"/>
  <c r="I61" i="17"/>
  <c r="H61" i="17"/>
  <c r="G61" i="17"/>
  <c r="F61" i="17"/>
  <c r="E61" i="17"/>
  <c r="D61" i="17"/>
  <c r="C61" i="17"/>
  <c r="BI60" i="17"/>
  <c r="BG60" i="17"/>
  <c r="BE60" i="17"/>
  <c r="BC60" i="17"/>
  <c r="AW60" i="17"/>
  <c r="AX60" i="17" s="1"/>
  <c r="AZ60" i="17" s="1"/>
  <c r="BA60" i="17" s="1"/>
  <c r="AE60" i="17"/>
  <c r="AD60" i="17"/>
  <c r="AB60" i="17"/>
  <c r="AA60" i="17"/>
  <c r="Z60" i="17"/>
  <c r="Y60" i="17"/>
  <c r="N60" i="17"/>
  <c r="L60" i="17"/>
  <c r="K60" i="17"/>
  <c r="J60" i="17"/>
  <c r="I60" i="17"/>
  <c r="H60" i="17"/>
  <c r="G60" i="17"/>
  <c r="F60" i="17"/>
  <c r="E60" i="17"/>
  <c r="D60" i="17"/>
  <c r="C60" i="17"/>
  <c r="BI59" i="17"/>
  <c r="BG59" i="17"/>
  <c r="BE59" i="17"/>
  <c r="BC59" i="17"/>
  <c r="AW59" i="17"/>
  <c r="AX59" i="17" s="1"/>
  <c r="AZ59" i="17" s="1"/>
  <c r="BA59" i="17" s="1"/>
  <c r="AD59" i="17"/>
  <c r="AB59" i="17"/>
  <c r="AA59" i="17"/>
  <c r="Z59" i="17"/>
  <c r="Y59" i="17"/>
  <c r="N59" i="17"/>
  <c r="L59" i="17"/>
  <c r="K59" i="17"/>
  <c r="J59" i="17"/>
  <c r="I59" i="17"/>
  <c r="H59" i="17"/>
  <c r="G59" i="17"/>
  <c r="F59" i="17"/>
  <c r="E59" i="17"/>
  <c r="D59" i="17"/>
  <c r="C59" i="17"/>
  <c r="BI58" i="17"/>
  <c r="BG58" i="17"/>
  <c r="BE58" i="17"/>
  <c r="BC58" i="17"/>
  <c r="AW58" i="17"/>
  <c r="AX58" i="17" s="1"/>
  <c r="AD58" i="17"/>
  <c r="AB58" i="17"/>
  <c r="AA58" i="17"/>
  <c r="Z58" i="17"/>
  <c r="Y58" i="17"/>
  <c r="N58" i="17"/>
  <c r="L58" i="17"/>
  <c r="K58" i="17"/>
  <c r="J58" i="17"/>
  <c r="I58" i="17"/>
  <c r="H58" i="17"/>
  <c r="G58" i="17"/>
  <c r="F58" i="17"/>
  <c r="E58" i="17"/>
  <c r="D58" i="17"/>
  <c r="C58" i="17"/>
  <c r="BI57" i="17"/>
  <c r="BG57" i="17"/>
  <c r="BE57" i="17"/>
  <c r="BC57" i="17"/>
  <c r="AX57" i="17"/>
  <c r="BD57" i="17" s="1"/>
  <c r="AW57" i="17"/>
  <c r="AD57" i="17"/>
  <c r="AB57" i="17"/>
  <c r="AA57" i="17"/>
  <c r="Z57" i="17"/>
  <c r="Y57" i="17"/>
  <c r="N57" i="17"/>
  <c r="L57" i="17"/>
  <c r="K57" i="17"/>
  <c r="J57" i="17"/>
  <c r="I57" i="17"/>
  <c r="H57" i="17"/>
  <c r="G57" i="17"/>
  <c r="F57" i="17"/>
  <c r="E57" i="17"/>
  <c r="D57" i="17"/>
  <c r="C57" i="17"/>
  <c r="BI56" i="17"/>
  <c r="BG56" i="17"/>
  <c r="BE56" i="17"/>
  <c r="BC56" i="17"/>
  <c r="AW56" i="17"/>
  <c r="AX56" i="17" s="1"/>
  <c r="AG56" i="17"/>
  <c r="AF56" i="17"/>
  <c r="AD56" i="17"/>
  <c r="AE56" i="17" s="1"/>
  <c r="AB56" i="17"/>
  <c r="AA56" i="17"/>
  <c r="Z56" i="17"/>
  <c r="Y56" i="17"/>
  <c r="N56" i="17"/>
  <c r="L56" i="17"/>
  <c r="K56" i="17"/>
  <c r="J56" i="17"/>
  <c r="I56" i="17"/>
  <c r="H56" i="17"/>
  <c r="G56" i="17"/>
  <c r="F56" i="17"/>
  <c r="E56" i="17"/>
  <c r="D56" i="17"/>
  <c r="C56" i="17"/>
  <c r="BI55" i="17"/>
  <c r="BG55" i="17"/>
  <c r="BE55" i="17"/>
  <c r="BC55" i="17"/>
  <c r="AW55" i="17"/>
  <c r="AX55" i="17" s="1"/>
  <c r="AZ55" i="17" s="1"/>
  <c r="BA55" i="17" s="1"/>
  <c r="AD55" i="17"/>
  <c r="AF55" i="17" s="1"/>
  <c r="AB55" i="17"/>
  <c r="AA55" i="17"/>
  <c r="Z55" i="17"/>
  <c r="Y55" i="17"/>
  <c r="N55" i="17"/>
  <c r="L55" i="17"/>
  <c r="K55" i="17"/>
  <c r="J55" i="17"/>
  <c r="I55" i="17"/>
  <c r="H55" i="17"/>
  <c r="G55" i="17"/>
  <c r="F55" i="17"/>
  <c r="E55" i="17"/>
  <c r="D55" i="17"/>
  <c r="C55" i="17"/>
  <c r="BI54" i="17"/>
  <c r="BG54" i="17"/>
  <c r="BE54" i="17"/>
  <c r="BC54" i="17"/>
  <c r="AW54" i="17"/>
  <c r="AX54" i="17" s="1"/>
  <c r="AD54" i="17"/>
  <c r="AG54" i="17" s="1"/>
  <c r="AB54" i="17"/>
  <c r="AA54" i="17"/>
  <c r="Z54" i="17"/>
  <c r="Y54" i="17"/>
  <c r="N54" i="17"/>
  <c r="L54" i="17"/>
  <c r="K54" i="17"/>
  <c r="J54" i="17"/>
  <c r="I54" i="17"/>
  <c r="H54" i="17"/>
  <c r="G54" i="17"/>
  <c r="F54" i="17"/>
  <c r="E54" i="17"/>
  <c r="D54" i="17"/>
  <c r="C54" i="17"/>
  <c r="BI53" i="17"/>
  <c r="BG53" i="17"/>
  <c r="BE53" i="17"/>
  <c r="BC53" i="17"/>
  <c r="AW53" i="17"/>
  <c r="AX53" i="17" s="1"/>
  <c r="AD53" i="17"/>
  <c r="AB53" i="17"/>
  <c r="AA53" i="17"/>
  <c r="Z53" i="17"/>
  <c r="Y53" i="17"/>
  <c r="N53" i="17"/>
  <c r="L53" i="17"/>
  <c r="K53" i="17"/>
  <c r="J53" i="17"/>
  <c r="I53" i="17"/>
  <c r="H53" i="17"/>
  <c r="G53" i="17"/>
  <c r="F53" i="17"/>
  <c r="E53" i="17"/>
  <c r="D53" i="17"/>
  <c r="C53" i="17"/>
  <c r="BI52" i="17"/>
  <c r="BG52" i="17"/>
  <c r="BE52" i="17"/>
  <c r="BC52" i="17"/>
  <c r="AX52" i="17"/>
  <c r="AW52" i="17"/>
  <c r="AG52" i="17"/>
  <c r="AD52" i="17"/>
  <c r="AE52" i="17" s="1"/>
  <c r="AB52" i="17"/>
  <c r="AA52" i="17"/>
  <c r="Z52" i="17"/>
  <c r="Y52" i="17"/>
  <c r="N52" i="17"/>
  <c r="L52" i="17"/>
  <c r="K52" i="17"/>
  <c r="J52" i="17"/>
  <c r="I52" i="17"/>
  <c r="H52" i="17"/>
  <c r="G52" i="17"/>
  <c r="F52" i="17"/>
  <c r="E52" i="17"/>
  <c r="D52" i="17"/>
  <c r="C52" i="17"/>
  <c r="BJ51" i="17"/>
  <c r="BI51" i="17"/>
  <c r="BG51" i="17"/>
  <c r="BH51" i="17" s="1"/>
  <c r="BE51" i="17"/>
  <c r="BC51" i="17"/>
  <c r="BD51" i="17" s="1"/>
  <c r="AW51" i="17"/>
  <c r="AX51" i="17" s="1"/>
  <c r="AZ51" i="17" s="1"/>
  <c r="BA51" i="17" s="1"/>
  <c r="AG51" i="17"/>
  <c r="AF51" i="17"/>
  <c r="AE51" i="17"/>
  <c r="AD51" i="17"/>
  <c r="AB51" i="17"/>
  <c r="AA51" i="17"/>
  <c r="Z51" i="17"/>
  <c r="Y51" i="17"/>
  <c r="N51" i="17"/>
  <c r="L51" i="17"/>
  <c r="K51" i="17"/>
  <c r="J51" i="17"/>
  <c r="I51" i="17"/>
  <c r="H51" i="17"/>
  <c r="G51" i="17"/>
  <c r="F51" i="17"/>
  <c r="E51" i="17"/>
  <c r="D51" i="17"/>
  <c r="C51" i="17"/>
  <c r="BI50" i="17"/>
  <c r="BG50" i="17"/>
  <c r="BE50" i="17"/>
  <c r="BC50" i="17"/>
  <c r="AW50" i="17"/>
  <c r="AX50" i="17" s="1"/>
  <c r="AD50" i="17"/>
  <c r="AG50" i="17" s="1"/>
  <c r="AB50" i="17"/>
  <c r="AA50" i="17"/>
  <c r="Z50" i="17"/>
  <c r="Y50" i="17"/>
  <c r="N50" i="17"/>
  <c r="L50" i="17"/>
  <c r="K50" i="17"/>
  <c r="J50" i="17"/>
  <c r="I50" i="17"/>
  <c r="H50" i="17"/>
  <c r="G50" i="17"/>
  <c r="F50" i="17"/>
  <c r="E50" i="17"/>
  <c r="D50" i="17"/>
  <c r="C50" i="17"/>
  <c r="BI49" i="17"/>
  <c r="BG49" i="17"/>
  <c r="BE49" i="17"/>
  <c r="BC49" i="17"/>
  <c r="AX49" i="17"/>
  <c r="AZ49" i="17" s="1"/>
  <c r="BA49" i="17" s="1"/>
  <c r="AW49" i="17"/>
  <c r="AD49" i="17"/>
  <c r="AB49" i="17"/>
  <c r="AA49" i="17"/>
  <c r="Z49" i="17"/>
  <c r="Y49" i="17"/>
  <c r="N49" i="17"/>
  <c r="L49" i="17"/>
  <c r="K49" i="17"/>
  <c r="J49" i="17"/>
  <c r="I49" i="17"/>
  <c r="H49" i="17"/>
  <c r="G49" i="17"/>
  <c r="F49" i="17"/>
  <c r="E49" i="17"/>
  <c r="D49" i="17"/>
  <c r="C49" i="17"/>
  <c r="BI48" i="17"/>
  <c r="BG48" i="17"/>
  <c r="BE48" i="17"/>
  <c r="BC48" i="17"/>
  <c r="AX48" i="17"/>
  <c r="AW48" i="17"/>
  <c r="AG48" i="17"/>
  <c r="AD48" i="17"/>
  <c r="AE48" i="17" s="1"/>
  <c r="AB48" i="17"/>
  <c r="AA48" i="17"/>
  <c r="Z48" i="17"/>
  <c r="Y48" i="17"/>
  <c r="N48" i="17"/>
  <c r="L48" i="17"/>
  <c r="K48" i="17"/>
  <c r="J48" i="17"/>
  <c r="I48" i="17"/>
  <c r="H48" i="17"/>
  <c r="G48" i="17"/>
  <c r="F48" i="17"/>
  <c r="E48" i="17"/>
  <c r="D48" i="17"/>
  <c r="C48" i="17"/>
  <c r="BI47" i="17"/>
  <c r="BJ47" i="17" s="1"/>
  <c r="BG47" i="17"/>
  <c r="BE47" i="17"/>
  <c r="BC47" i="17"/>
  <c r="AW47" i="17"/>
  <c r="AX47" i="17" s="1"/>
  <c r="AZ47" i="17" s="1"/>
  <c r="BA47" i="17" s="1"/>
  <c r="AF47" i="17"/>
  <c r="AE47" i="17"/>
  <c r="AD47" i="17"/>
  <c r="AG47" i="17" s="1"/>
  <c r="AB47" i="17"/>
  <c r="AA47" i="17"/>
  <c r="Z47" i="17"/>
  <c r="Y47" i="17"/>
  <c r="N47" i="17"/>
  <c r="L47" i="17"/>
  <c r="K47" i="17"/>
  <c r="J47" i="17"/>
  <c r="I47" i="17"/>
  <c r="H47" i="17"/>
  <c r="G47" i="17"/>
  <c r="F47" i="17"/>
  <c r="E47" i="17"/>
  <c r="D47" i="17"/>
  <c r="C47" i="17"/>
  <c r="BI46" i="17"/>
  <c r="BG46" i="17"/>
  <c r="BE46" i="17"/>
  <c r="BF46" i="17" s="1"/>
  <c r="BC46" i="17"/>
  <c r="AW46" i="17"/>
  <c r="AX46" i="17" s="1"/>
  <c r="AD46" i="17"/>
  <c r="AB46" i="17"/>
  <c r="AA46" i="17"/>
  <c r="Z46" i="17"/>
  <c r="Y46" i="17"/>
  <c r="N46" i="17"/>
  <c r="L46" i="17"/>
  <c r="K46" i="17"/>
  <c r="J46" i="17"/>
  <c r="I46" i="17"/>
  <c r="H46" i="17"/>
  <c r="G46" i="17"/>
  <c r="F46" i="17"/>
  <c r="E46" i="17"/>
  <c r="D46" i="17"/>
  <c r="C46" i="17"/>
  <c r="BI45" i="17"/>
  <c r="BG45" i="17"/>
  <c r="BE45" i="17"/>
  <c r="BC45" i="17"/>
  <c r="AW45" i="17"/>
  <c r="AX45" i="17" s="1"/>
  <c r="AD45" i="17"/>
  <c r="AB45" i="17"/>
  <c r="AA45" i="17"/>
  <c r="Z45" i="17"/>
  <c r="Y45" i="17"/>
  <c r="N45" i="17"/>
  <c r="L45" i="17"/>
  <c r="K45" i="17"/>
  <c r="J45" i="17"/>
  <c r="I45" i="17"/>
  <c r="H45" i="17"/>
  <c r="G45" i="17"/>
  <c r="F45" i="17"/>
  <c r="E45" i="17"/>
  <c r="D45" i="17"/>
  <c r="C45" i="17"/>
  <c r="BI44" i="17"/>
  <c r="BG44" i="17"/>
  <c r="BE44" i="17"/>
  <c r="BC44" i="17"/>
  <c r="AW44" i="17"/>
  <c r="AX44" i="17" s="1"/>
  <c r="AG44" i="17"/>
  <c r="AD44" i="17"/>
  <c r="AB44" i="17"/>
  <c r="AA44" i="17"/>
  <c r="Z44" i="17"/>
  <c r="Y44" i="17"/>
  <c r="N44" i="17"/>
  <c r="L44" i="17"/>
  <c r="K44" i="17"/>
  <c r="J44" i="17"/>
  <c r="I44" i="17"/>
  <c r="H44" i="17"/>
  <c r="G44" i="17"/>
  <c r="F44" i="17"/>
  <c r="E44" i="17"/>
  <c r="D44" i="17"/>
  <c r="C44" i="17"/>
  <c r="BI43" i="17"/>
  <c r="BG43" i="17"/>
  <c r="BH43" i="17" s="1"/>
  <c r="BE43" i="17"/>
  <c r="BC43" i="17"/>
  <c r="AW43" i="17"/>
  <c r="AX43" i="17" s="1"/>
  <c r="AZ43" i="17" s="1"/>
  <c r="BA43" i="17" s="1"/>
  <c r="AG43" i="17"/>
  <c r="AF43" i="17"/>
  <c r="AD43" i="17"/>
  <c r="AE43" i="17" s="1"/>
  <c r="AB43" i="17"/>
  <c r="AA43" i="17"/>
  <c r="Z43" i="17"/>
  <c r="Y43" i="17"/>
  <c r="N43" i="17"/>
  <c r="L43" i="17"/>
  <c r="K43" i="17"/>
  <c r="J43" i="17"/>
  <c r="I43" i="17"/>
  <c r="H43" i="17"/>
  <c r="G43" i="17"/>
  <c r="F43" i="17"/>
  <c r="E43" i="17"/>
  <c r="D43" i="17"/>
  <c r="C43" i="17"/>
  <c r="BI42" i="17"/>
  <c r="BG42" i="17"/>
  <c r="BE42" i="17"/>
  <c r="BC42" i="17"/>
  <c r="AW42" i="17"/>
  <c r="AX42" i="17" s="1"/>
  <c r="AD42" i="17"/>
  <c r="AG42" i="17" s="1"/>
  <c r="AB42" i="17"/>
  <c r="AA42" i="17"/>
  <c r="Z42" i="17"/>
  <c r="Y42" i="17"/>
  <c r="N42" i="17"/>
  <c r="L42" i="17"/>
  <c r="K42" i="17"/>
  <c r="J42" i="17"/>
  <c r="I42" i="17"/>
  <c r="H42" i="17"/>
  <c r="G42" i="17"/>
  <c r="F42" i="17"/>
  <c r="E42" i="17"/>
  <c r="D42" i="17"/>
  <c r="C42" i="17"/>
  <c r="BI41" i="17"/>
  <c r="BG41" i="17"/>
  <c r="BH41" i="17" s="1"/>
  <c r="BE41" i="17"/>
  <c r="BC41" i="17"/>
  <c r="AW41" i="17"/>
  <c r="AX41" i="17" s="1"/>
  <c r="AD41" i="17"/>
  <c r="AB41" i="17"/>
  <c r="AA41" i="17"/>
  <c r="Z41" i="17"/>
  <c r="Y41" i="17"/>
  <c r="N41" i="17"/>
  <c r="L41" i="17"/>
  <c r="K41" i="17"/>
  <c r="J41" i="17"/>
  <c r="I41" i="17"/>
  <c r="H41" i="17"/>
  <c r="G41" i="17"/>
  <c r="F41" i="17"/>
  <c r="E41" i="17"/>
  <c r="D41" i="17"/>
  <c r="C41" i="17"/>
  <c r="BI40" i="17"/>
  <c r="BG40" i="17"/>
  <c r="BE40" i="17"/>
  <c r="BC40" i="17"/>
  <c r="AW40" i="17"/>
  <c r="AX40" i="17" s="1"/>
  <c r="AG40" i="17"/>
  <c r="AD40" i="17"/>
  <c r="AB40" i="17"/>
  <c r="AA40" i="17"/>
  <c r="Z40" i="17"/>
  <c r="Y40" i="17"/>
  <c r="N40" i="17"/>
  <c r="L40" i="17"/>
  <c r="K40" i="17"/>
  <c r="J40" i="17"/>
  <c r="I40" i="17"/>
  <c r="H40" i="17"/>
  <c r="G40" i="17"/>
  <c r="F40" i="17"/>
  <c r="E40" i="17"/>
  <c r="D40" i="17"/>
  <c r="C40" i="17"/>
  <c r="BI39" i="17"/>
  <c r="BG39" i="17"/>
  <c r="BE39" i="17"/>
  <c r="BC39" i="17"/>
  <c r="AW39" i="17"/>
  <c r="AX39" i="17" s="1"/>
  <c r="AZ39" i="17" s="1"/>
  <c r="BA39" i="17" s="1"/>
  <c r="AF39" i="17"/>
  <c r="AE39" i="17"/>
  <c r="AH39" i="17" s="1"/>
  <c r="AD39" i="17"/>
  <c r="AG39" i="17" s="1"/>
  <c r="AB39" i="17"/>
  <c r="AA39" i="17"/>
  <c r="Z39" i="17"/>
  <c r="Y39" i="17"/>
  <c r="N39" i="17"/>
  <c r="L39" i="17"/>
  <c r="K39" i="17"/>
  <c r="J39" i="17"/>
  <c r="I39" i="17"/>
  <c r="H39" i="17"/>
  <c r="G39" i="17"/>
  <c r="F39" i="17"/>
  <c r="E39" i="17"/>
  <c r="D39" i="17"/>
  <c r="C39" i="17"/>
  <c r="BI38" i="17"/>
  <c r="BG38" i="17"/>
  <c r="BE38" i="17"/>
  <c r="BC38" i="17"/>
  <c r="AW38" i="17"/>
  <c r="AX38" i="17" s="1"/>
  <c r="AZ38" i="17" s="1"/>
  <c r="BA38" i="17" s="1"/>
  <c r="AD38" i="17"/>
  <c r="AG38" i="17" s="1"/>
  <c r="AB38" i="17"/>
  <c r="AA38" i="17"/>
  <c r="Z38" i="17"/>
  <c r="Y38" i="17"/>
  <c r="AC38" i="17" s="1"/>
  <c r="N38" i="17"/>
  <c r="L38" i="17"/>
  <c r="K38" i="17"/>
  <c r="J38" i="17"/>
  <c r="I38" i="17"/>
  <c r="H38" i="17"/>
  <c r="G38" i="17"/>
  <c r="F38" i="17"/>
  <c r="E38" i="17"/>
  <c r="D38" i="17"/>
  <c r="C38" i="17"/>
  <c r="BI37" i="17"/>
  <c r="BG37" i="17"/>
  <c r="BE37" i="17"/>
  <c r="BC37" i="17"/>
  <c r="AW37" i="17"/>
  <c r="AX37" i="17" s="1"/>
  <c r="AZ37" i="17" s="1"/>
  <c r="BA37" i="17" s="1"/>
  <c r="AD37" i="17"/>
  <c r="AG37" i="17" s="1"/>
  <c r="AB37" i="17"/>
  <c r="AA37" i="17"/>
  <c r="Z37" i="17"/>
  <c r="Y37" i="17"/>
  <c r="N37" i="17"/>
  <c r="L37" i="17"/>
  <c r="K37" i="17"/>
  <c r="J37" i="17"/>
  <c r="I37" i="17"/>
  <c r="H37" i="17"/>
  <c r="G37" i="17"/>
  <c r="F37" i="17"/>
  <c r="E37" i="17"/>
  <c r="D37" i="17"/>
  <c r="C37" i="17"/>
  <c r="BI36" i="17"/>
  <c r="BG36" i="17"/>
  <c r="BE36" i="17"/>
  <c r="BC36" i="17"/>
  <c r="AW36" i="17"/>
  <c r="AX36" i="17" s="1"/>
  <c r="AD36" i="17"/>
  <c r="AE36" i="17" s="1"/>
  <c r="AB36" i="17"/>
  <c r="AA36" i="17"/>
  <c r="Z36" i="17"/>
  <c r="Y36" i="17"/>
  <c r="N36" i="17"/>
  <c r="L36" i="17"/>
  <c r="K36" i="17"/>
  <c r="J36" i="17"/>
  <c r="I36" i="17"/>
  <c r="H36" i="17"/>
  <c r="G36" i="17"/>
  <c r="F36" i="17"/>
  <c r="E36" i="17"/>
  <c r="D36" i="17"/>
  <c r="C36" i="17"/>
  <c r="BI35" i="17"/>
  <c r="BG35" i="17"/>
  <c r="BE35" i="17"/>
  <c r="BC35" i="17"/>
  <c r="AW35" i="17"/>
  <c r="AX35" i="17" s="1"/>
  <c r="AD35" i="17"/>
  <c r="AG35" i="17" s="1"/>
  <c r="AB35" i="17"/>
  <c r="AA35" i="17"/>
  <c r="Z35" i="17"/>
  <c r="Y35" i="17"/>
  <c r="N35" i="17"/>
  <c r="L35" i="17"/>
  <c r="K35" i="17"/>
  <c r="J35" i="17"/>
  <c r="I35" i="17"/>
  <c r="H35" i="17"/>
  <c r="G35" i="17"/>
  <c r="F35" i="17"/>
  <c r="E35" i="17"/>
  <c r="D35" i="17"/>
  <c r="C35" i="17"/>
  <c r="BI34" i="17"/>
  <c r="BG34" i="17"/>
  <c r="BE34" i="17"/>
  <c r="BC34" i="17"/>
  <c r="AW34" i="17"/>
  <c r="AX34" i="17" s="1"/>
  <c r="AZ34" i="17" s="1"/>
  <c r="BA34" i="17" s="1"/>
  <c r="AD34" i="17"/>
  <c r="AF34" i="17" s="1"/>
  <c r="AB34" i="17"/>
  <c r="AA34" i="17"/>
  <c r="Z34" i="17"/>
  <c r="Y34" i="17"/>
  <c r="AC34" i="17" s="1"/>
  <c r="N34" i="17"/>
  <c r="L34" i="17"/>
  <c r="K34" i="17"/>
  <c r="J34" i="17"/>
  <c r="I34" i="17"/>
  <c r="H34" i="17"/>
  <c r="G34" i="17"/>
  <c r="F34" i="17"/>
  <c r="E34" i="17"/>
  <c r="D34" i="17"/>
  <c r="C34" i="17"/>
  <c r="BI33" i="17"/>
  <c r="BG33" i="17"/>
  <c r="BE33" i="17"/>
  <c r="BC33" i="17"/>
  <c r="AW33" i="17"/>
  <c r="AX33" i="17" s="1"/>
  <c r="AD33" i="17"/>
  <c r="AE33" i="17" s="1"/>
  <c r="AB33" i="17"/>
  <c r="AA33" i="17"/>
  <c r="Z33" i="17"/>
  <c r="Y33" i="17"/>
  <c r="N33" i="17"/>
  <c r="L33" i="17"/>
  <c r="K33" i="17"/>
  <c r="J33" i="17"/>
  <c r="I33" i="17"/>
  <c r="H33" i="17"/>
  <c r="G33" i="17"/>
  <c r="F33" i="17"/>
  <c r="E33" i="17"/>
  <c r="D33" i="17"/>
  <c r="C33" i="17"/>
  <c r="BI32" i="17"/>
  <c r="BG32" i="17"/>
  <c r="BE32" i="17"/>
  <c r="BC32" i="17"/>
  <c r="AW32" i="17"/>
  <c r="AX32" i="17" s="1"/>
  <c r="AZ32" i="17" s="1"/>
  <c r="BA32" i="17" s="1"/>
  <c r="AG32" i="17"/>
  <c r="AD32" i="17"/>
  <c r="AF32" i="17" s="1"/>
  <c r="AB32" i="17"/>
  <c r="AA32" i="17"/>
  <c r="Z32" i="17"/>
  <c r="Y32" i="17"/>
  <c r="N32" i="17"/>
  <c r="L32" i="17"/>
  <c r="K32" i="17"/>
  <c r="J32" i="17"/>
  <c r="I32" i="17"/>
  <c r="H32" i="17"/>
  <c r="G32" i="17"/>
  <c r="F32" i="17"/>
  <c r="E32" i="17"/>
  <c r="D32" i="17"/>
  <c r="C32" i="17"/>
  <c r="BI31" i="17"/>
  <c r="BG31" i="17"/>
  <c r="BE31" i="17"/>
  <c r="BC31" i="17"/>
  <c r="AW31" i="17"/>
  <c r="AX31" i="17" s="1"/>
  <c r="AZ31" i="17" s="1"/>
  <c r="BA31" i="17" s="1"/>
  <c r="AD31" i="17"/>
  <c r="AB31" i="17"/>
  <c r="AA31" i="17"/>
  <c r="Z31" i="17"/>
  <c r="Y31" i="17"/>
  <c r="N31" i="17"/>
  <c r="L31" i="17"/>
  <c r="K31" i="17"/>
  <c r="J31" i="17"/>
  <c r="I31" i="17"/>
  <c r="H31" i="17"/>
  <c r="G31" i="17"/>
  <c r="F31" i="17"/>
  <c r="E31" i="17"/>
  <c r="D31" i="17"/>
  <c r="C31" i="17"/>
  <c r="BI30" i="17"/>
  <c r="BG30" i="17"/>
  <c r="BE30" i="17"/>
  <c r="BC30" i="17"/>
  <c r="AW30" i="17"/>
  <c r="AX30" i="17" s="1"/>
  <c r="AZ30" i="17" s="1"/>
  <c r="BA30" i="17" s="1"/>
  <c r="AD30" i="17"/>
  <c r="AF30" i="17" s="1"/>
  <c r="AB30" i="17"/>
  <c r="AA30" i="17"/>
  <c r="Z30" i="17"/>
  <c r="Y30" i="17"/>
  <c r="N30" i="17"/>
  <c r="L30" i="17"/>
  <c r="K30" i="17"/>
  <c r="J30" i="17"/>
  <c r="I30" i="17"/>
  <c r="H30" i="17"/>
  <c r="G30" i="17"/>
  <c r="F30" i="17"/>
  <c r="E30" i="17"/>
  <c r="D30" i="17"/>
  <c r="C30" i="17"/>
  <c r="BI29" i="17"/>
  <c r="BG29" i="17"/>
  <c r="BE29" i="17"/>
  <c r="BC29" i="17"/>
  <c r="AW29" i="17"/>
  <c r="AX29" i="17" s="1"/>
  <c r="AZ29" i="17" s="1"/>
  <c r="BA29" i="17" s="1"/>
  <c r="AF29" i="17"/>
  <c r="AD29" i="17"/>
  <c r="AB29" i="17"/>
  <c r="AA29" i="17"/>
  <c r="Z29" i="17"/>
  <c r="Y29" i="17"/>
  <c r="N29" i="17"/>
  <c r="L29" i="17"/>
  <c r="K29" i="17"/>
  <c r="J29" i="17"/>
  <c r="I29" i="17"/>
  <c r="H29" i="17"/>
  <c r="G29" i="17"/>
  <c r="F29" i="17"/>
  <c r="E29" i="17"/>
  <c r="D29" i="17"/>
  <c r="C29" i="17"/>
  <c r="BI28" i="17"/>
  <c r="BG28" i="17"/>
  <c r="BE28" i="17"/>
  <c r="BC28" i="17"/>
  <c r="AW28" i="17"/>
  <c r="AX28" i="17" s="1"/>
  <c r="AZ28" i="17" s="1"/>
  <c r="BA28" i="17" s="1"/>
  <c r="AF28" i="17"/>
  <c r="AD28" i="17"/>
  <c r="AG28" i="17" s="1"/>
  <c r="AB28" i="17"/>
  <c r="AA28" i="17"/>
  <c r="Z28" i="17"/>
  <c r="Y28" i="17"/>
  <c r="N28" i="17"/>
  <c r="L28" i="17"/>
  <c r="K28" i="17"/>
  <c r="J28" i="17"/>
  <c r="I28" i="17"/>
  <c r="H28" i="17"/>
  <c r="G28" i="17"/>
  <c r="F28" i="17"/>
  <c r="E28" i="17"/>
  <c r="D28" i="17"/>
  <c r="C28" i="17"/>
  <c r="BI27" i="17"/>
  <c r="BG27" i="17"/>
  <c r="BE27" i="17"/>
  <c r="BC27" i="17"/>
  <c r="AW27" i="17"/>
  <c r="AX27" i="17" s="1"/>
  <c r="AZ27" i="17" s="1"/>
  <c r="BA27" i="17" s="1"/>
  <c r="AD27" i="17"/>
  <c r="AB27" i="17"/>
  <c r="AA27" i="17"/>
  <c r="Z27" i="17"/>
  <c r="Y27" i="17"/>
  <c r="N27" i="17"/>
  <c r="L27" i="17"/>
  <c r="K27" i="17"/>
  <c r="J27" i="17"/>
  <c r="I27" i="17"/>
  <c r="H27" i="17"/>
  <c r="G27" i="17"/>
  <c r="F27" i="17"/>
  <c r="E27" i="17"/>
  <c r="D27" i="17"/>
  <c r="C27" i="17"/>
  <c r="BI26" i="17"/>
  <c r="BG26" i="17"/>
  <c r="BE26" i="17"/>
  <c r="BC26" i="17"/>
  <c r="AW26" i="17"/>
  <c r="AX26" i="17" s="1"/>
  <c r="AD26" i="17"/>
  <c r="AF26" i="17" s="1"/>
  <c r="AB26" i="17"/>
  <c r="AA26" i="17"/>
  <c r="Z26" i="17"/>
  <c r="Y26" i="17"/>
  <c r="N26" i="17"/>
  <c r="L26" i="17"/>
  <c r="K26" i="17"/>
  <c r="J26" i="17"/>
  <c r="I26" i="17"/>
  <c r="H26" i="17"/>
  <c r="G26" i="17"/>
  <c r="F26" i="17"/>
  <c r="E26" i="17"/>
  <c r="D26" i="17"/>
  <c r="C26" i="17"/>
  <c r="BI25" i="17"/>
  <c r="BG25" i="17"/>
  <c r="BE25" i="17"/>
  <c r="BC25" i="17"/>
  <c r="AW25" i="17"/>
  <c r="AX25" i="17" s="1"/>
  <c r="AZ25" i="17" s="1"/>
  <c r="BA25" i="17" s="1"/>
  <c r="AD25" i="17"/>
  <c r="AB25" i="17"/>
  <c r="AA25" i="17"/>
  <c r="Z25" i="17"/>
  <c r="Y25" i="17"/>
  <c r="N25" i="17"/>
  <c r="L25" i="17"/>
  <c r="K25" i="17"/>
  <c r="J25" i="17"/>
  <c r="I25" i="17"/>
  <c r="H25" i="17"/>
  <c r="M25" i="17" s="1"/>
  <c r="G25" i="17"/>
  <c r="F25" i="17"/>
  <c r="E25" i="17"/>
  <c r="D25" i="17"/>
  <c r="C25" i="17"/>
  <c r="BI24" i="17"/>
  <c r="BG24" i="17"/>
  <c r="BE24" i="17"/>
  <c r="BF24" i="17" s="1"/>
  <c r="BC24" i="17"/>
  <c r="AW24" i="17"/>
  <c r="AX24" i="17" s="1"/>
  <c r="AZ24" i="17" s="1"/>
  <c r="BA24" i="17" s="1"/>
  <c r="AD24" i="17"/>
  <c r="AG24" i="17" s="1"/>
  <c r="AB24" i="17"/>
  <c r="AA24" i="17"/>
  <c r="Z24" i="17"/>
  <c r="Y24" i="17"/>
  <c r="N24" i="17"/>
  <c r="L24" i="17"/>
  <c r="K24" i="17"/>
  <c r="J24" i="17"/>
  <c r="I24" i="17"/>
  <c r="H24" i="17"/>
  <c r="G24" i="17"/>
  <c r="F24" i="17"/>
  <c r="E24" i="17"/>
  <c r="D24" i="17"/>
  <c r="C24" i="17"/>
  <c r="BI23" i="17"/>
  <c r="BG23" i="17"/>
  <c r="BE23" i="17"/>
  <c r="BC23" i="17"/>
  <c r="AW23" i="17"/>
  <c r="AX23" i="17" s="1"/>
  <c r="BD23" i="17" s="1"/>
  <c r="AD23" i="17"/>
  <c r="AB23" i="17"/>
  <c r="AA23" i="17"/>
  <c r="Z23" i="17"/>
  <c r="Y23" i="17"/>
  <c r="N23" i="17"/>
  <c r="L23" i="17"/>
  <c r="K23" i="17"/>
  <c r="J23" i="17"/>
  <c r="I23" i="17"/>
  <c r="H23" i="17"/>
  <c r="G23" i="17"/>
  <c r="F23" i="17"/>
  <c r="E23" i="17"/>
  <c r="D23" i="17"/>
  <c r="C23" i="17"/>
  <c r="BI22" i="17"/>
  <c r="BG22" i="17"/>
  <c r="BE22" i="17"/>
  <c r="BC22" i="17"/>
  <c r="AW22" i="17"/>
  <c r="AX22" i="17" s="1"/>
  <c r="AZ22" i="17" s="1"/>
  <c r="BA22" i="17" s="1"/>
  <c r="AD22" i="17"/>
  <c r="AF22" i="17" s="1"/>
  <c r="AB22" i="17"/>
  <c r="AA22" i="17"/>
  <c r="Z22" i="17"/>
  <c r="Y22" i="17"/>
  <c r="N22" i="17"/>
  <c r="L22" i="17"/>
  <c r="K22" i="17"/>
  <c r="J22" i="17"/>
  <c r="I22" i="17"/>
  <c r="H22" i="17"/>
  <c r="G22" i="17"/>
  <c r="F22" i="17"/>
  <c r="E22" i="17"/>
  <c r="D22" i="17"/>
  <c r="C22" i="17"/>
  <c r="BI21" i="17"/>
  <c r="BG21" i="17"/>
  <c r="BH21" i="17" s="1"/>
  <c r="BE21" i="17"/>
  <c r="BC21" i="17"/>
  <c r="AW21" i="17"/>
  <c r="AX21" i="17" s="1"/>
  <c r="AZ21" i="17" s="1"/>
  <c r="BA21" i="17" s="1"/>
  <c r="AD21" i="17"/>
  <c r="AG21" i="17" s="1"/>
  <c r="AB21" i="17"/>
  <c r="AA21" i="17"/>
  <c r="Z21" i="17"/>
  <c r="Y21" i="17"/>
  <c r="N21" i="17"/>
  <c r="L21" i="17"/>
  <c r="K21" i="17"/>
  <c r="J21" i="17"/>
  <c r="I21" i="17"/>
  <c r="H21" i="17"/>
  <c r="G21" i="17"/>
  <c r="F21" i="17"/>
  <c r="E21" i="17"/>
  <c r="D21" i="17"/>
  <c r="C21" i="17"/>
  <c r="BI20" i="17"/>
  <c r="BG20" i="17"/>
  <c r="BE20" i="17"/>
  <c r="BC20" i="17"/>
  <c r="AW20" i="17"/>
  <c r="AX20" i="17" s="1"/>
  <c r="AZ20" i="17" s="1"/>
  <c r="BA20" i="17" s="1"/>
  <c r="AD20" i="17"/>
  <c r="AB20" i="17"/>
  <c r="AA20" i="17"/>
  <c r="Z20" i="17"/>
  <c r="Y20" i="17"/>
  <c r="N20" i="17"/>
  <c r="L20" i="17"/>
  <c r="K20" i="17"/>
  <c r="J20" i="17"/>
  <c r="I20" i="17"/>
  <c r="H20" i="17"/>
  <c r="G20" i="17"/>
  <c r="F20" i="17"/>
  <c r="E20" i="17"/>
  <c r="D20" i="17"/>
  <c r="C20" i="17"/>
  <c r="BI19" i="17"/>
  <c r="BG19" i="17"/>
  <c r="BE19" i="17"/>
  <c r="BC19" i="17"/>
  <c r="AW19" i="17"/>
  <c r="AX19" i="17" s="1"/>
  <c r="AD19" i="17"/>
  <c r="AB19" i="17"/>
  <c r="AA19" i="17"/>
  <c r="Z19" i="17"/>
  <c r="Y19" i="17"/>
  <c r="N19" i="17"/>
  <c r="L19" i="17"/>
  <c r="K19" i="17"/>
  <c r="J19" i="17"/>
  <c r="I19" i="17"/>
  <c r="H19" i="17"/>
  <c r="G19" i="17"/>
  <c r="F19" i="17"/>
  <c r="E19" i="17"/>
  <c r="D19" i="17"/>
  <c r="C19" i="17"/>
  <c r="BI18" i="17"/>
  <c r="BG18" i="17"/>
  <c r="BE18" i="17"/>
  <c r="BC18" i="17"/>
  <c r="AW18" i="17"/>
  <c r="AX18" i="17" s="1"/>
  <c r="AD18" i="17"/>
  <c r="AB18" i="17"/>
  <c r="AA18" i="17"/>
  <c r="Z18" i="17"/>
  <c r="Y18" i="17"/>
  <c r="N18" i="17"/>
  <c r="L18" i="17"/>
  <c r="K18" i="17"/>
  <c r="J18" i="17"/>
  <c r="I18" i="17"/>
  <c r="H18" i="17"/>
  <c r="G18" i="17"/>
  <c r="F18" i="17"/>
  <c r="E18" i="17"/>
  <c r="D18" i="17"/>
  <c r="C18" i="17"/>
  <c r="BI17" i="17"/>
  <c r="BG17" i="17"/>
  <c r="BE17" i="17"/>
  <c r="BC17" i="17"/>
  <c r="AW17" i="17"/>
  <c r="AX17" i="17" s="1"/>
  <c r="AZ17" i="17" s="1"/>
  <c r="BA17" i="17" s="1"/>
  <c r="AD17" i="17"/>
  <c r="AG17" i="17" s="1"/>
  <c r="AB17" i="17"/>
  <c r="AA17" i="17"/>
  <c r="Z17" i="17"/>
  <c r="Y17" i="17"/>
  <c r="N17" i="17"/>
  <c r="L17" i="17"/>
  <c r="K17" i="17"/>
  <c r="J17" i="17"/>
  <c r="I17" i="17"/>
  <c r="H17" i="17"/>
  <c r="M17" i="17" s="1"/>
  <c r="G17" i="17"/>
  <c r="F17" i="17"/>
  <c r="E17" i="17"/>
  <c r="D17" i="17"/>
  <c r="C17" i="17"/>
  <c r="BI16" i="17"/>
  <c r="BG16" i="17"/>
  <c r="BE16" i="17"/>
  <c r="BC16" i="17"/>
  <c r="AW16" i="17"/>
  <c r="AX16" i="17" s="1"/>
  <c r="AZ16" i="17" s="1"/>
  <c r="BA16" i="17" s="1"/>
  <c r="AD16" i="17"/>
  <c r="AB16" i="17"/>
  <c r="AA16" i="17"/>
  <c r="Z16" i="17"/>
  <c r="Y16" i="17"/>
  <c r="N16" i="17"/>
  <c r="L16" i="17"/>
  <c r="K16" i="17"/>
  <c r="J16" i="17"/>
  <c r="I16" i="17"/>
  <c r="H16" i="17"/>
  <c r="G16" i="17"/>
  <c r="F16" i="17"/>
  <c r="E16" i="17"/>
  <c r="D16" i="17"/>
  <c r="C16" i="17"/>
  <c r="BI15" i="17"/>
  <c r="BG15" i="17"/>
  <c r="BE15" i="17"/>
  <c r="BC15" i="17"/>
  <c r="AZ15" i="17"/>
  <c r="AX15" i="17"/>
  <c r="AW15" i="17"/>
  <c r="AD15" i="17"/>
  <c r="AB15" i="17"/>
  <c r="AA15" i="17"/>
  <c r="Z15" i="17"/>
  <c r="Y15" i="17"/>
  <c r="N15" i="17"/>
  <c r="L15" i="17"/>
  <c r="K15" i="17"/>
  <c r="J15" i="17"/>
  <c r="I15" i="17"/>
  <c r="H15" i="17"/>
  <c r="G15" i="17"/>
  <c r="F15" i="17"/>
  <c r="E15" i="17"/>
  <c r="D15" i="17"/>
  <c r="C15" i="17"/>
  <c r="N11" i="17"/>
  <c r="D10" i="17"/>
  <c r="A10" i="17" s="1"/>
  <c r="L165" i="17" s="1"/>
  <c r="M165" i="17" s="1"/>
  <c r="X165" i="17" s="1"/>
  <c r="A9" i="17"/>
  <c r="L164" i="17" s="1"/>
  <c r="M164" i="17" s="1"/>
  <c r="F8" i="17"/>
  <c r="F10" i="17" s="1"/>
  <c r="AW5" i="17"/>
  <c r="F5" i="17"/>
  <c r="F7" i="17" s="1"/>
  <c r="AG70" i="17" l="1"/>
  <c r="AF70" i="17"/>
  <c r="AE70" i="17"/>
  <c r="AH70" i="17" s="1"/>
  <c r="BJ79" i="17"/>
  <c r="AZ79" i="17"/>
  <c r="BA79" i="17" s="1"/>
  <c r="AF21" i="17"/>
  <c r="AG59" i="17"/>
  <c r="AE59" i="17"/>
  <c r="AH59" i="17" s="1"/>
  <c r="AF59" i="17"/>
  <c r="AZ64" i="17"/>
  <c r="BA64" i="17" s="1"/>
  <c r="BD68" i="17"/>
  <c r="BK68" i="17" s="1"/>
  <c r="AZ68" i="17"/>
  <c r="BA68" i="17" s="1"/>
  <c r="BB68" i="17" s="1"/>
  <c r="AC75" i="17"/>
  <c r="M76" i="17"/>
  <c r="BJ77" i="17"/>
  <c r="BD79" i="17"/>
  <c r="BJ83" i="17"/>
  <c r="AZ83" i="17"/>
  <c r="BA83" i="17" s="1"/>
  <c r="BD99" i="17"/>
  <c r="AG123" i="17"/>
  <c r="AF123" i="17"/>
  <c r="BJ15" i="17"/>
  <c r="AG64" i="17"/>
  <c r="AE64" i="17"/>
  <c r="AF66" i="17"/>
  <c r="AG66" i="17"/>
  <c r="AG69" i="17"/>
  <c r="AF69" i="17"/>
  <c r="AE69" i="17"/>
  <c r="AE90" i="17"/>
  <c r="AF90" i="17"/>
  <c r="BD91" i="17"/>
  <c r="AG93" i="17"/>
  <c r="AF93" i="17"/>
  <c r="AE93" i="17"/>
  <c r="AF118" i="17"/>
  <c r="AG118" i="17"/>
  <c r="BH64" i="17"/>
  <c r="AG114" i="17"/>
  <c r="AE114" i="17"/>
  <c r="BJ17" i="17"/>
  <c r="AE18" i="17"/>
  <c r="AG18" i="17"/>
  <c r="AF24" i="17"/>
  <c r="AE55" i="17"/>
  <c r="AG55" i="17"/>
  <c r="AG16" i="17"/>
  <c r="AE16" i="17"/>
  <c r="AE29" i="17"/>
  <c r="AG29" i="17"/>
  <c r="BH31" i="17"/>
  <c r="BJ39" i="17"/>
  <c r="AE40" i="17"/>
  <c r="AF40" i="17"/>
  <c r="BF64" i="17"/>
  <c r="AE66" i="17"/>
  <c r="AH66" i="17" s="1"/>
  <c r="AI66" i="17" s="1"/>
  <c r="AV66" i="17" s="1"/>
  <c r="AG90" i="17"/>
  <c r="BD109" i="17"/>
  <c r="AZ109" i="17"/>
  <c r="BA109" i="17" s="1"/>
  <c r="AC133" i="17"/>
  <c r="F101" i="1" s="1"/>
  <c r="F102" i="1" s="1"/>
  <c r="B101" i="1"/>
  <c r="B102" i="1" s="1"/>
  <c r="BF106" i="17"/>
  <c r="AE108" i="17"/>
  <c r="AG108" i="17"/>
  <c r="AH108" i="17" s="1"/>
  <c r="AC113" i="17"/>
  <c r="BJ115" i="17"/>
  <c r="BD117" i="17"/>
  <c r="BK117" i="17" s="1"/>
  <c r="BB117" i="17" s="1"/>
  <c r="M129" i="17"/>
  <c r="O129" i="17" s="1"/>
  <c r="P129" i="17" s="1"/>
  <c r="M132" i="17"/>
  <c r="AZ133" i="17"/>
  <c r="BA133" i="17" s="1"/>
  <c r="K101" i="1"/>
  <c r="K102" i="1" s="1"/>
  <c r="AC147" i="17"/>
  <c r="BH19" i="17"/>
  <c r="BF20" i="17"/>
  <c r="M21" i="17"/>
  <c r="BJ21" i="17"/>
  <c r="AE25" i="17"/>
  <c r="AF25" i="17"/>
  <c r="AC36" i="17"/>
  <c r="M43" i="17"/>
  <c r="AG46" i="17"/>
  <c r="AE46" i="17"/>
  <c r="BF54" i="17"/>
  <c r="M55" i="17"/>
  <c r="O55" i="17" s="1"/>
  <c r="P55" i="17" s="1"/>
  <c r="M63" i="17"/>
  <c r="AG65" i="17"/>
  <c r="AE65" i="17"/>
  <c r="AH65" i="17" s="1"/>
  <c r="BH71" i="17"/>
  <c r="AG74" i="17"/>
  <c r="AE74" i="17"/>
  <c r="BH83" i="17"/>
  <c r="BF86" i="17"/>
  <c r="BJ99" i="17"/>
  <c r="AC100" i="17"/>
  <c r="AF108" i="17"/>
  <c r="AG126" i="17"/>
  <c r="AE126" i="17"/>
  <c r="BJ134" i="17"/>
  <c r="AF135" i="17"/>
  <c r="AG135" i="17"/>
  <c r="AF137" i="17"/>
  <c r="AG137" i="17"/>
  <c r="AE137" i="17"/>
  <c r="AH137" i="17" s="1"/>
  <c r="AF17" i="17"/>
  <c r="BH17" i="17"/>
  <c r="AG20" i="17"/>
  <c r="AE20" i="17"/>
  <c r="AH20" i="17" s="1"/>
  <c r="AG25" i="17"/>
  <c r="AC37" i="17"/>
  <c r="BJ43" i="17"/>
  <c r="AE44" i="17"/>
  <c r="AF44" i="17"/>
  <c r="M51" i="17"/>
  <c r="AF52" i="17"/>
  <c r="AC54" i="17"/>
  <c r="BJ55" i="17"/>
  <c r="BD56" i="17"/>
  <c r="BF58" i="17"/>
  <c r="AF60" i="17"/>
  <c r="AG60" i="17"/>
  <c r="BD60" i="17"/>
  <c r="BF62" i="17"/>
  <c r="AF65" i="17"/>
  <c r="BF68" i="17"/>
  <c r="BD71" i="17"/>
  <c r="AF74" i="17"/>
  <c r="BH79" i="17"/>
  <c r="AC82" i="17"/>
  <c r="AG84" i="17"/>
  <c r="AE84" i="17"/>
  <c r="BF88" i="17"/>
  <c r="AC101" i="17"/>
  <c r="AG107" i="17"/>
  <c r="AE107" i="17"/>
  <c r="AC112" i="17"/>
  <c r="BH113" i="17"/>
  <c r="BK113" i="17" s="1"/>
  <c r="BB113" i="17" s="1"/>
  <c r="BH117" i="17"/>
  <c r="AG124" i="17"/>
  <c r="AE135" i="17"/>
  <c r="AF140" i="17"/>
  <c r="BJ148" i="17"/>
  <c r="AH151" i="17"/>
  <c r="BH153" i="17"/>
  <c r="M128" i="17"/>
  <c r="O128" i="17" s="1"/>
  <c r="P128" i="17" s="1"/>
  <c r="M130" i="17"/>
  <c r="O130" i="17" s="1"/>
  <c r="P130" i="17" s="1"/>
  <c r="AC152" i="17"/>
  <c r="AC156" i="17"/>
  <c r="BD15" i="17"/>
  <c r="BD19" i="17"/>
  <c r="BF28" i="17"/>
  <c r="M29" i="17"/>
  <c r="O29" i="17" s="1"/>
  <c r="P29" i="17" s="1"/>
  <c r="BD31" i="17"/>
  <c r="BJ31" i="17"/>
  <c r="M37" i="17"/>
  <c r="O37" i="17" s="1"/>
  <c r="P37" i="17" s="1"/>
  <c r="BD37" i="17"/>
  <c r="AH43" i="17"/>
  <c r="BD45" i="17"/>
  <c r="BD49" i="17"/>
  <c r="AC63" i="17"/>
  <c r="BD66" i="17"/>
  <c r="BH68" i="17"/>
  <c r="AC78" i="17"/>
  <c r="M79" i="17"/>
  <c r="BD83" i="17"/>
  <c r="BD106" i="17"/>
  <c r="BF107" i="17"/>
  <c r="AC111" i="17"/>
  <c r="BD115" i="17"/>
  <c r="AC116" i="17"/>
  <c r="AC119" i="17"/>
  <c r="M123" i="17"/>
  <c r="O123" i="17" s="1"/>
  <c r="P123" i="17" s="1"/>
  <c r="BD129" i="17"/>
  <c r="AG132" i="17"/>
  <c r="AC134" i="17"/>
  <c r="BH137" i="17"/>
  <c r="AC139" i="17"/>
  <c r="BH139" i="17"/>
  <c r="AC145" i="17"/>
  <c r="AF148" i="17"/>
  <c r="BD153" i="17"/>
  <c r="BD16" i="17"/>
  <c r="BJ19" i="17"/>
  <c r="AZ19" i="17"/>
  <c r="BA19" i="17" s="1"/>
  <c r="L13" i="17"/>
  <c r="L14" i="17" s="1"/>
  <c r="BH27" i="17"/>
  <c r="BH38" i="17"/>
  <c r="BD41" i="17"/>
  <c r="BK41" i="17" s="1"/>
  <c r="BB41" i="17" s="1"/>
  <c r="AZ41" i="17"/>
  <c r="BA41" i="17" s="1"/>
  <c r="AZ45" i="17"/>
  <c r="BA45" i="17" s="1"/>
  <c r="BH45" i="17"/>
  <c r="BH16" i="17"/>
  <c r="BJ67" i="17"/>
  <c r="BH67" i="17"/>
  <c r="AZ67" i="17"/>
  <c r="BA67" i="17" s="1"/>
  <c r="BD67" i="17"/>
  <c r="D13" i="17"/>
  <c r="BH15" i="17"/>
  <c r="BD27" i="17"/>
  <c r="BD38" i="17"/>
  <c r="BH53" i="17"/>
  <c r="AZ53" i="17"/>
  <c r="BA53" i="17" s="1"/>
  <c r="BD53" i="17"/>
  <c r="M18" i="17"/>
  <c r="BH18" i="17"/>
  <c r="BH20" i="17"/>
  <c r="M16" i="17"/>
  <c r="BJ16" i="17"/>
  <c r="BJ20" i="17"/>
  <c r="BK20" i="17" s="1"/>
  <c r="BB20" i="17" s="1"/>
  <c r="BJ24" i="17"/>
  <c r="AC26" i="17"/>
  <c r="BD26" i="17"/>
  <c r="BJ27" i="17"/>
  <c r="BK27" i="17" s="1"/>
  <c r="BB27" i="17" s="1"/>
  <c r="AC28" i="17"/>
  <c r="BJ28" i="17"/>
  <c r="AC30" i="17"/>
  <c r="BD30" i="17"/>
  <c r="AE32" i="17"/>
  <c r="AH32" i="17" s="1"/>
  <c r="AF33" i="17"/>
  <c r="BH34" i="17"/>
  <c r="BK34" i="17" s="1"/>
  <c r="BB34" i="17" s="1"/>
  <c r="BF35" i="17"/>
  <c r="M36" i="17"/>
  <c r="AG36" i="17"/>
  <c r="M40" i="17"/>
  <c r="O40" i="17" s="1"/>
  <c r="P40" i="17" s="1"/>
  <c r="BH40" i="17"/>
  <c r="AC43" i="17"/>
  <c r="M44" i="17"/>
  <c r="BH44" i="17"/>
  <c r="M45" i="17"/>
  <c r="O45" i="17" s="1"/>
  <c r="P45" i="17" s="1"/>
  <c r="AC48" i="17"/>
  <c r="AC49" i="17"/>
  <c r="BJ49" i="17"/>
  <c r="BF53" i="17"/>
  <c r="BK53" i="17" s="1"/>
  <c r="BB53" i="17" s="1"/>
  <c r="BJ57" i="17"/>
  <c r="AG58" i="17"/>
  <c r="AF58" i="17"/>
  <c r="M59" i="17"/>
  <c r="O59" i="17" s="1"/>
  <c r="P59" i="17" s="1"/>
  <c r="M65" i="17"/>
  <c r="M66" i="17"/>
  <c r="M69" i="17"/>
  <c r="AZ72" i="17"/>
  <c r="BA72" i="17" s="1"/>
  <c r="BJ75" i="17"/>
  <c r="AZ75" i="17"/>
  <c r="BA75" i="17" s="1"/>
  <c r="BH75" i="17"/>
  <c r="BJ76" i="17"/>
  <c r="AG77" i="17"/>
  <c r="AF77" i="17"/>
  <c r="AE77" i="17"/>
  <c r="BH80" i="17"/>
  <c r="BK80" i="17" s="1"/>
  <c r="BB80" i="17" s="1"/>
  <c r="BH84" i="17"/>
  <c r="AA13" i="17"/>
  <c r="AC15" i="17"/>
  <c r="AC18" i="17"/>
  <c r="AC19" i="17"/>
  <c r="BD21" i="17"/>
  <c r="AC22" i="17"/>
  <c r="AC16" i="17"/>
  <c r="BF16" i="17"/>
  <c r="AE17" i="17"/>
  <c r="AF18" i="17"/>
  <c r="AH18" i="17" s="1"/>
  <c r="BD18" i="17"/>
  <c r="BD20" i="17"/>
  <c r="AE21" i="17"/>
  <c r="AG22" i="17"/>
  <c r="AE24" i="17"/>
  <c r="AG26" i="17"/>
  <c r="BF27" i="17"/>
  <c r="AE28" i="17"/>
  <c r="BD28" i="17"/>
  <c r="BD29" i="17"/>
  <c r="AG30" i="17"/>
  <c r="BF30" i="17"/>
  <c r="M32" i="17"/>
  <c r="BF32" i="17"/>
  <c r="M33" i="17"/>
  <c r="AG33" i="17"/>
  <c r="BH33" i="17"/>
  <c r="M34" i="17"/>
  <c r="BJ34" i="17"/>
  <c r="AC35" i="17"/>
  <c r="BH37" i="17"/>
  <c r="BJ38" i="17"/>
  <c r="AC40" i="17"/>
  <c r="AH40" i="17"/>
  <c r="AC41" i="17"/>
  <c r="BD43" i="17"/>
  <c r="AC44" i="17"/>
  <c r="AC45" i="17"/>
  <c r="BJ45" i="17"/>
  <c r="AC46" i="17"/>
  <c r="M47" i="17"/>
  <c r="AF48" i="17"/>
  <c r="AH48" i="17" s="1"/>
  <c r="BD48" i="17"/>
  <c r="BF49" i="17"/>
  <c r="AE50" i="17"/>
  <c r="AE58" i="17"/>
  <c r="AG61" i="17"/>
  <c r="AF61" i="17"/>
  <c r="AC68" i="17"/>
  <c r="AG72" i="17"/>
  <c r="AE72" i="17"/>
  <c r="BJ72" i="17"/>
  <c r="AG73" i="17"/>
  <c r="AF73" i="17"/>
  <c r="AH73" i="17" s="1"/>
  <c r="BD75" i="17"/>
  <c r="BD80" i="17"/>
  <c r="BD84" i="17"/>
  <c r="BH91" i="17"/>
  <c r="BH26" i="17"/>
  <c r="BH30" i="17"/>
  <c r="BD34" i="17"/>
  <c r="BJ37" i="17"/>
  <c r="BF38" i="17"/>
  <c r="BD40" i="17"/>
  <c r="BJ41" i="17"/>
  <c r="BF45" i="17"/>
  <c r="BK45" i="17" s="1"/>
  <c r="BB45" i="17" s="1"/>
  <c r="BJ53" i="17"/>
  <c r="BF57" i="17"/>
  <c r="AG78" i="17"/>
  <c r="AF78" i="17"/>
  <c r="AE78" i="17"/>
  <c r="AG82" i="17"/>
  <c r="AF82" i="17"/>
  <c r="AE82" i="17"/>
  <c r="AH82" i="17" s="1"/>
  <c r="AI82" i="17" s="1"/>
  <c r="AV82" i="17" s="1"/>
  <c r="AE86" i="17"/>
  <c r="AH86" i="17" s="1"/>
  <c r="AG86" i="17"/>
  <c r="AF86" i="17"/>
  <c r="AZ95" i="17"/>
  <c r="BA95" i="17" s="1"/>
  <c r="BH95" i="17"/>
  <c r="M22" i="17"/>
  <c r="M26" i="17"/>
  <c r="AC27" i="17"/>
  <c r="M30" i="17"/>
  <c r="O30" i="17" s="1"/>
  <c r="P30" i="17" s="1"/>
  <c r="AC31" i="17"/>
  <c r="AC32" i="17"/>
  <c r="AI32" i="17" s="1"/>
  <c r="AV32" i="17" s="1"/>
  <c r="AH33" i="17"/>
  <c r="AG34" i="17"/>
  <c r="BF34" i="17"/>
  <c r="M35" i="17"/>
  <c r="AF36" i="17"/>
  <c r="AE38" i="17"/>
  <c r="M39" i="17"/>
  <c r="BF41" i="17"/>
  <c r="AE42" i="17"/>
  <c r="BH49" i="17"/>
  <c r="BK49" i="17" s="1"/>
  <c r="BB49" i="17" s="1"/>
  <c r="AE54" i="17"/>
  <c r="BH57" i="17"/>
  <c r="AZ57" i="17"/>
  <c r="BA57" i="17" s="1"/>
  <c r="AH60" i="17"/>
  <c r="BJ71" i="17"/>
  <c r="AZ71" i="17"/>
  <c r="BA71" i="17" s="1"/>
  <c r="BF72" i="17"/>
  <c r="BK72" i="17" s="1"/>
  <c r="BB72" i="17" s="1"/>
  <c r="BH76" i="17"/>
  <c r="AZ76" i="17"/>
  <c r="BA76" i="17" s="1"/>
  <c r="AE94" i="17"/>
  <c r="AG94" i="17"/>
  <c r="AF94" i="17"/>
  <c r="BD95" i="17"/>
  <c r="AG100" i="17"/>
  <c r="AE100" i="17"/>
  <c r="BH125" i="17"/>
  <c r="AZ125" i="17"/>
  <c r="BA125" i="17" s="1"/>
  <c r="BJ130" i="17"/>
  <c r="AG131" i="17"/>
  <c r="AH131" i="17" s="1"/>
  <c r="AF131" i="17"/>
  <c r="AE131" i="17"/>
  <c r="AF133" i="17"/>
  <c r="AH133" i="17" s="1"/>
  <c r="AI133" i="17" s="1"/>
  <c r="AV133" i="17" s="1"/>
  <c r="AG133" i="17"/>
  <c r="AE133" i="17"/>
  <c r="BH150" i="17"/>
  <c r="BJ151" i="17"/>
  <c r="AE152" i="17"/>
  <c r="AG152" i="17"/>
  <c r="AF152" i="17"/>
  <c r="AE156" i="17"/>
  <c r="AG156" i="17"/>
  <c r="AF156" i="17"/>
  <c r="BD74" i="17"/>
  <c r="AC76" i="17"/>
  <c r="BF76" i="17"/>
  <c r="BK76" i="17" s="1"/>
  <c r="BB76" i="17" s="1"/>
  <c r="BJ80" i="17"/>
  <c r="AC83" i="17"/>
  <c r="M84" i="17"/>
  <c r="BJ84" i="17"/>
  <c r="BK84" i="17" s="1"/>
  <c r="BB84" i="17" s="1"/>
  <c r="AC85" i="17"/>
  <c r="AC87" i="17"/>
  <c r="BJ91" i="17"/>
  <c r="M93" i="17"/>
  <c r="O93" i="17" s="1"/>
  <c r="P93" i="17" s="1"/>
  <c r="BD94" i="17"/>
  <c r="BJ95" i="17"/>
  <c r="M97" i="17"/>
  <c r="BJ100" i="17"/>
  <c r="AG101" i="17"/>
  <c r="AE101" i="17"/>
  <c r="AG104" i="17"/>
  <c r="AE104" i="17"/>
  <c r="AG111" i="17"/>
  <c r="AF111" i="17"/>
  <c r="AE111" i="17"/>
  <c r="AE116" i="17"/>
  <c r="AG116" i="17"/>
  <c r="AF116" i="17"/>
  <c r="BH118" i="17"/>
  <c r="BD125" i="17"/>
  <c r="BK125" i="17" s="1"/>
  <c r="BB125" i="17" s="1"/>
  <c r="BJ131" i="17"/>
  <c r="BH146" i="17"/>
  <c r="BD150" i="17"/>
  <c r="BK150" i="17" s="1"/>
  <c r="BB150" i="17" s="1"/>
  <c r="M48" i="17"/>
  <c r="O48" i="17" s="1"/>
  <c r="P48" i="17" s="1"/>
  <c r="BH48" i="17"/>
  <c r="AC51" i="17"/>
  <c r="M52" i="17"/>
  <c r="BH52" i="17"/>
  <c r="M53" i="17"/>
  <c r="O53" i="17" s="1"/>
  <c r="P53" i="17" s="1"/>
  <c r="M56" i="17"/>
  <c r="BH56" i="17"/>
  <c r="M60" i="17"/>
  <c r="O60" i="17" s="1"/>
  <c r="P60" i="17" s="1"/>
  <c r="M61" i="17"/>
  <c r="O61" i="17" s="1"/>
  <c r="P61" i="17" s="1"/>
  <c r="AC66" i="17"/>
  <c r="BH66" i="17"/>
  <c r="M70" i="17"/>
  <c r="O70" i="17" s="1"/>
  <c r="P70" i="17" s="1"/>
  <c r="M73" i="17"/>
  <c r="M74" i="17"/>
  <c r="AE76" i="17"/>
  <c r="M77" i="17"/>
  <c r="O77" i="17" s="1"/>
  <c r="P77" i="17" s="1"/>
  <c r="BF80" i="17"/>
  <c r="AE81" i="17"/>
  <c r="BD82" i="17"/>
  <c r="AC84" i="17"/>
  <c r="BF84" i="17"/>
  <c r="AE85" i="17"/>
  <c r="BF87" i="17"/>
  <c r="BD88" i="17"/>
  <c r="M90" i="17"/>
  <c r="M91" i="17"/>
  <c r="BH93" i="17"/>
  <c r="BF95" i="17"/>
  <c r="BK95" i="17" s="1"/>
  <c r="BB95" i="17" s="1"/>
  <c r="AE96" i="17"/>
  <c r="M98" i="17"/>
  <c r="BD98" i="17"/>
  <c r="M100" i="17"/>
  <c r="O100" i="17" s="1"/>
  <c r="P100" i="17" s="1"/>
  <c r="AF101" i="17"/>
  <c r="M102" i="17"/>
  <c r="AC105" i="17"/>
  <c r="AE105" i="17"/>
  <c r="AH105" i="17" s="1"/>
  <c r="AI105" i="17" s="1"/>
  <c r="AV105" i="17" s="1"/>
  <c r="AF105" i="17"/>
  <c r="AE112" i="17"/>
  <c r="AG112" i="17"/>
  <c r="AF112" i="17"/>
  <c r="AH112" i="17" s="1"/>
  <c r="AI112" i="17" s="1"/>
  <c r="AV112" i="17" s="1"/>
  <c r="BJ118" i="17"/>
  <c r="AG119" i="17"/>
  <c r="AF119" i="17"/>
  <c r="AE119" i="17"/>
  <c r="BD120" i="17"/>
  <c r="BH121" i="17"/>
  <c r="BF125" i="17"/>
  <c r="BH129" i="17"/>
  <c r="BJ133" i="17"/>
  <c r="AE134" i="17"/>
  <c r="AF134" i="17"/>
  <c r="BJ140" i="17"/>
  <c r="AE141" i="17"/>
  <c r="AF141" i="17"/>
  <c r="BJ146" i="17"/>
  <c r="AG147" i="17"/>
  <c r="AE147" i="17"/>
  <c r="AH51" i="17"/>
  <c r="AC52" i="17"/>
  <c r="AC53" i="17"/>
  <c r="AC56" i="17"/>
  <c r="AH56" i="17"/>
  <c r="AC57" i="17"/>
  <c r="AC60" i="17"/>
  <c r="BH60" i="17"/>
  <c r="AC62" i="17"/>
  <c r="BH63" i="17"/>
  <c r="BJ64" i="17"/>
  <c r="AC67" i="17"/>
  <c r="M68" i="17"/>
  <c r="BJ68" i="17"/>
  <c r="AC69" i="17"/>
  <c r="AC70" i="17"/>
  <c r="M71" i="17"/>
  <c r="AC74" i="17"/>
  <c r="BH74" i="17"/>
  <c r="M78" i="17"/>
  <c r="M81" i="17"/>
  <c r="AF81" i="17"/>
  <c r="M82" i="17"/>
  <c r="O82" i="17" s="1"/>
  <c r="P82" i="17" s="1"/>
  <c r="M85" i="17"/>
  <c r="AF85" i="17"/>
  <c r="M86" i="17"/>
  <c r="AC90" i="17"/>
  <c r="AC91" i="17"/>
  <c r="M92" i="17"/>
  <c r="BJ92" i="17"/>
  <c r="AC93" i="17"/>
  <c r="M94" i="17"/>
  <c r="AC97" i="17"/>
  <c r="AC98" i="17"/>
  <c r="AE98" i="17"/>
  <c r="AH98" i="17" s="1"/>
  <c r="AI98" i="17" s="1"/>
  <c r="AV98" i="17" s="1"/>
  <c r="AG98" i="17"/>
  <c r="BH99" i="17"/>
  <c r="M101" i="17"/>
  <c r="O101" i="17" s="1"/>
  <c r="P101" i="17" s="1"/>
  <c r="BJ101" i="17"/>
  <c r="BD102" i="17"/>
  <c r="AG105" i="17"/>
  <c r="BH106" i="17"/>
  <c r="BK106" i="17" s="1"/>
  <c r="BB106" i="17" s="1"/>
  <c r="BJ107" i="17"/>
  <c r="BH109" i="17"/>
  <c r="BD118" i="17"/>
  <c r="AG122" i="17"/>
  <c r="AE122" i="17"/>
  <c r="AE145" i="17"/>
  <c r="AG145" i="17"/>
  <c r="AF145" i="17"/>
  <c r="BD146" i="17"/>
  <c r="BK146" i="17" s="1"/>
  <c r="BB146" i="17" s="1"/>
  <c r="BJ154" i="17"/>
  <c r="AG155" i="17"/>
  <c r="AF155" i="17"/>
  <c r="AE155" i="17"/>
  <c r="AC99" i="17"/>
  <c r="BD101" i="17"/>
  <c r="AC102" i="17"/>
  <c r="AH102" i="17"/>
  <c r="BJ106" i="17"/>
  <c r="AC108" i="17"/>
  <c r="BJ113" i="17"/>
  <c r="AC114" i="17"/>
  <c r="BF114" i="17"/>
  <c r="M115" i="17"/>
  <c r="BD116" i="17"/>
  <c r="BJ117" i="17"/>
  <c r="AC118" i="17"/>
  <c r="BF118" i="17"/>
  <c r="BK118" i="17" s="1"/>
  <c r="BB118" i="17" s="1"/>
  <c r="AG120" i="17"/>
  <c r="AH120" i="17" s="1"/>
  <c r="BF121" i="17"/>
  <c r="M124" i="17"/>
  <c r="AC127" i="17"/>
  <c r="AC128" i="17"/>
  <c r="AI128" i="17" s="1"/>
  <c r="AV128" i="17" s="1"/>
  <c r="AC129" i="17"/>
  <c r="BD131" i="17"/>
  <c r="AC132" i="17"/>
  <c r="BD132" i="17"/>
  <c r="BD133" i="17"/>
  <c r="BJ137" i="17"/>
  <c r="AC138" i="17"/>
  <c r="BD139" i="17"/>
  <c r="M140" i="17"/>
  <c r="AG140" i="17"/>
  <c r="BD140" i="17"/>
  <c r="BK140" i="17" s="1"/>
  <c r="BB140" i="17" s="1"/>
  <c r="M142" i="17"/>
  <c r="O142" i="17" s="1"/>
  <c r="P142" i="17" s="1"/>
  <c r="BF146" i="17"/>
  <c r="AG148" i="17"/>
  <c r="AG149" i="17"/>
  <c r="BJ150" i="17"/>
  <c r="AC151" i="17"/>
  <c r="AI151" i="17" s="1"/>
  <c r="AV151" i="17" s="1"/>
  <c r="BD151" i="17"/>
  <c r="BJ153" i="17"/>
  <c r="BD156" i="17"/>
  <c r="AC159" i="17"/>
  <c r="AF160" i="17"/>
  <c r="BD108" i="17"/>
  <c r="BJ109" i="17"/>
  <c r="BK109" i="17" s="1"/>
  <c r="BB109" i="17" s="1"/>
  <c r="M111" i="17"/>
  <c r="BF113" i="17"/>
  <c r="BF117" i="17"/>
  <c r="M119" i="17"/>
  <c r="O119" i="17" s="1"/>
  <c r="P119" i="17" s="1"/>
  <c r="M120" i="17"/>
  <c r="BH120" i="17"/>
  <c r="M122" i="17"/>
  <c r="O122" i="17" s="1"/>
  <c r="P122" i="17" s="1"/>
  <c r="BJ122" i="17"/>
  <c r="AC123" i="17"/>
  <c r="AC124" i="17"/>
  <c r="AH127" i="17"/>
  <c r="BJ129" i="17"/>
  <c r="AC130" i="17"/>
  <c r="BF130" i="17"/>
  <c r="M131" i="17"/>
  <c r="O131" i="17" s="1"/>
  <c r="P131" i="17" s="1"/>
  <c r="BF133" i="17"/>
  <c r="BK133" i="17" s="1"/>
  <c r="BB133" i="17" s="1"/>
  <c r="H101" i="1" s="1"/>
  <c r="M134" i="17"/>
  <c r="M135" i="17"/>
  <c r="BD137" i="17"/>
  <c r="AC140" i="17"/>
  <c r="BF140" i="17"/>
  <c r="M141" i="17"/>
  <c r="AC142" i="17"/>
  <c r="BF144" i="17"/>
  <c r="M145" i="17"/>
  <c r="M146" i="17"/>
  <c r="O146" i="17" s="1"/>
  <c r="P146" i="17" s="1"/>
  <c r="M147" i="17"/>
  <c r="O147" i="17" s="1"/>
  <c r="P147" i="17" s="1"/>
  <c r="BJ147" i="17"/>
  <c r="M149" i="17"/>
  <c r="M150" i="17"/>
  <c r="BF150" i="17"/>
  <c r="BF151" i="17"/>
  <c r="BK151" i="17" s="1"/>
  <c r="BB151" i="17" s="1"/>
  <c r="BF153" i="17"/>
  <c r="AC154" i="17"/>
  <c r="BF154" i="17"/>
  <c r="M155" i="17"/>
  <c r="AG160" i="17"/>
  <c r="BF99" i="17"/>
  <c r="BH101" i="17"/>
  <c r="BF103" i="17"/>
  <c r="BK103" i="17" s="1"/>
  <c r="BB103" i="17" s="1"/>
  <c r="BF109" i="17"/>
  <c r="AE110" i="17"/>
  <c r="BH111" i="17"/>
  <c r="M112" i="17"/>
  <c r="O112" i="17" s="1"/>
  <c r="P112" i="17" s="1"/>
  <c r="BH112" i="17"/>
  <c r="M113" i="17"/>
  <c r="O113" i="17" s="1"/>
  <c r="P113" i="17" s="1"/>
  <c r="M114" i="17"/>
  <c r="O114" i="17" s="1"/>
  <c r="P114" i="17" s="1"/>
  <c r="BJ114" i="17"/>
  <c r="M116" i="17"/>
  <c r="AC120" i="17"/>
  <c r="AC121" i="17"/>
  <c r="AE123" i="17"/>
  <c r="AF124" i="17"/>
  <c r="AH124" i="17" s="1"/>
  <c r="BD124" i="17"/>
  <c r="BJ125" i="17"/>
  <c r="M127" i="17"/>
  <c r="BF129" i="17"/>
  <c r="AE130" i="17"/>
  <c r="AH130" i="17" s="1"/>
  <c r="AI130" i="17" s="1"/>
  <c r="AV130" i="17" s="1"/>
  <c r="BH132" i="17"/>
  <c r="BH133" i="17"/>
  <c r="AC135" i="17"/>
  <c r="BF137" i="17"/>
  <c r="M138" i="17"/>
  <c r="O138" i="17" s="1"/>
  <c r="P138" i="17" s="1"/>
  <c r="BH138" i="17"/>
  <c r="BH140" i="17"/>
  <c r="AE142" i="17"/>
  <c r="AH142" i="17" s="1"/>
  <c r="BH144" i="17"/>
  <c r="AC146" i="17"/>
  <c r="BD148" i="17"/>
  <c r="AC149" i="17"/>
  <c r="AH149" i="17"/>
  <c r="M151" i="17"/>
  <c r="O151" i="17" s="1"/>
  <c r="P151" i="17" s="1"/>
  <c r="BH151" i="17"/>
  <c r="M152" i="17"/>
  <c r="M153" i="17"/>
  <c r="O153" i="17" s="1"/>
  <c r="P153" i="17" s="1"/>
  <c r="M154" i="17"/>
  <c r="O154" i="17" s="1"/>
  <c r="P154" i="17" s="1"/>
  <c r="M156" i="17"/>
  <c r="M160" i="17"/>
  <c r="F13" i="26"/>
  <c r="E83" i="25"/>
  <c r="E152" i="4"/>
  <c r="O18" i="17"/>
  <c r="P18" i="17" s="1"/>
  <c r="O22" i="17"/>
  <c r="P22" i="17" s="1"/>
  <c r="O26" i="17"/>
  <c r="P26" i="17" s="1"/>
  <c r="O21" i="17"/>
  <c r="P21" i="17" s="1"/>
  <c r="O25" i="17"/>
  <c r="P25" i="17" s="1"/>
  <c r="O36" i="17"/>
  <c r="P36" i="17" s="1"/>
  <c r="O56" i="17"/>
  <c r="P56" i="17" s="1"/>
  <c r="AW7" i="17"/>
  <c r="BE163" i="17" s="1"/>
  <c r="H13" i="17"/>
  <c r="AW13" i="17"/>
  <c r="AG15" i="17"/>
  <c r="AF15" i="17"/>
  <c r="AE15" i="17"/>
  <c r="BF17" i="17"/>
  <c r="AC21" i="17"/>
  <c r="BD22" i="17"/>
  <c r="AZ23" i="17"/>
  <c r="BA23" i="17" s="1"/>
  <c r="M24" i="17"/>
  <c r="BH24" i="17"/>
  <c r="AC25" i="17"/>
  <c r="BH25" i="17"/>
  <c r="BJ26" i="17"/>
  <c r="BF26" i="17"/>
  <c r="AZ26" i="17"/>
  <c r="BA26" i="17" s="1"/>
  <c r="M27" i="17"/>
  <c r="AH28" i="17"/>
  <c r="AI28" i="17" s="1"/>
  <c r="AV28" i="17" s="1"/>
  <c r="BJ29" i="17"/>
  <c r="BH32" i="17"/>
  <c r="AC33" i="17"/>
  <c r="O34" i="17"/>
  <c r="P34" i="17" s="1"/>
  <c r="AZ36" i="17"/>
  <c r="BA36" i="17" s="1"/>
  <c r="BJ36" i="17"/>
  <c r="BF36" i="17"/>
  <c r="BJ22" i="17"/>
  <c r="BF23" i="17"/>
  <c r="O33" i="17"/>
  <c r="P33" i="17" s="1"/>
  <c r="O52" i="17"/>
  <c r="P52" i="17" s="1"/>
  <c r="E13" i="17"/>
  <c r="N13" i="17"/>
  <c r="O17" i="17"/>
  <c r="P17" i="17" s="1"/>
  <c r="AB13" i="17"/>
  <c r="AG19" i="17"/>
  <c r="AF19" i="17"/>
  <c r="AE19" i="17"/>
  <c r="M20" i="17"/>
  <c r="AC20" i="17"/>
  <c r="AH21" i="17"/>
  <c r="BF22" i="17"/>
  <c r="BH23" i="17"/>
  <c r="AC24" i="17"/>
  <c r="BD25" i="17"/>
  <c r="BF29" i="17"/>
  <c r="M31" i="17"/>
  <c r="AG31" i="17"/>
  <c r="AF31" i="17"/>
  <c r="AE31" i="17"/>
  <c r="O32" i="17"/>
  <c r="P32" i="17" s="1"/>
  <c r="BJ32" i="17"/>
  <c r="AZ33" i="17"/>
  <c r="BA33" i="17" s="1"/>
  <c r="BF33" i="17"/>
  <c r="BJ33" i="17"/>
  <c r="BJ35" i="17"/>
  <c r="AZ35" i="17"/>
  <c r="BA35" i="17" s="1"/>
  <c r="BA15" i="17"/>
  <c r="BF25" i="17"/>
  <c r="AG27" i="17"/>
  <c r="AF27" i="17"/>
  <c r="AE27" i="17"/>
  <c r="O44" i="17"/>
  <c r="P44" i="17" s="1"/>
  <c r="I13" i="17"/>
  <c r="Z13" i="17"/>
  <c r="O16" i="17"/>
  <c r="P16" i="17" s="1"/>
  <c r="F13" i="17"/>
  <c r="J162" i="17"/>
  <c r="J13" i="17"/>
  <c r="C13" i="17"/>
  <c r="G13" i="17"/>
  <c r="K13" i="17"/>
  <c r="AC17" i="17"/>
  <c r="BD17" i="17"/>
  <c r="BK17" i="17" s="1"/>
  <c r="BB17" i="17" s="1"/>
  <c r="BJ18" i="17"/>
  <c r="BF18" i="17"/>
  <c r="AZ18" i="17"/>
  <c r="BA18" i="17" s="1"/>
  <c r="M19" i="17"/>
  <c r="BF21" i="17"/>
  <c r="BK21" i="17" s="1"/>
  <c r="BB21" i="17" s="1"/>
  <c r="BH22" i="17"/>
  <c r="M23" i="17"/>
  <c r="AC23" i="17"/>
  <c r="AG23" i="17"/>
  <c r="AF23" i="17"/>
  <c r="AE23" i="17"/>
  <c r="BJ23" i="17"/>
  <c r="AH24" i="17"/>
  <c r="BD24" i="17"/>
  <c r="BJ25" i="17"/>
  <c r="M28" i="17"/>
  <c r="BH28" i="17"/>
  <c r="AC29" i="17"/>
  <c r="BH29" i="17"/>
  <c r="BJ30" i="17"/>
  <c r="BK30" i="17" s="1"/>
  <c r="BB30" i="17" s="1"/>
  <c r="BF31" i="17"/>
  <c r="BD32" i="17"/>
  <c r="BK32" i="17" s="1"/>
  <c r="BB32" i="17" s="1"/>
  <c r="BD33" i="17"/>
  <c r="O35" i="17"/>
  <c r="P35" i="17" s="1"/>
  <c r="BH50" i="17"/>
  <c r="BD50" i="17"/>
  <c r="AZ50" i="17"/>
  <c r="BA50" i="17" s="1"/>
  <c r="BF59" i="17"/>
  <c r="BJ70" i="17"/>
  <c r="BF70" i="17"/>
  <c r="AZ70" i="17"/>
  <c r="BA70" i="17" s="1"/>
  <c r="O74" i="17"/>
  <c r="P74" i="17" s="1"/>
  <c r="O102" i="17"/>
  <c r="P102" i="17" s="1"/>
  <c r="V165" i="17"/>
  <c r="AU165" i="17"/>
  <c r="X164" i="17"/>
  <c r="K162" i="17"/>
  <c r="BE157" i="17"/>
  <c r="BI157" i="17"/>
  <c r="AF16" i="17"/>
  <c r="AF20" i="17"/>
  <c r="AE35" i="17"/>
  <c r="BF37" i="17"/>
  <c r="BF39" i="17"/>
  <c r="M42" i="17"/>
  <c r="BJ42" i="17"/>
  <c r="BJ44" i="17"/>
  <c r="BF44" i="17"/>
  <c r="AZ44" i="17"/>
  <c r="BA44" i="17" s="1"/>
  <c r="O47" i="17"/>
  <c r="P47" i="17" s="1"/>
  <c r="BF47" i="17"/>
  <c r="M50" i="17"/>
  <c r="BJ50" i="17"/>
  <c r="BJ52" i="17"/>
  <c r="BF52" i="17"/>
  <c r="AZ52" i="17"/>
  <c r="BA52" i="17" s="1"/>
  <c r="BF55" i="17"/>
  <c r="M58" i="17"/>
  <c r="BH58" i="17"/>
  <c r="BD58" i="17"/>
  <c r="AZ58" i="17"/>
  <c r="BA58" i="17" s="1"/>
  <c r="AC59" i="17"/>
  <c r="AI59" i="17" s="1"/>
  <c r="AV59" i="17" s="1"/>
  <c r="BH59" i="17"/>
  <c r="AZ62" i="17"/>
  <c r="BA62" i="17" s="1"/>
  <c r="BJ62" i="17"/>
  <c r="BJ63" i="17"/>
  <c r="BF63" i="17"/>
  <c r="BD63" i="17"/>
  <c r="AZ63" i="17"/>
  <c r="BA63" i="17" s="1"/>
  <c r="O65" i="17"/>
  <c r="P65" i="17" s="1"/>
  <c r="O73" i="17"/>
  <c r="P73" i="17" s="1"/>
  <c r="O78" i="17"/>
  <c r="P78" i="17" s="1"/>
  <c r="O81" i="17"/>
  <c r="P81" i="17" s="1"/>
  <c r="BJ61" i="17"/>
  <c r="BF61" i="17"/>
  <c r="BH61" i="17"/>
  <c r="BD61" i="17"/>
  <c r="AZ61" i="17"/>
  <c r="BA61" i="17" s="1"/>
  <c r="O132" i="17"/>
  <c r="P132" i="17" s="1"/>
  <c r="Z3" i="17"/>
  <c r="A12" i="17"/>
  <c r="X3" i="17" s="1"/>
  <c r="Y13" i="17"/>
  <c r="H162" i="17"/>
  <c r="L162" i="17"/>
  <c r="L163" i="17" s="1"/>
  <c r="BF15" i="17"/>
  <c r="BF19" i="17"/>
  <c r="BK19" i="17" s="1"/>
  <c r="AE22" i="17"/>
  <c r="AH22" i="17" s="1"/>
  <c r="AI22" i="17" s="1"/>
  <c r="AV22" i="17" s="1"/>
  <c r="AE26" i="17"/>
  <c r="AH26" i="17" s="1"/>
  <c r="AI26" i="17" s="1"/>
  <c r="AV26" i="17" s="1"/>
  <c r="AE30" i="17"/>
  <c r="AH30" i="17" s="1"/>
  <c r="AE34" i="17"/>
  <c r="AF35" i="17"/>
  <c r="BH35" i="17"/>
  <c r="BH36" i="17"/>
  <c r="O39" i="17"/>
  <c r="P39" i="17" s="1"/>
  <c r="BH39" i="17"/>
  <c r="AG41" i="17"/>
  <c r="AF41" i="17"/>
  <c r="AE41" i="17"/>
  <c r="AC42" i="17"/>
  <c r="AH44" i="17"/>
  <c r="AI44" i="17" s="1"/>
  <c r="AV44" i="17" s="1"/>
  <c r="BD44" i="17"/>
  <c r="BH46" i="17"/>
  <c r="BD46" i="17"/>
  <c r="AZ46" i="17"/>
  <c r="BA46" i="17" s="1"/>
  <c r="AC47" i="17"/>
  <c r="BH47" i="17"/>
  <c r="AG49" i="17"/>
  <c r="AF49" i="17"/>
  <c r="AE49" i="17"/>
  <c r="AC50" i="17"/>
  <c r="AH52" i="17"/>
  <c r="AI52" i="17" s="1"/>
  <c r="AV52" i="17" s="1"/>
  <c r="BD52" i="17"/>
  <c r="BH54" i="17"/>
  <c r="BD54" i="17"/>
  <c r="AZ54" i="17"/>
  <c r="BA54" i="17" s="1"/>
  <c r="AC55" i="17"/>
  <c r="BH55" i="17"/>
  <c r="AG57" i="17"/>
  <c r="AF57" i="17"/>
  <c r="AE57" i="17"/>
  <c r="AC58" i="17"/>
  <c r="BJ58" i="17"/>
  <c r="BD59" i="17"/>
  <c r="AI60" i="17"/>
  <c r="AV60" i="17" s="1"/>
  <c r="M62" i="17"/>
  <c r="O63" i="17"/>
  <c r="P63" i="17" s="1"/>
  <c r="O94" i="17"/>
  <c r="P94" i="17" s="1"/>
  <c r="BH42" i="17"/>
  <c r="BD42" i="17"/>
  <c r="AZ42" i="17"/>
  <c r="BA42" i="17" s="1"/>
  <c r="AG45" i="17"/>
  <c r="AF45" i="17"/>
  <c r="AE45" i="17"/>
  <c r="AG53" i="17"/>
  <c r="AF53" i="17"/>
  <c r="AE53" i="17"/>
  <c r="O66" i="17"/>
  <c r="P66" i="17" s="1"/>
  <c r="BJ78" i="17"/>
  <c r="BF78" i="17"/>
  <c r="AZ78" i="17"/>
  <c r="BA78" i="17" s="1"/>
  <c r="I162" i="17"/>
  <c r="M15" i="17"/>
  <c r="BC157" i="17"/>
  <c r="BG157" i="17"/>
  <c r="BD35" i="17"/>
  <c r="AH36" i="17"/>
  <c r="AI36" i="17" s="1"/>
  <c r="AV36" i="17" s="1"/>
  <c r="BD36" i="17"/>
  <c r="BK36" i="17" s="1"/>
  <c r="AF37" i="17"/>
  <c r="AE37" i="17"/>
  <c r="M38" i="17"/>
  <c r="AC39" i="17"/>
  <c r="AI39" i="17" s="1"/>
  <c r="AV39" i="17" s="1"/>
  <c r="BD39" i="17"/>
  <c r="BJ40" i="17"/>
  <c r="BF40" i="17"/>
  <c r="AZ40" i="17"/>
  <c r="BA40" i="17" s="1"/>
  <c r="M41" i="17"/>
  <c r="BF42" i="17"/>
  <c r="O43" i="17"/>
  <c r="P43" i="17" s="1"/>
  <c r="BF43" i="17"/>
  <c r="BK43" i="17" s="1"/>
  <c r="BB43" i="17" s="1"/>
  <c r="M46" i="17"/>
  <c r="BJ46" i="17"/>
  <c r="AH47" i="17"/>
  <c r="BD47" i="17"/>
  <c r="BJ48" i="17"/>
  <c r="BF48" i="17"/>
  <c r="BK48" i="17" s="1"/>
  <c r="AZ48" i="17"/>
  <c r="BA48" i="17" s="1"/>
  <c r="M49" i="17"/>
  <c r="BF50" i="17"/>
  <c r="O51" i="17"/>
  <c r="P51" i="17" s="1"/>
  <c r="BF51" i="17"/>
  <c r="BK51" i="17" s="1"/>
  <c r="BB51" i="17" s="1"/>
  <c r="M54" i="17"/>
  <c r="BJ54" i="17"/>
  <c r="AH55" i="17"/>
  <c r="BD55" i="17"/>
  <c r="BJ56" i="17"/>
  <c r="BF56" i="17"/>
  <c r="BK56" i="17" s="1"/>
  <c r="AZ56" i="17"/>
  <c r="BA56" i="17" s="1"/>
  <c r="M57" i="17"/>
  <c r="BK57" i="17"/>
  <c r="BB57" i="17" s="1"/>
  <c r="AH58" i="17"/>
  <c r="BJ59" i="17"/>
  <c r="O71" i="17"/>
  <c r="P71" i="17" s="1"/>
  <c r="O79" i="17"/>
  <c r="P79" i="17" s="1"/>
  <c r="O91" i="17"/>
  <c r="P91" i="17" s="1"/>
  <c r="AF38" i="17"/>
  <c r="AF42" i="17"/>
  <c r="AF46" i="17"/>
  <c r="AH46" i="17" s="1"/>
  <c r="AI46" i="17" s="1"/>
  <c r="AV46" i="17" s="1"/>
  <c r="AF50" i="17"/>
  <c r="AH50" i="17" s="1"/>
  <c r="AF54" i="17"/>
  <c r="AH54" i="17" s="1"/>
  <c r="BJ60" i="17"/>
  <c r="BH62" i="17"/>
  <c r="AC65" i="17"/>
  <c r="AG67" i="17"/>
  <c r="AF67" i="17"/>
  <c r="AE67" i="17"/>
  <c r="BH69" i="17"/>
  <c r="BD69" i="17"/>
  <c r="AZ69" i="17"/>
  <c r="BA69" i="17" s="1"/>
  <c r="BF69" i="17"/>
  <c r="BD70" i="17"/>
  <c r="AC73" i="17"/>
  <c r="AG75" i="17"/>
  <c r="AF75" i="17"/>
  <c r="AE75" i="17"/>
  <c r="AH75" i="17" s="1"/>
  <c r="AI75" i="17" s="1"/>
  <c r="AV75" i="17" s="1"/>
  <c r="BH77" i="17"/>
  <c r="BD77" i="17"/>
  <c r="AZ77" i="17"/>
  <c r="BA77" i="17" s="1"/>
  <c r="BF77" i="17"/>
  <c r="BD78" i="17"/>
  <c r="AC81" i="17"/>
  <c r="AG83" i="17"/>
  <c r="AF83" i="17"/>
  <c r="AE83" i="17"/>
  <c r="BJ85" i="17"/>
  <c r="BD85" i="17"/>
  <c r="AZ85" i="17"/>
  <c r="BA85" i="17" s="1"/>
  <c r="BF85" i="17"/>
  <c r="AC86" i="17"/>
  <c r="O90" i="17"/>
  <c r="P90" i="17" s="1"/>
  <c r="AG99" i="17"/>
  <c r="AF99" i="17"/>
  <c r="AE99" i="17"/>
  <c r="AZ119" i="17"/>
  <c r="BA119" i="17" s="1"/>
  <c r="BJ119" i="17"/>
  <c r="BF119" i="17"/>
  <c r="BF60" i="17"/>
  <c r="BK60" i="17" s="1"/>
  <c r="BB60" i="17" s="1"/>
  <c r="AC61" i="17"/>
  <c r="AH62" i="17"/>
  <c r="AI62" i="17" s="1"/>
  <c r="AV62" i="17" s="1"/>
  <c r="BD62" i="17"/>
  <c r="AF63" i="17"/>
  <c r="AE63" i="17"/>
  <c r="BK64" i="17"/>
  <c r="BB64" i="17" s="1"/>
  <c r="BJ66" i="17"/>
  <c r="BF66" i="17"/>
  <c r="AZ66" i="17"/>
  <c r="BA66" i="17" s="1"/>
  <c r="M67" i="17"/>
  <c r="O68" i="17"/>
  <c r="P68" i="17" s="1"/>
  <c r="O69" i="17"/>
  <c r="P69" i="17" s="1"/>
  <c r="BJ74" i="17"/>
  <c r="BF74" i="17"/>
  <c r="AZ74" i="17"/>
  <c r="BA74" i="17" s="1"/>
  <c r="M75" i="17"/>
  <c r="O76" i="17"/>
  <c r="P76" i="17" s="1"/>
  <c r="AH81" i="17"/>
  <c r="BJ82" i="17"/>
  <c r="BF82" i="17"/>
  <c r="AZ82" i="17"/>
  <c r="BA82" i="17" s="1"/>
  <c r="M83" i="17"/>
  <c r="O84" i="17"/>
  <c r="P84" i="17" s="1"/>
  <c r="O85" i="17"/>
  <c r="P85" i="17" s="1"/>
  <c r="O86" i="17"/>
  <c r="P86" i="17" s="1"/>
  <c r="AZ86" i="17"/>
  <c r="BA86" i="17" s="1"/>
  <c r="BJ86" i="17"/>
  <c r="BD87" i="17"/>
  <c r="BH87" i="17"/>
  <c r="AZ87" i="17"/>
  <c r="BA87" i="17" s="1"/>
  <c r="BJ89" i="17"/>
  <c r="BH96" i="17"/>
  <c r="BD96" i="17"/>
  <c r="AZ96" i="17"/>
  <c r="BA96" i="17" s="1"/>
  <c r="BH104" i="17"/>
  <c r="BD104" i="17"/>
  <c r="AZ104" i="17"/>
  <c r="BA104" i="17" s="1"/>
  <c r="BH110" i="17"/>
  <c r="BD110" i="17"/>
  <c r="AZ110" i="17"/>
  <c r="BA110" i="17" s="1"/>
  <c r="M64" i="17"/>
  <c r="AC64" i="17"/>
  <c r="BH65" i="17"/>
  <c r="BD65" i="17"/>
  <c r="AZ65" i="17"/>
  <c r="BA65" i="17" s="1"/>
  <c r="BF65" i="17"/>
  <c r="BH70" i="17"/>
  <c r="AC71" i="17"/>
  <c r="AG71" i="17"/>
  <c r="AF71" i="17"/>
  <c r="AE71" i="17"/>
  <c r="M72" i="17"/>
  <c r="AC72" i="17"/>
  <c r="BH73" i="17"/>
  <c r="BD73" i="17"/>
  <c r="AZ73" i="17"/>
  <c r="BA73" i="17" s="1"/>
  <c r="BF73" i="17"/>
  <c r="AH74" i="17"/>
  <c r="BH78" i="17"/>
  <c r="AC79" i="17"/>
  <c r="AG79" i="17"/>
  <c r="AF79" i="17"/>
  <c r="AE79" i="17"/>
  <c r="M80" i="17"/>
  <c r="AC80" i="17"/>
  <c r="BH81" i="17"/>
  <c r="BD81" i="17"/>
  <c r="AZ81" i="17"/>
  <c r="BA81" i="17" s="1"/>
  <c r="BF81" i="17"/>
  <c r="M87" i="17"/>
  <c r="BF89" i="17"/>
  <c r="AZ90" i="17"/>
  <c r="BA90" i="17" s="1"/>
  <c r="BF90" i="17"/>
  <c r="O98" i="17"/>
  <c r="P98" i="17" s="1"/>
  <c r="AF64" i="17"/>
  <c r="AF68" i="17"/>
  <c r="AH68" i="17" s="1"/>
  <c r="AI68" i="17" s="1"/>
  <c r="AV68" i="17" s="1"/>
  <c r="AF72" i="17"/>
  <c r="AF76" i="17"/>
  <c r="AH76" i="17" s="1"/>
  <c r="AI76" i="17" s="1"/>
  <c r="AV76" i="17" s="1"/>
  <c r="AF80" i="17"/>
  <c r="AH80" i="17" s="1"/>
  <c r="AF84" i="17"/>
  <c r="AH84" i="17" s="1"/>
  <c r="BH85" i="17"/>
  <c r="BH86" i="17"/>
  <c r="AC88" i="17"/>
  <c r="AG88" i="17"/>
  <c r="AF88" i="17"/>
  <c r="M89" i="17"/>
  <c r="AC89" i="17"/>
  <c r="BF91" i="17"/>
  <c r="O92" i="17"/>
  <c r="P92" i="17" s="1"/>
  <c r="BF92" i="17"/>
  <c r="BF93" i="17"/>
  <c r="M96" i="17"/>
  <c r="BJ96" i="17"/>
  <c r="AH97" i="17"/>
  <c r="AI97" i="17" s="1"/>
  <c r="AV97" i="17" s="1"/>
  <c r="BD97" i="17"/>
  <c r="BJ98" i="17"/>
  <c r="BF98" i="17"/>
  <c r="AZ98" i="17"/>
  <c r="BA98" i="17" s="1"/>
  <c r="M99" i="17"/>
  <c r="BK99" i="17"/>
  <c r="BB99" i="17" s="1"/>
  <c r="BF100" i="17"/>
  <c r="BF101" i="17"/>
  <c r="M104" i="17"/>
  <c r="BJ104" i="17"/>
  <c r="BH105" i="17"/>
  <c r="BF67" i="17"/>
  <c r="BK67" i="17" s="1"/>
  <c r="BB67" i="17" s="1"/>
  <c r="BF71" i="17"/>
  <c r="BF75" i="17"/>
  <c r="BF79" i="17"/>
  <c r="BF83" i="17"/>
  <c r="BK83" i="17" s="1"/>
  <c r="BB83" i="17" s="1"/>
  <c r="BD86" i="17"/>
  <c r="AF87" i="17"/>
  <c r="AE87" i="17"/>
  <c r="M88" i="17"/>
  <c r="BH88" i="17"/>
  <c r="AH89" i="17"/>
  <c r="BH89" i="17"/>
  <c r="BH90" i="17"/>
  <c r="AC92" i="17"/>
  <c r="AG92" i="17"/>
  <c r="AF92" i="17"/>
  <c r="BH92" i="17"/>
  <c r="BD92" i="17"/>
  <c r="AZ92" i="17"/>
  <c r="BA92" i="17" s="1"/>
  <c r="BH94" i="17"/>
  <c r="AC95" i="17"/>
  <c r="AG95" i="17"/>
  <c r="AF95" i="17"/>
  <c r="AE95" i="17"/>
  <c r="AC96" i="17"/>
  <c r="BJ97" i="17"/>
  <c r="BH100" i="17"/>
  <c r="BD100" i="17"/>
  <c r="AZ100" i="17"/>
  <c r="BA100" i="17" s="1"/>
  <c r="BH102" i="17"/>
  <c r="AC103" i="17"/>
  <c r="AG103" i="17"/>
  <c r="AF103" i="17"/>
  <c r="AE103" i="17"/>
  <c r="AC104" i="17"/>
  <c r="BJ105" i="17"/>
  <c r="BF105" i="17"/>
  <c r="BD105" i="17"/>
  <c r="AZ105" i="17"/>
  <c r="BA105" i="17" s="1"/>
  <c r="O108" i="17"/>
  <c r="P108" i="17" s="1"/>
  <c r="O116" i="17"/>
  <c r="P116" i="17" s="1"/>
  <c r="O124" i="17"/>
  <c r="P124" i="17" s="1"/>
  <c r="BJ87" i="17"/>
  <c r="BJ88" i="17"/>
  <c r="BD89" i="17"/>
  <c r="AH90" i="17"/>
  <c r="BD90" i="17"/>
  <c r="AF91" i="17"/>
  <c r="AE91" i="17"/>
  <c r="AH93" i="17"/>
  <c r="BK93" i="17"/>
  <c r="BB93" i="17" s="1"/>
  <c r="BJ94" i="17"/>
  <c r="BF94" i="17"/>
  <c r="AZ94" i="17"/>
  <c r="BA94" i="17" s="1"/>
  <c r="M95" i="17"/>
  <c r="BF96" i="17"/>
  <c r="O97" i="17"/>
  <c r="P97" i="17" s="1"/>
  <c r="BF97" i="17"/>
  <c r="AH101" i="17"/>
  <c r="BJ102" i="17"/>
  <c r="BF102" i="17"/>
  <c r="BK102" i="17" s="1"/>
  <c r="AZ102" i="17"/>
  <c r="BA102" i="17" s="1"/>
  <c r="M103" i="17"/>
  <c r="BF104" i="17"/>
  <c r="O105" i="17"/>
  <c r="P105" i="17" s="1"/>
  <c r="AG113" i="17"/>
  <c r="AF113" i="17"/>
  <c r="AE113" i="17"/>
  <c r="O120" i="17"/>
  <c r="P120" i="17" s="1"/>
  <c r="AF96" i="17"/>
  <c r="AH96" i="17" s="1"/>
  <c r="AF100" i="17"/>
  <c r="AH100" i="17" s="1"/>
  <c r="AI100" i="17" s="1"/>
  <c r="AV100" i="17" s="1"/>
  <c r="AF104" i="17"/>
  <c r="AC106" i="17"/>
  <c r="AG106" i="17"/>
  <c r="AF106" i="17"/>
  <c r="M110" i="17"/>
  <c r="BJ110" i="17"/>
  <c r="BD111" i="17"/>
  <c r="BJ112" i="17"/>
  <c r="BF112" i="17"/>
  <c r="AZ112" i="17"/>
  <c r="BA112" i="17" s="1"/>
  <c r="O115" i="17"/>
  <c r="P115" i="17" s="1"/>
  <c r="BF115" i="17"/>
  <c r="M118" i="17"/>
  <c r="AG129" i="17"/>
  <c r="AF129" i="17"/>
  <c r="AE129" i="17"/>
  <c r="AE106" i="17"/>
  <c r="M107" i="17"/>
  <c r="AC107" i="17"/>
  <c r="BH107" i="17"/>
  <c r="BH108" i="17"/>
  <c r="AC109" i="17"/>
  <c r="AG109" i="17"/>
  <c r="AF109" i="17"/>
  <c r="AE109" i="17"/>
  <c r="AC110" i="17"/>
  <c r="BJ111" i="17"/>
  <c r="BD112" i="17"/>
  <c r="BH114" i="17"/>
  <c r="BD114" i="17"/>
  <c r="AZ114" i="17"/>
  <c r="BA114" i="17" s="1"/>
  <c r="AC115" i="17"/>
  <c r="BH115" i="17"/>
  <c r="BH116" i="17"/>
  <c r="AC117" i="17"/>
  <c r="AG117" i="17"/>
  <c r="AF117" i="17"/>
  <c r="AE117" i="17"/>
  <c r="BH126" i="17"/>
  <c r="BD126" i="17"/>
  <c r="AZ126" i="17"/>
  <c r="BA126" i="17" s="1"/>
  <c r="M106" i="17"/>
  <c r="AH107" i="17"/>
  <c r="BD107" i="17"/>
  <c r="BJ108" i="17"/>
  <c r="BF108" i="17"/>
  <c r="AZ108" i="17"/>
  <c r="BA108" i="17" s="1"/>
  <c r="M109" i="17"/>
  <c r="BF110" i="17"/>
  <c r="O111" i="17"/>
  <c r="P111" i="17" s="1"/>
  <c r="BF111" i="17"/>
  <c r="AH115" i="17"/>
  <c r="BJ116" i="17"/>
  <c r="BF116" i="17"/>
  <c r="AZ116" i="17"/>
  <c r="BA116" i="17" s="1"/>
  <c r="M117" i="17"/>
  <c r="AF110" i="17"/>
  <c r="AH110" i="17" s="1"/>
  <c r="AF114" i="17"/>
  <c r="BH119" i="17"/>
  <c r="AG121" i="17"/>
  <c r="AF121" i="17"/>
  <c r="AE121" i="17"/>
  <c r="AC122" i="17"/>
  <c r="BF123" i="17"/>
  <c r="BK123" i="17" s="1"/>
  <c r="BB123" i="17" s="1"/>
  <c r="M126" i="17"/>
  <c r="BJ126" i="17"/>
  <c r="BD127" i="17"/>
  <c r="BJ128" i="17"/>
  <c r="BF128" i="17"/>
  <c r="AZ128" i="17"/>
  <c r="BA128" i="17" s="1"/>
  <c r="BK129" i="17"/>
  <c r="BB129" i="17" s="1"/>
  <c r="BF131" i="17"/>
  <c r="BJ135" i="17"/>
  <c r="AE118" i="17"/>
  <c r="BD119" i="17"/>
  <c r="BJ120" i="17"/>
  <c r="BF120" i="17"/>
  <c r="BK120" i="17" s="1"/>
  <c r="AZ120" i="17"/>
  <c r="BA120" i="17" s="1"/>
  <c r="M121" i="17"/>
  <c r="BK121" i="17"/>
  <c r="BB121" i="17" s="1"/>
  <c r="BF122" i="17"/>
  <c r="BH123" i="17"/>
  <c r="BH124" i="17"/>
  <c r="AC125" i="17"/>
  <c r="AG125" i="17"/>
  <c r="AF125" i="17"/>
  <c r="AE125" i="17"/>
  <c r="AC126" i="17"/>
  <c r="BJ127" i="17"/>
  <c r="AH128" i="17"/>
  <c r="BD128" i="17"/>
  <c r="BH130" i="17"/>
  <c r="BD130" i="17"/>
  <c r="AZ130" i="17"/>
  <c r="BA130" i="17" s="1"/>
  <c r="AC131" i="17"/>
  <c r="BH131" i="17"/>
  <c r="BK131" i="17" s="1"/>
  <c r="BB131" i="17" s="1"/>
  <c r="BJ132" i="17"/>
  <c r="BF132" i="17"/>
  <c r="AZ132" i="17"/>
  <c r="BA132" i="17" s="1"/>
  <c r="M133" i="17"/>
  <c r="O135" i="17"/>
  <c r="P135" i="17" s="1"/>
  <c r="AZ138" i="17"/>
  <c r="BA138" i="17" s="1"/>
  <c r="BD138" i="17"/>
  <c r="O149" i="17"/>
  <c r="P149" i="17" s="1"/>
  <c r="BH122" i="17"/>
  <c r="BD122" i="17"/>
  <c r="AZ122" i="17"/>
  <c r="BA122" i="17" s="1"/>
  <c r="BJ124" i="17"/>
  <c r="BF124" i="17"/>
  <c r="BK124" i="17" s="1"/>
  <c r="AZ124" i="17"/>
  <c r="BA124" i="17" s="1"/>
  <c r="M125" i="17"/>
  <c r="BF126" i="17"/>
  <c r="O127" i="17"/>
  <c r="P127" i="17" s="1"/>
  <c r="BF127" i="17"/>
  <c r="BJ136" i="17"/>
  <c r="BF136" i="17"/>
  <c r="BD136" i="17"/>
  <c r="BH136" i="17"/>
  <c r="AZ136" i="17"/>
  <c r="BA136" i="17" s="1"/>
  <c r="O140" i="17"/>
  <c r="P140" i="17" s="1"/>
  <c r="AF122" i="17"/>
  <c r="AF126" i="17"/>
  <c r="AF130" i="17"/>
  <c r="BH134" i="17"/>
  <c r="BD134" i="17"/>
  <c r="AZ134" i="17"/>
  <c r="BA134" i="17" s="1"/>
  <c r="BF134" i="17"/>
  <c r="BD135" i="17"/>
  <c r="BJ138" i="17"/>
  <c r="BJ143" i="17"/>
  <c r="BF143" i="17"/>
  <c r="BD143" i="17"/>
  <c r="BH143" i="17"/>
  <c r="AZ143" i="17"/>
  <c r="BA143" i="17" s="1"/>
  <c r="AE132" i="17"/>
  <c r="AH132" i="17" s="1"/>
  <c r="BF135" i="17"/>
  <c r="M137" i="17"/>
  <c r="AC137" i="17"/>
  <c r="AG139" i="17"/>
  <c r="AE139" i="17"/>
  <c r="AF139" i="17"/>
  <c r="O141" i="17"/>
  <c r="P141" i="17" s="1"/>
  <c r="O134" i="17"/>
  <c r="P134" i="17" s="1"/>
  <c r="BH135" i="17"/>
  <c r="M136" i="17"/>
  <c r="AC136" i="17"/>
  <c r="AG136" i="17"/>
  <c r="AF136" i="17"/>
  <c r="AE136" i="17"/>
  <c r="BJ142" i="17"/>
  <c r="AG134" i="17"/>
  <c r="AH134" i="17" s="1"/>
  <c r="AI134" i="17" s="1"/>
  <c r="AV134" i="17" s="1"/>
  <c r="AG138" i="17"/>
  <c r="AH138" i="17" s="1"/>
  <c r="BF138" i="17"/>
  <c r="AC141" i="17"/>
  <c r="AH141" i="17"/>
  <c r="BD142" i="17"/>
  <c r="O150" i="17"/>
  <c r="P150" i="17" s="1"/>
  <c r="O152" i="17"/>
  <c r="P152" i="17" s="1"/>
  <c r="O156" i="17"/>
  <c r="P156" i="17" s="1"/>
  <c r="BJ139" i="17"/>
  <c r="BF139" i="17"/>
  <c r="BH141" i="17"/>
  <c r="BD141" i="17"/>
  <c r="AZ141" i="17"/>
  <c r="BA141" i="17" s="1"/>
  <c r="BF141" i="17"/>
  <c r="BF142" i="17"/>
  <c r="M144" i="17"/>
  <c r="AC144" i="17"/>
  <c r="AI144" i="17" s="1"/>
  <c r="AV144" i="17" s="1"/>
  <c r="O145" i="17"/>
  <c r="P145" i="17" s="1"/>
  <c r="BJ149" i="17"/>
  <c r="BF149" i="17"/>
  <c r="AZ149" i="17"/>
  <c r="BA149" i="17" s="1"/>
  <c r="AZ155" i="17"/>
  <c r="BA155" i="17" s="1"/>
  <c r="BJ155" i="17"/>
  <c r="BF155" i="17"/>
  <c r="O160" i="17"/>
  <c r="P160" i="17" s="1"/>
  <c r="M139" i="17"/>
  <c r="AZ139" i="17"/>
  <c r="BA139" i="17" s="1"/>
  <c r="BH142" i="17"/>
  <c r="O143" i="17"/>
  <c r="P143" i="17" s="1"/>
  <c r="AC143" i="17"/>
  <c r="AG143" i="17"/>
  <c r="AF143" i="17"/>
  <c r="AE143" i="17"/>
  <c r="AZ145" i="17"/>
  <c r="BA145" i="17" s="1"/>
  <c r="BF145" i="17"/>
  <c r="BJ145" i="17"/>
  <c r="BH145" i="17"/>
  <c r="AG141" i="17"/>
  <c r="BD144" i="17"/>
  <c r="AH145" i="17"/>
  <c r="AI145" i="17" s="1"/>
  <c r="AV145" i="17" s="1"/>
  <c r="BD145" i="17"/>
  <c r="AG146" i="17"/>
  <c r="AF146" i="17"/>
  <c r="AE146" i="17"/>
  <c r="AH146" i="17" s="1"/>
  <c r="AI146" i="17" s="1"/>
  <c r="AV146" i="17" s="1"/>
  <c r="BD149" i="17"/>
  <c r="BJ152" i="17"/>
  <c r="BF152" i="17"/>
  <c r="AZ152" i="17"/>
  <c r="BA152" i="17" s="1"/>
  <c r="O155" i="17"/>
  <c r="P155" i="17" s="1"/>
  <c r="BJ144" i="17"/>
  <c r="O148" i="17"/>
  <c r="P148" i="17" s="1"/>
  <c r="BF148" i="17"/>
  <c r="BK148" i="17" s="1"/>
  <c r="BB148" i="17" s="1"/>
  <c r="BH147" i="17"/>
  <c r="BD147" i="17"/>
  <c r="AZ147" i="17"/>
  <c r="BA147" i="17" s="1"/>
  <c r="AC148" i="17"/>
  <c r="BH148" i="17"/>
  <c r="BH149" i="17"/>
  <c r="AC150" i="17"/>
  <c r="AG150" i="17"/>
  <c r="AF150" i="17"/>
  <c r="AE150" i="17"/>
  <c r="AF147" i="17"/>
  <c r="AH147" i="17" s="1"/>
  <c r="AI147" i="17" s="1"/>
  <c r="AV147" i="17" s="1"/>
  <c r="BD152" i="17"/>
  <c r="BH154" i="17"/>
  <c r="BD154" i="17"/>
  <c r="AZ154" i="17"/>
  <c r="BA154" i="17" s="1"/>
  <c r="AC155" i="17"/>
  <c r="BH155" i="17"/>
  <c r="BH156" i="17"/>
  <c r="AG159" i="17"/>
  <c r="AF159" i="17"/>
  <c r="AE159" i="17"/>
  <c r="AH155" i="17"/>
  <c r="BD155" i="17"/>
  <c r="BJ156" i="17"/>
  <c r="BF156" i="17"/>
  <c r="AZ156" i="17"/>
  <c r="BA156" i="17" s="1"/>
  <c r="M159" i="17"/>
  <c r="BH152" i="17"/>
  <c r="AC153" i="17"/>
  <c r="AG153" i="17"/>
  <c r="AF153" i="17"/>
  <c r="AE153" i="17"/>
  <c r="AF154" i="17"/>
  <c r="AH154" i="17" s="1"/>
  <c r="AI154" i="17" s="1"/>
  <c r="AV154" i="17" s="1"/>
  <c r="I102" i="1" l="1"/>
  <c r="H102" i="1"/>
  <c r="BK156" i="17"/>
  <c r="BB156" i="17" s="1"/>
  <c r="AH126" i="17"/>
  <c r="AI90" i="17"/>
  <c r="AV90" i="17" s="1"/>
  <c r="BK79" i="17"/>
  <c r="BB79" i="17" s="1"/>
  <c r="AH72" i="17"/>
  <c r="AI72" i="17" s="1"/>
  <c r="AV72" i="17" s="1"/>
  <c r="AH16" i="17"/>
  <c r="AI16" i="17" s="1"/>
  <c r="AV16" i="17" s="1"/>
  <c r="BK29" i="17"/>
  <c r="BB29" i="17" s="1"/>
  <c r="AI149" i="17"/>
  <c r="AV149" i="17" s="1"/>
  <c r="AH135" i="17"/>
  <c r="BK134" i="17"/>
  <c r="AH122" i="17"/>
  <c r="BK119" i="17"/>
  <c r="BK108" i="17"/>
  <c r="AH117" i="17"/>
  <c r="BK114" i="17"/>
  <c r="AI107" i="17"/>
  <c r="AV107" i="17" s="1"/>
  <c r="AH129" i="17"/>
  <c r="AI129" i="17" s="1"/>
  <c r="AV129" i="17" s="1"/>
  <c r="AI101" i="17"/>
  <c r="AV101" i="17" s="1"/>
  <c r="BK94" i="17"/>
  <c r="BB94" i="17" s="1"/>
  <c r="BK89" i="17"/>
  <c r="BB89" i="17" s="1"/>
  <c r="BK92" i="17"/>
  <c r="BK75" i="17"/>
  <c r="BB75" i="17" s="1"/>
  <c r="BK101" i="17"/>
  <c r="BB101" i="17" s="1"/>
  <c r="BK91" i="17"/>
  <c r="BB91" i="17" s="1"/>
  <c r="AI84" i="17"/>
  <c r="AV84" i="17" s="1"/>
  <c r="AI74" i="17"/>
  <c r="AV74" i="17" s="1"/>
  <c r="AH99" i="17"/>
  <c r="AI99" i="17" s="1"/>
  <c r="AV99" i="17" s="1"/>
  <c r="AH42" i="17"/>
  <c r="AI42" i="17" s="1"/>
  <c r="AV42" i="17" s="1"/>
  <c r="AH41" i="17"/>
  <c r="AI41" i="17" s="1"/>
  <c r="AV41" i="17" s="1"/>
  <c r="AH34" i="17"/>
  <c r="AI34" i="17" s="1"/>
  <c r="AV34" i="17" s="1"/>
  <c r="BB19" i="17"/>
  <c r="BK37" i="17"/>
  <c r="BB37" i="17" s="1"/>
  <c r="AH23" i="17"/>
  <c r="AI33" i="17"/>
  <c r="AV33" i="17" s="1"/>
  <c r="AI135" i="17"/>
  <c r="AV135" i="17" s="1"/>
  <c r="AH160" i="17"/>
  <c r="AI160" i="17" s="1"/>
  <c r="AV160" i="17" s="1"/>
  <c r="AH148" i="17"/>
  <c r="AH140" i="17"/>
  <c r="AI140" i="17" s="1"/>
  <c r="AV140" i="17" s="1"/>
  <c r="AI108" i="17"/>
  <c r="AV108" i="17" s="1"/>
  <c r="AH85" i="17"/>
  <c r="AI85" i="17" s="1"/>
  <c r="AV85" i="17" s="1"/>
  <c r="AI51" i="17"/>
  <c r="AV51" i="17" s="1"/>
  <c r="AI40" i="17"/>
  <c r="AV40" i="17" s="1"/>
  <c r="AH17" i="17"/>
  <c r="AI17" i="17" s="1"/>
  <c r="AV17" i="17" s="1"/>
  <c r="AI93" i="17"/>
  <c r="AV93" i="17" s="1"/>
  <c r="AI138" i="17"/>
  <c r="AV138" i="17" s="1"/>
  <c r="AH136" i="17"/>
  <c r="AI132" i="17"/>
  <c r="AV132" i="17" s="1"/>
  <c r="BK132" i="17"/>
  <c r="AH118" i="17"/>
  <c r="AI118" i="17" s="1"/>
  <c r="AV118" i="17" s="1"/>
  <c r="AH114" i="17"/>
  <c r="AI114" i="17" s="1"/>
  <c r="AV114" i="17" s="1"/>
  <c r="AH104" i="17"/>
  <c r="BK100" i="17"/>
  <c r="BK71" i="17"/>
  <c r="BB71" i="17" s="1"/>
  <c r="AH64" i="17"/>
  <c r="BK82" i="17"/>
  <c r="BK62" i="17"/>
  <c r="BK69" i="17"/>
  <c r="BB69" i="17" s="1"/>
  <c r="AI54" i="17"/>
  <c r="AV54" i="17" s="1"/>
  <c r="AH38" i="17"/>
  <c r="AI38" i="17" s="1"/>
  <c r="AV38" i="17" s="1"/>
  <c r="BK39" i="17"/>
  <c r="BB39" i="17" s="1"/>
  <c r="AI30" i="17"/>
  <c r="AV30" i="17" s="1"/>
  <c r="BK31" i="17"/>
  <c r="BB31" i="17" s="1"/>
  <c r="BK28" i="17"/>
  <c r="BB28" i="17" s="1"/>
  <c r="AH123" i="17"/>
  <c r="AI123" i="17" s="1"/>
  <c r="AV123" i="17" s="1"/>
  <c r="BK153" i="17"/>
  <c r="BB153" i="17" s="1"/>
  <c r="AI70" i="17"/>
  <c r="AV70" i="17" s="1"/>
  <c r="AI56" i="17"/>
  <c r="AV56" i="17" s="1"/>
  <c r="AH61" i="17"/>
  <c r="AI61" i="17" s="1"/>
  <c r="AV61" i="17" s="1"/>
  <c r="AI43" i="17"/>
  <c r="AV43" i="17" s="1"/>
  <c r="AH25" i="17"/>
  <c r="AI25" i="17" s="1"/>
  <c r="AV25" i="17" s="1"/>
  <c r="AH29" i="17"/>
  <c r="AI29" i="17" s="1"/>
  <c r="AV29" i="17" s="1"/>
  <c r="AH69" i="17"/>
  <c r="AI69" i="17" s="1"/>
  <c r="AV69" i="17" s="1"/>
  <c r="BK139" i="17"/>
  <c r="BB139" i="17" s="1"/>
  <c r="BK122" i="17"/>
  <c r="BK138" i="17"/>
  <c r="BB132" i="17"/>
  <c r="AI131" i="17"/>
  <c r="AV131" i="17" s="1"/>
  <c r="BK116" i="17"/>
  <c r="BK90" i="17"/>
  <c r="AI96" i="17"/>
  <c r="AV96" i="17" s="1"/>
  <c r="BB90" i="17"/>
  <c r="BK40" i="17"/>
  <c r="AI47" i="17"/>
  <c r="AV47" i="17" s="1"/>
  <c r="AI142" i="17"/>
  <c r="AV142" i="17" s="1"/>
  <c r="BK137" i="17"/>
  <c r="BB137" i="17" s="1"/>
  <c r="AI148" i="17"/>
  <c r="AV148" i="17" s="1"/>
  <c r="AI155" i="17"/>
  <c r="AV155" i="17" s="1"/>
  <c r="BK152" i="17"/>
  <c r="BK147" i="17"/>
  <c r="BB147" i="17" s="1"/>
  <c r="BK149" i="17"/>
  <c r="BB149" i="17" s="1"/>
  <c r="BK145" i="17"/>
  <c r="BB138" i="17"/>
  <c r="AH106" i="17"/>
  <c r="BK115" i="17"/>
  <c r="BB115" i="17" s="1"/>
  <c r="BK73" i="17"/>
  <c r="AH71" i="17"/>
  <c r="AI71" i="17" s="1"/>
  <c r="AV71" i="17" s="1"/>
  <c r="BK96" i="17"/>
  <c r="BB96" i="17" s="1"/>
  <c r="BK74" i="17"/>
  <c r="BK35" i="17"/>
  <c r="BK52" i="17"/>
  <c r="BB52" i="17" s="1"/>
  <c r="BJ157" i="17"/>
  <c r="BE164" i="17" s="1"/>
  <c r="BE165" i="17" s="1"/>
  <c r="BB157" i="17" s="1"/>
  <c r="BK18" i="17"/>
  <c r="BK26" i="17"/>
  <c r="AI120" i="17"/>
  <c r="AV120" i="17" s="1"/>
  <c r="AI127" i="17"/>
  <c r="AV127" i="17" s="1"/>
  <c r="AI102" i="17"/>
  <c r="AV102" i="17" s="1"/>
  <c r="AH119" i="17"/>
  <c r="AI119" i="17" s="1"/>
  <c r="AV119" i="17" s="1"/>
  <c r="AH111" i="17"/>
  <c r="AI111" i="17" s="1"/>
  <c r="AV111" i="17" s="1"/>
  <c r="AH94" i="17"/>
  <c r="AI94" i="17" s="1"/>
  <c r="AV94" i="17" s="1"/>
  <c r="AH78" i="17"/>
  <c r="AI78" i="17" s="1"/>
  <c r="AV78" i="17" s="1"/>
  <c r="BK38" i="17"/>
  <c r="BB38" i="17" s="1"/>
  <c r="BK98" i="17"/>
  <c r="BB98" i="17" s="1"/>
  <c r="BK66" i="17"/>
  <c r="BB66" i="17" s="1"/>
  <c r="AI73" i="17"/>
  <c r="AV73" i="17" s="1"/>
  <c r="BK50" i="17"/>
  <c r="AI124" i="17"/>
  <c r="AV124" i="17" s="1"/>
  <c r="AH156" i="17"/>
  <c r="AI156" i="17" s="1"/>
  <c r="AV156" i="17" s="1"/>
  <c r="AH152" i="17"/>
  <c r="AI152" i="17" s="1"/>
  <c r="AV152" i="17" s="1"/>
  <c r="AI18" i="17"/>
  <c r="AV18" i="17" s="1"/>
  <c r="AI48" i="17"/>
  <c r="AV48" i="17" s="1"/>
  <c r="BB122" i="17"/>
  <c r="BK88" i="17"/>
  <c r="BB88" i="17" s="1"/>
  <c r="AH35" i="17"/>
  <c r="AI35" i="17" s="1"/>
  <c r="AV35" i="17" s="1"/>
  <c r="BH157" i="17"/>
  <c r="BH163" i="17" s="1"/>
  <c r="BK23" i="17"/>
  <c r="AH116" i="17"/>
  <c r="AI116" i="17" s="1"/>
  <c r="AV116" i="17" s="1"/>
  <c r="AH77" i="17"/>
  <c r="AI77" i="17" s="1"/>
  <c r="AV77" i="17" s="1"/>
  <c r="BK16" i="17"/>
  <c r="BB16" i="17" s="1"/>
  <c r="BF3" i="17" s="1"/>
  <c r="BB74" i="17"/>
  <c r="O67" i="17"/>
  <c r="P67" i="17" s="1"/>
  <c r="O41" i="17"/>
  <c r="P41" i="17" s="1"/>
  <c r="BK58" i="17"/>
  <c r="BB58" i="17" s="1"/>
  <c r="O23" i="17"/>
  <c r="P23" i="17" s="1"/>
  <c r="AZ13" i="17"/>
  <c r="O20" i="17"/>
  <c r="P20" i="17" s="1"/>
  <c r="BB116" i="17"/>
  <c r="BB102" i="17"/>
  <c r="AI89" i="17"/>
  <c r="AV89" i="17" s="1"/>
  <c r="O46" i="17"/>
  <c r="P46" i="17" s="1"/>
  <c r="O42" i="17"/>
  <c r="P42" i="17" s="1"/>
  <c r="AH150" i="17"/>
  <c r="AI150" i="17" s="1"/>
  <c r="AV150" i="17" s="1"/>
  <c r="BB145" i="17"/>
  <c r="AI141" i="17"/>
  <c r="AV141" i="17" s="1"/>
  <c r="AH139" i="17"/>
  <c r="AI139" i="17" s="1"/>
  <c r="AV139" i="17" s="1"/>
  <c r="BK135" i="17"/>
  <c r="BB135" i="17" s="1"/>
  <c r="BK128" i="17"/>
  <c r="BB128" i="17" s="1"/>
  <c r="AH125" i="17"/>
  <c r="AI125" i="17" s="1"/>
  <c r="AV125" i="17" s="1"/>
  <c r="BB120" i="17"/>
  <c r="BK127" i="17"/>
  <c r="BB127" i="17" s="1"/>
  <c r="O109" i="17"/>
  <c r="P109" i="17" s="1"/>
  <c r="BK107" i="17"/>
  <c r="BB107" i="17" s="1"/>
  <c r="BK111" i="17"/>
  <c r="BB111" i="17" s="1"/>
  <c r="AH113" i="17"/>
  <c r="AI113" i="17" s="1"/>
  <c r="AV113" i="17" s="1"/>
  <c r="O95" i="17"/>
  <c r="P95" i="17" s="1"/>
  <c r="BK105" i="17"/>
  <c r="BB105" i="17" s="1"/>
  <c r="AH103" i="17"/>
  <c r="AI103" i="17" s="1"/>
  <c r="AV103" i="17" s="1"/>
  <c r="AH95" i="17"/>
  <c r="AI95" i="17" s="1"/>
  <c r="AV95" i="17" s="1"/>
  <c r="BK86" i="17"/>
  <c r="BB86" i="17" s="1"/>
  <c r="O104" i="17"/>
  <c r="P104" i="17" s="1"/>
  <c r="O99" i="17"/>
  <c r="P99" i="17" s="1"/>
  <c r="BK97" i="17"/>
  <c r="BB97" i="17" s="1"/>
  <c r="O89" i="17"/>
  <c r="P89" i="17" s="1"/>
  <c r="AI80" i="17"/>
  <c r="AV80" i="17" s="1"/>
  <c r="BK65" i="17"/>
  <c r="BB65" i="17" s="1"/>
  <c r="AH83" i="17"/>
  <c r="AI83" i="17" s="1"/>
  <c r="AV83" i="17" s="1"/>
  <c r="AI81" i="17"/>
  <c r="AV81" i="17" s="1"/>
  <c r="BK77" i="17"/>
  <c r="BK70" i="17"/>
  <c r="BB70" i="17" s="1"/>
  <c r="O54" i="17"/>
  <c r="P54" i="17" s="1"/>
  <c r="O49" i="17"/>
  <c r="P49" i="17" s="1"/>
  <c r="BK47" i="17"/>
  <c r="BB47" i="17" s="1"/>
  <c r="BB40" i="17"/>
  <c r="O62" i="17"/>
  <c r="P62" i="17" s="1"/>
  <c r="AI58" i="17"/>
  <c r="AV58" i="17" s="1"/>
  <c r="BK54" i="17"/>
  <c r="BB54" i="17" s="1"/>
  <c r="BK44" i="17"/>
  <c r="BF157" i="17"/>
  <c r="BH165" i="17" s="1"/>
  <c r="BK61" i="17"/>
  <c r="BB61" i="17" s="1"/>
  <c r="BK24" i="17"/>
  <c r="BB24" i="17" s="1"/>
  <c r="BK15" i="17"/>
  <c r="BB15" i="17" s="1"/>
  <c r="BA163" i="17"/>
  <c r="BA13" i="17"/>
  <c r="AH31" i="17"/>
  <c r="AI31" i="17" s="1"/>
  <c r="AV31" i="17" s="1"/>
  <c r="O31" i="17"/>
  <c r="P31" i="17" s="1"/>
  <c r="BK25" i="17"/>
  <c r="BB25" i="17" s="1"/>
  <c r="AH19" i="17"/>
  <c r="AI19" i="17" s="1"/>
  <c r="AV19" i="17" s="1"/>
  <c r="O24" i="17"/>
  <c r="P24" i="17" s="1"/>
  <c r="AI21" i="17"/>
  <c r="AV21" i="17" s="1"/>
  <c r="AW6" i="17"/>
  <c r="BB55" i="17" s="1"/>
  <c r="O136" i="17"/>
  <c r="P136" i="17" s="1"/>
  <c r="AI104" i="17"/>
  <c r="AV104" i="17" s="1"/>
  <c r="O64" i="17"/>
  <c r="P64" i="17" s="1"/>
  <c r="BB77" i="17"/>
  <c r="O159" i="17"/>
  <c r="P159" i="17" s="1"/>
  <c r="BK155" i="17"/>
  <c r="BB155" i="17" s="1"/>
  <c r="AH159" i="17"/>
  <c r="AI159" i="17" s="1"/>
  <c r="AV159" i="17" s="1"/>
  <c r="BK154" i="17"/>
  <c r="BB154" i="17" s="1"/>
  <c r="BK144" i="17"/>
  <c r="BB144" i="17" s="1"/>
  <c r="AH143" i="17"/>
  <c r="AI143" i="17" s="1"/>
  <c r="AV143" i="17" s="1"/>
  <c r="O139" i="17"/>
  <c r="P139" i="17" s="1"/>
  <c r="AI137" i="17"/>
  <c r="AV137" i="17" s="1"/>
  <c r="BK143" i="17"/>
  <c r="BB143" i="17" s="1"/>
  <c r="BK136" i="17"/>
  <c r="BB136" i="17" s="1"/>
  <c r="O125" i="17"/>
  <c r="P125" i="17" s="1"/>
  <c r="BK130" i="17"/>
  <c r="BB130" i="17" s="1"/>
  <c r="AI122" i="17"/>
  <c r="AV122" i="17" s="1"/>
  <c r="BB108" i="17"/>
  <c r="BK126" i="17"/>
  <c r="BB126" i="17" s="1"/>
  <c r="AI115" i="17"/>
  <c r="AV115" i="17" s="1"/>
  <c r="AI110" i="17"/>
  <c r="AV110" i="17" s="1"/>
  <c r="O107" i="17"/>
  <c r="P107" i="17" s="1"/>
  <c r="O118" i="17"/>
  <c r="P118" i="17" s="1"/>
  <c r="AH92" i="17"/>
  <c r="O88" i="17"/>
  <c r="P88" i="17" s="1"/>
  <c r="AH88" i="17"/>
  <c r="AI88" i="17" s="1"/>
  <c r="AV88" i="17" s="1"/>
  <c r="O87" i="17"/>
  <c r="P87" i="17" s="1"/>
  <c r="O80" i="17"/>
  <c r="P80" i="17" s="1"/>
  <c r="O83" i="17"/>
  <c r="P83" i="17" s="1"/>
  <c r="AH63" i="17"/>
  <c r="AI63" i="17" s="1"/>
  <c r="AV63" i="17" s="1"/>
  <c r="BB119" i="17"/>
  <c r="BK85" i="17"/>
  <c r="BB85" i="17" s="1"/>
  <c r="BK78" i="17"/>
  <c r="BB78" i="17" s="1"/>
  <c r="O57" i="17"/>
  <c r="P57" i="17" s="1"/>
  <c r="BK55" i="17"/>
  <c r="BB48" i="17"/>
  <c r="O38" i="17"/>
  <c r="P38" i="17" s="1"/>
  <c r="AH45" i="17"/>
  <c r="AI45" i="17" s="1"/>
  <c r="AV45" i="17" s="1"/>
  <c r="BK42" i="17"/>
  <c r="BB42" i="17" s="1"/>
  <c r="BF2" i="17" s="1"/>
  <c r="AH57" i="17"/>
  <c r="AI57" i="17" s="1"/>
  <c r="AV57" i="17" s="1"/>
  <c r="AI50" i="17"/>
  <c r="AV50" i="17" s="1"/>
  <c r="BK46" i="17"/>
  <c r="BB46" i="17" s="1"/>
  <c r="O58" i="17"/>
  <c r="P58" i="17" s="1"/>
  <c r="BK33" i="17"/>
  <c r="BB33" i="17" s="1"/>
  <c r="O28" i="17"/>
  <c r="P28" i="17" s="1"/>
  <c r="O19" i="17"/>
  <c r="P19" i="17" s="1"/>
  <c r="BD157" i="17"/>
  <c r="AZ163" i="17"/>
  <c r="BB164" i="17" s="1"/>
  <c r="O27" i="17"/>
  <c r="P27" i="17" s="1"/>
  <c r="BB23" i="17"/>
  <c r="BF4" i="17" s="1"/>
  <c r="AH15" i="17"/>
  <c r="AI15" i="17" s="1"/>
  <c r="AC13" i="17"/>
  <c r="BB152" i="17"/>
  <c r="AI126" i="17"/>
  <c r="AV126" i="17" s="1"/>
  <c r="O121" i="17"/>
  <c r="P121" i="17" s="1"/>
  <c r="AI92" i="17"/>
  <c r="AV92" i="17" s="1"/>
  <c r="O96" i="17"/>
  <c r="P96" i="17" s="1"/>
  <c r="AH153" i="17"/>
  <c r="AI153" i="17" s="1"/>
  <c r="AV153" i="17" s="1"/>
  <c r="O144" i="17"/>
  <c r="P144" i="17" s="1"/>
  <c r="BK141" i="17"/>
  <c r="BB141" i="17" s="1"/>
  <c r="BK142" i="17"/>
  <c r="BB142" i="17" s="1"/>
  <c r="AI136" i="17"/>
  <c r="AV136" i="17" s="1"/>
  <c r="O137" i="17"/>
  <c r="P137" i="17" s="1"/>
  <c r="BB134" i="17"/>
  <c r="BB124" i="17"/>
  <c r="O133" i="17"/>
  <c r="P133" i="17" s="1"/>
  <c r="O126" i="17"/>
  <c r="P126" i="17" s="1"/>
  <c r="AH121" i="17"/>
  <c r="AI121" i="17" s="1"/>
  <c r="AV121" i="17" s="1"/>
  <c r="O117" i="17"/>
  <c r="P117" i="17" s="1"/>
  <c r="O106" i="17"/>
  <c r="P106" i="17" s="1"/>
  <c r="AI117" i="17"/>
  <c r="AV117" i="17" s="1"/>
  <c r="BB114" i="17"/>
  <c r="BK112" i="17"/>
  <c r="BB112" i="17" s="1"/>
  <c r="AH109" i="17"/>
  <c r="AI109" i="17" s="1"/>
  <c r="AV109" i="17" s="1"/>
  <c r="O110" i="17"/>
  <c r="P110" i="17" s="1"/>
  <c r="AI106" i="17"/>
  <c r="AV106" i="17" s="1"/>
  <c r="O103" i="17"/>
  <c r="P103" i="17" s="1"/>
  <c r="AH91" i="17"/>
  <c r="AI91" i="17" s="1"/>
  <c r="AV91" i="17" s="1"/>
  <c r="BB100" i="17"/>
  <c r="BB92" i="17"/>
  <c r="AH87" i="17"/>
  <c r="AI87" i="17" s="1"/>
  <c r="AV87" i="17" s="1"/>
  <c r="BK81" i="17"/>
  <c r="BB81" i="17" s="1"/>
  <c r="AH79" i="17"/>
  <c r="AI79" i="17" s="1"/>
  <c r="AV79" i="17" s="1"/>
  <c r="BB73" i="17"/>
  <c r="O72" i="17"/>
  <c r="P72" i="17" s="1"/>
  <c r="AI64" i="17"/>
  <c r="AV64" i="17" s="1"/>
  <c r="BK110" i="17"/>
  <c r="BB110" i="17" s="1"/>
  <c r="BK104" i="17"/>
  <c r="BB104" i="17" s="1"/>
  <c r="BK87" i="17"/>
  <c r="BB87" i="17" s="1"/>
  <c r="BB82" i="17"/>
  <c r="O75" i="17"/>
  <c r="P75" i="17" s="1"/>
  <c r="AI86" i="17"/>
  <c r="AV86" i="17" s="1"/>
  <c r="AH67" i="17"/>
  <c r="AI67" i="17" s="1"/>
  <c r="AV67" i="17" s="1"/>
  <c r="AI65" i="17"/>
  <c r="AV65" i="17" s="1"/>
  <c r="BB56" i="17"/>
  <c r="AH37" i="17"/>
  <c r="AI37" i="17" s="1"/>
  <c r="AV37" i="17" s="1"/>
  <c r="O15" i="17"/>
  <c r="M13" i="17"/>
  <c r="AH53" i="17"/>
  <c r="AI53" i="17" s="1"/>
  <c r="AV53" i="17" s="1"/>
  <c r="BK59" i="17"/>
  <c r="BB59" i="17" s="1"/>
  <c r="AI55" i="17"/>
  <c r="AV55" i="17" s="1"/>
  <c r="AH49" i="17"/>
  <c r="AI49" i="17" s="1"/>
  <c r="AV49" i="17" s="1"/>
  <c r="BK63" i="17"/>
  <c r="BB63" i="17" s="1"/>
  <c r="BB62" i="17"/>
  <c r="O50" i="17"/>
  <c r="P50" i="17" s="1"/>
  <c r="BB44" i="17"/>
  <c r="BB50" i="17"/>
  <c r="AI23" i="17"/>
  <c r="AV23" i="17" s="1"/>
  <c r="BB18" i="17"/>
  <c r="AH27" i="17"/>
  <c r="AI27" i="17" s="1"/>
  <c r="AV27" i="17" s="1"/>
  <c r="BB35" i="17"/>
  <c r="AI24" i="17"/>
  <c r="AV24" i="17" s="1"/>
  <c r="AI20" i="17"/>
  <c r="AV20" i="17" s="1"/>
  <c r="BB36" i="17"/>
  <c r="BB26" i="17"/>
  <c r="BK22" i="17"/>
  <c r="BB22" i="17" s="1"/>
  <c r="BG4" i="17" l="1"/>
  <c r="BG3" i="17"/>
  <c r="BG2" i="17"/>
  <c r="AV13" i="17"/>
  <c r="O13" i="17"/>
  <c r="P15" i="17"/>
  <c r="BK157" i="17"/>
  <c r="BH164" i="17"/>
  <c r="BH166" i="17" s="1"/>
  <c r="BB163" i="17" s="1"/>
  <c r="BB165" i="17" s="1"/>
  <c r="AI13" i="17"/>
  <c r="AV15" i="17"/>
  <c r="BB13" i="17"/>
  <c r="P13" i="17" l="1"/>
  <c r="P8" i="17" s="1"/>
  <c r="Q100" i="17" l="1"/>
  <c r="R100" i="17" s="1"/>
  <c r="Q130" i="17"/>
  <c r="R130" i="17" s="1"/>
  <c r="Q146" i="17"/>
  <c r="R146" i="17" s="1"/>
  <c r="Q154" i="17"/>
  <c r="R154" i="17" s="1"/>
  <c r="Q114" i="17"/>
  <c r="R114" i="17" s="1"/>
  <c r="Q45" i="17"/>
  <c r="R45" i="17" s="1"/>
  <c r="Q61" i="17"/>
  <c r="R61" i="17" s="1"/>
  <c r="Q53" i="17"/>
  <c r="R53" i="17" s="1"/>
  <c r="Q113" i="17"/>
  <c r="R113" i="17" s="1"/>
  <c r="Q119" i="17"/>
  <c r="R119" i="17" s="1"/>
  <c r="Q129" i="17"/>
  <c r="R129" i="17" s="1"/>
  <c r="Q151" i="17"/>
  <c r="R151" i="17" s="1"/>
  <c r="Q37" i="17"/>
  <c r="R37" i="17" s="1"/>
  <c r="Q123" i="17"/>
  <c r="R123" i="17" s="1"/>
  <c r="Q70" i="17"/>
  <c r="R70" i="17" s="1"/>
  <c r="Q52" i="17"/>
  <c r="R52" i="17" s="1"/>
  <c r="Q22" i="17"/>
  <c r="R22" i="17" s="1"/>
  <c r="Q152" i="17"/>
  <c r="R152" i="17" s="1"/>
  <c r="Q140" i="17"/>
  <c r="R140" i="17" s="1"/>
  <c r="Q142" i="17"/>
  <c r="R142" i="17" s="1"/>
  <c r="Q85" i="17"/>
  <c r="R85" i="17" s="1"/>
  <c r="Q91" i="17"/>
  <c r="R91" i="17" s="1"/>
  <c r="Q51" i="17"/>
  <c r="R51" i="17" s="1"/>
  <c r="Q78" i="17"/>
  <c r="R78" i="17" s="1"/>
  <c r="Q35" i="17"/>
  <c r="R35" i="17" s="1"/>
  <c r="Q21" i="17"/>
  <c r="R21" i="17" s="1"/>
  <c r="Q127" i="17"/>
  <c r="R127" i="17" s="1"/>
  <c r="Q135" i="17"/>
  <c r="R135" i="17" s="1"/>
  <c r="Q68" i="17"/>
  <c r="R68" i="17" s="1"/>
  <c r="Q59" i="17"/>
  <c r="R59" i="17" s="1"/>
  <c r="Q48" i="17"/>
  <c r="R48" i="17" s="1"/>
  <c r="Q160" i="17"/>
  <c r="R160" i="17" s="1"/>
  <c r="Q122" i="17"/>
  <c r="R122" i="17" s="1"/>
  <c r="Q47" i="17"/>
  <c r="R47" i="17" s="1"/>
  <c r="Q32" i="17"/>
  <c r="R32" i="17" s="1"/>
  <c r="Q40" i="17"/>
  <c r="R40" i="17" s="1"/>
  <c r="Q120" i="17"/>
  <c r="R120" i="17" s="1"/>
  <c r="Q69" i="17"/>
  <c r="R69" i="17" s="1"/>
  <c r="Q25" i="17"/>
  <c r="R25" i="17" s="1"/>
  <c r="Q77" i="17"/>
  <c r="R77" i="17" s="1"/>
  <c r="Q81" i="17"/>
  <c r="R81" i="17" s="1"/>
  <c r="Q17" i="17"/>
  <c r="R17" i="17" s="1"/>
  <c r="Q63" i="17"/>
  <c r="R63" i="17" s="1"/>
  <c r="Q65" i="17"/>
  <c r="R65" i="17" s="1"/>
  <c r="Q29" i="17"/>
  <c r="R29" i="17" s="1"/>
  <c r="Q56" i="17"/>
  <c r="R56" i="17" s="1"/>
  <c r="Q76" i="17"/>
  <c r="R76" i="17" s="1"/>
  <c r="Q71" i="17"/>
  <c r="R71" i="17" s="1"/>
  <c r="Q73" i="17"/>
  <c r="R73" i="17" s="1"/>
  <c r="Q93" i="17"/>
  <c r="R93" i="17" s="1"/>
  <c r="Q84" i="17"/>
  <c r="R84" i="17" s="1"/>
  <c r="Q143" i="17"/>
  <c r="R143" i="17" s="1"/>
  <c r="Q116" i="17"/>
  <c r="R116" i="17" s="1"/>
  <c r="Q33" i="17"/>
  <c r="R33" i="17" s="1"/>
  <c r="Q26" i="17"/>
  <c r="R26" i="17" s="1"/>
  <c r="Q86" i="17"/>
  <c r="R86" i="17" s="1"/>
  <c r="Q66" i="17"/>
  <c r="R66" i="17" s="1"/>
  <c r="Q97" i="17"/>
  <c r="R97" i="17" s="1"/>
  <c r="Q55" i="17"/>
  <c r="R55" i="17" s="1"/>
  <c r="Q60" i="17"/>
  <c r="R60" i="17" s="1"/>
  <c r="Q150" i="17"/>
  <c r="R150" i="17" s="1"/>
  <c r="Q43" i="17"/>
  <c r="R43" i="17" s="1"/>
  <c r="Q16" i="17"/>
  <c r="R16" i="17" s="1"/>
  <c r="Q36" i="17"/>
  <c r="R36" i="17" s="1"/>
  <c r="Q148" i="17"/>
  <c r="R148" i="17" s="1"/>
  <c r="Q145" i="17"/>
  <c r="R145" i="17" s="1"/>
  <c r="Q128" i="17"/>
  <c r="R128" i="17" s="1"/>
  <c r="Q108" i="17"/>
  <c r="R108" i="17" s="1"/>
  <c r="Q101" i="17"/>
  <c r="R101" i="17" s="1"/>
  <c r="Q94" i="17"/>
  <c r="R94" i="17" s="1"/>
  <c r="Q132" i="17"/>
  <c r="R132" i="17" s="1"/>
  <c r="Q82" i="17"/>
  <c r="R82" i="17" s="1"/>
  <c r="Q155" i="17"/>
  <c r="R155" i="17" s="1"/>
  <c r="Q131" i="17"/>
  <c r="R131" i="17" s="1"/>
  <c r="Q115" i="17"/>
  <c r="R115" i="17" s="1"/>
  <c r="Q92" i="17"/>
  <c r="R92" i="17" s="1"/>
  <c r="Q39" i="17"/>
  <c r="R39" i="17" s="1"/>
  <c r="Q18" i="17"/>
  <c r="R18" i="17" s="1"/>
  <c r="Q153" i="17"/>
  <c r="R153" i="17" s="1"/>
  <c r="Q134" i="17"/>
  <c r="R134" i="17" s="1"/>
  <c r="Q105" i="17"/>
  <c r="R105" i="17" s="1"/>
  <c r="Q124" i="17"/>
  <c r="R124" i="17" s="1"/>
  <c r="Q90" i="17"/>
  <c r="R90" i="17" s="1"/>
  <c r="Q102" i="17"/>
  <c r="R102" i="17" s="1"/>
  <c r="Q34" i="17"/>
  <c r="R34" i="17" s="1"/>
  <c r="Q74" i="17"/>
  <c r="R74" i="17" s="1"/>
  <c r="Q44" i="17"/>
  <c r="R44" i="17" s="1"/>
  <c r="Q30" i="17"/>
  <c r="R30" i="17" s="1"/>
  <c r="Q147" i="17"/>
  <c r="R147" i="17" s="1"/>
  <c r="Q156" i="17"/>
  <c r="R156" i="17" s="1"/>
  <c r="Q111" i="17"/>
  <c r="R111" i="17" s="1"/>
  <c r="Q112" i="17"/>
  <c r="R112" i="17" s="1"/>
  <c r="Q138" i="17"/>
  <c r="R138" i="17" s="1"/>
  <c r="Q149" i="17"/>
  <c r="R149" i="17" s="1"/>
  <c r="Q98" i="17"/>
  <c r="R98" i="17" s="1"/>
  <c r="Q141" i="17"/>
  <c r="R141" i="17" s="1"/>
  <c r="Q79" i="17"/>
  <c r="R79" i="17" s="1"/>
  <c r="Q126" i="17"/>
  <c r="R126" i="17" s="1"/>
  <c r="Q20" i="17"/>
  <c r="R20" i="17" s="1"/>
  <c r="Q72" i="17"/>
  <c r="R72" i="17" s="1"/>
  <c r="Q27" i="17"/>
  <c r="R27" i="17" s="1"/>
  <c r="Q38" i="17"/>
  <c r="R38" i="17" s="1"/>
  <c r="Q125" i="17"/>
  <c r="R125" i="17" s="1"/>
  <c r="Q49" i="17"/>
  <c r="R49" i="17" s="1"/>
  <c r="Q28" i="17"/>
  <c r="R28" i="17" s="1"/>
  <c r="Q117" i="17"/>
  <c r="R117" i="17" s="1"/>
  <c r="Q144" i="17"/>
  <c r="R144" i="17" s="1"/>
  <c r="Q88" i="17"/>
  <c r="R88" i="17" s="1"/>
  <c r="Q23" i="17"/>
  <c r="R23" i="17" s="1"/>
  <c r="Q109" i="17"/>
  <c r="R109" i="17" s="1"/>
  <c r="Q139" i="17"/>
  <c r="R139" i="17" s="1"/>
  <c r="Q41" i="17"/>
  <c r="R41" i="17" s="1"/>
  <c r="Q110" i="17"/>
  <c r="R110" i="17" s="1"/>
  <c r="Q75" i="17"/>
  <c r="R75" i="17" s="1"/>
  <c r="Q57" i="17"/>
  <c r="R57" i="17" s="1"/>
  <c r="Q159" i="17"/>
  <c r="R159" i="17" s="1"/>
  <c r="Q104" i="17"/>
  <c r="R104" i="17" s="1"/>
  <c r="Q107" i="17"/>
  <c r="R107" i="17" s="1"/>
  <c r="Q137" i="17"/>
  <c r="R137" i="17" s="1"/>
  <c r="Q19" i="17"/>
  <c r="R19" i="17" s="1"/>
  <c r="Q64" i="17"/>
  <c r="R64" i="17" s="1"/>
  <c r="Q62" i="17"/>
  <c r="R62" i="17" s="1"/>
  <c r="Q67" i="17"/>
  <c r="R67" i="17" s="1"/>
  <c r="Q46" i="17"/>
  <c r="R46" i="17" s="1"/>
  <c r="Q121" i="17"/>
  <c r="R121" i="17" s="1"/>
  <c r="Q58" i="17"/>
  <c r="R58" i="17" s="1"/>
  <c r="Q99" i="17"/>
  <c r="R99" i="17" s="1"/>
  <c r="Q96" i="17"/>
  <c r="R96" i="17" s="1"/>
  <c r="Q103" i="17"/>
  <c r="R103" i="17" s="1"/>
  <c r="Q83" i="17"/>
  <c r="R83" i="17" s="1"/>
  <c r="Q136" i="17"/>
  <c r="R136" i="17" s="1"/>
  <c r="Q42" i="17"/>
  <c r="R42" i="17" s="1"/>
  <c r="Q54" i="17"/>
  <c r="R54" i="17" s="1"/>
  <c r="Q106" i="17"/>
  <c r="R106" i="17" s="1"/>
  <c r="Q80" i="17"/>
  <c r="R80" i="17" s="1"/>
  <c r="Q31" i="17"/>
  <c r="R31" i="17" s="1"/>
  <c r="Q95" i="17"/>
  <c r="R95" i="17" s="1"/>
  <c r="Q118" i="17"/>
  <c r="R118" i="17" s="1"/>
  <c r="Q24" i="17"/>
  <c r="R24" i="17" s="1"/>
  <c r="Q50" i="17"/>
  <c r="R50" i="17" s="1"/>
  <c r="Q89" i="17"/>
  <c r="R89" i="17" s="1"/>
  <c r="Q133" i="17"/>
  <c r="Q87" i="17"/>
  <c r="R87" i="17" s="1"/>
  <c r="Q15" i="17"/>
  <c r="R133" i="17" l="1"/>
  <c r="G101" i="1"/>
  <c r="G102" i="1" s="1"/>
  <c r="Q13" i="17"/>
  <c r="R15" i="17"/>
  <c r="T50" i="17"/>
  <c r="S50" i="17"/>
  <c r="U50" i="17" s="1"/>
  <c r="T31" i="17"/>
  <c r="S31" i="17"/>
  <c r="T42" i="17"/>
  <c r="S42" i="17"/>
  <c r="U42" i="17" s="1"/>
  <c r="T96" i="17"/>
  <c r="S96" i="17"/>
  <c r="T46" i="17"/>
  <c r="S46" i="17"/>
  <c r="U46" i="17" s="1"/>
  <c r="T19" i="17"/>
  <c r="S19" i="17"/>
  <c r="T159" i="17"/>
  <c r="S159" i="17"/>
  <c r="T41" i="17"/>
  <c r="S41" i="17"/>
  <c r="U41" i="17" s="1"/>
  <c r="T88" i="17"/>
  <c r="S88" i="17"/>
  <c r="U88" i="17" s="1"/>
  <c r="T49" i="17"/>
  <c r="S49" i="17"/>
  <c r="U49" i="17" s="1"/>
  <c r="T72" i="17"/>
  <c r="S72" i="17"/>
  <c r="U72" i="17" s="1"/>
  <c r="S141" i="17"/>
  <c r="T141" i="17"/>
  <c r="T112" i="17"/>
  <c r="S112" i="17"/>
  <c r="T30" i="17"/>
  <c r="S30" i="17"/>
  <c r="U30" i="17" s="1"/>
  <c r="T102" i="17"/>
  <c r="S102" i="17"/>
  <c r="S134" i="17"/>
  <c r="T134" i="17"/>
  <c r="T92" i="17"/>
  <c r="S92" i="17"/>
  <c r="T82" i="17"/>
  <c r="S82" i="17"/>
  <c r="U82" i="17" s="1"/>
  <c r="T108" i="17"/>
  <c r="S108" i="17"/>
  <c r="S36" i="17"/>
  <c r="T36" i="17"/>
  <c r="T60" i="17"/>
  <c r="S60" i="17"/>
  <c r="S86" i="17"/>
  <c r="T86" i="17"/>
  <c r="T143" i="17"/>
  <c r="S143" i="17"/>
  <c r="T71" i="17"/>
  <c r="S71" i="17"/>
  <c r="U71" i="17" s="1"/>
  <c r="S65" i="17"/>
  <c r="T65" i="17"/>
  <c r="S77" i="17"/>
  <c r="T77" i="17"/>
  <c r="T40" i="17"/>
  <c r="S40" i="17"/>
  <c r="T160" i="17"/>
  <c r="S160" i="17"/>
  <c r="U160" i="17" s="1"/>
  <c r="T135" i="17"/>
  <c r="S135" i="17"/>
  <c r="T78" i="17"/>
  <c r="S78" i="17"/>
  <c r="U78" i="17" s="1"/>
  <c r="T142" i="17"/>
  <c r="S142" i="17"/>
  <c r="T52" i="17"/>
  <c r="S52" i="17"/>
  <c r="U52" i="17" s="1"/>
  <c r="S151" i="17"/>
  <c r="T151" i="17"/>
  <c r="T53" i="17"/>
  <c r="S53" i="17"/>
  <c r="U53" i="17" s="1"/>
  <c r="T154" i="17"/>
  <c r="S154" i="17"/>
  <c r="U154" i="17" s="1"/>
  <c r="T87" i="17"/>
  <c r="S87" i="17"/>
  <c r="U87" i="17" s="1"/>
  <c r="T24" i="17"/>
  <c r="S24" i="17"/>
  <c r="U24" i="17" s="1"/>
  <c r="T80" i="17"/>
  <c r="S80" i="17"/>
  <c r="T136" i="17"/>
  <c r="S136" i="17"/>
  <c r="T99" i="17"/>
  <c r="S99" i="17"/>
  <c r="U99" i="17" s="1"/>
  <c r="T67" i="17"/>
  <c r="S67" i="17"/>
  <c r="T137" i="17"/>
  <c r="S137" i="17"/>
  <c r="T57" i="17"/>
  <c r="S57" i="17"/>
  <c r="T139" i="17"/>
  <c r="S139" i="17"/>
  <c r="T144" i="17"/>
  <c r="S144" i="17"/>
  <c r="U144" i="17" s="1"/>
  <c r="T125" i="17"/>
  <c r="S125" i="17"/>
  <c r="U125" i="17" s="1"/>
  <c r="T20" i="17"/>
  <c r="S20" i="17"/>
  <c r="U20" i="17" s="1"/>
  <c r="T98" i="17"/>
  <c r="S98" i="17"/>
  <c r="U98" i="17" s="1"/>
  <c r="S111" i="17"/>
  <c r="T111" i="17"/>
  <c r="T44" i="17"/>
  <c r="S44" i="17"/>
  <c r="U44" i="17" s="1"/>
  <c r="S90" i="17"/>
  <c r="T90" i="17"/>
  <c r="T153" i="17"/>
  <c r="S153" i="17"/>
  <c r="U153" i="17" s="1"/>
  <c r="S115" i="17"/>
  <c r="T115" i="17"/>
  <c r="T132" i="17"/>
  <c r="S132" i="17"/>
  <c r="U132" i="17" s="1"/>
  <c r="T128" i="17"/>
  <c r="S128" i="17"/>
  <c r="T16" i="17"/>
  <c r="S16" i="17"/>
  <c r="S55" i="17"/>
  <c r="T55" i="17"/>
  <c r="T26" i="17"/>
  <c r="S26" i="17"/>
  <c r="U26" i="17" s="1"/>
  <c r="T84" i="17"/>
  <c r="S84" i="17"/>
  <c r="U84" i="17" s="1"/>
  <c r="T76" i="17"/>
  <c r="S76" i="17"/>
  <c r="T63" i="17"/>
  <c r="S63" i="17"/>
  <c r="S25" i="17"/>
  <c r="T25" i="17"/>
  <c r="T32" i="17"/>
  <c r="S32" i="17"/>
  <c r="U32" i="17" s="1"/>
  <c r="T48" i="17"/>
  <c r="S48" i="17"/>
  <c r="U48" i="17" s="1"/>
  <c r="S127" i="17"/>
  <c r="T127" i="17"/>
  <c r="S51" i="17"/>
  <c r="T51" i="17"/>
  <c r="T140" i="17"/>
  <c r="S140" i="17"/>
  <c r="U140" i="17" s="1"/>
  <c r="T70" i="17"/>
  <c r="S70" i="17"/>
  <c r="U70" i="17" s="1"/>
  <c r="T129" i="17"/>
  <c r="S129" i="17"/>
  <c r="T61" i="17"/>
  <c r="S61" i="17"/>
  <c r="T146" i="17"/>
  <c r="S146" i="17"/>
  <c r="T133" i="17"/>
  <c r="S133" i="17"/>
  <c r="U133" i="17" s="1"/>
  <c r="T118" i="17"/>
  <c r="S118" i="17"/>
  <c r="T106" i="17"/>
  <c r="S106" i="17"/>
  <c r="T83" i="17"/>
  <c r="S83" i="17"/>
  <c r="U83" i="17" s="1"/>
  <c r="T58" i="17"/>
  <c r="S58" i="17"/>
  <c r="U58" i="17" s="1"/>
  <c r="S62" i="17"/>
  <c r="T62" i="17"/>
  <c r="T107" i="17"/>
  <c r="S107" i="17"/>
  <c r="T75" i="17"/>
  <c r="S75" i="17"/>
  <c r="U75" i="17" s="1"/>
  <c r="T109" i="17"/>
  <c r="S109" i="17"/>
  <c r="U109" i="17" s="1"/>
  <c r="T117" i="17"/>
  <c r="S117" i="17"/>
  <c r="T38" i="17"/>
  <c r="S38" i="17"/>
  <c r="T126" i="17"/>
  <c r="S126" i="17"/>
  <c r="U126" i="17" s="1"/>
  <c r="T149" i="17"/>
  <c r="S149" i="17"/>
  <c r="U149" i="17" s="1"/>
  <c r="T156" i="17"/>
  <c r="S156" i="17"/>
  <c r="T74" i="17"/>
  <c r="S74" i="17"/>
  <c r="U74" i="17" s="1"/>
  <c r="T124" i="17"/>
  <c r="S124" i="17"/>
  <c r="U124" i="17" s="1"/>
  <c r="T18" i="17"/>
  <c r="S18" i="17"/>
  <c r="U18" i="17" s="1"/>
  <c r="S131" i="17"/>
  <c r="T131" i="17"/>
  <c r="T94" i="17"/>
  <c r="S94" i="17"/>
  <c r="U94" i="17" s="1"/>
  <c r="S145" i="17"/>
  <c r="T145" i="17"/>
  <c r="S43" i="17"/>
  <c r="T43" i="17"/>
  <c r="S97" i="17"/>
  <c r="T97" i="17"/>
  <c r="S33" i="17"/>
  <c r="T33" i="17"/>
  <c r="S93" i="17"/>
  <c r="T93" i="17"/>
  <c r="T56" i="17"/>
  <c r="S56" i="17"/>
  <c r="U56" i="17" s="1"/>
  <c r="S17" i="17"/>
  <c r="T17" i="17"/>
  <c r="S69" i="17"/>
  <c r="T69" i="17"/>
  <c r="S47" i="17"/>
  <c r="T47" i="17"/>
  <c r="S59" i="17"/>
  <c r="T59" i="17"/>
  <c r="S21" i="17"/>
  <c r="T21" i="17"/>
  <c r="T91" i="17"/>
  <c r="S91" i="17"/>
  <c r="U91" i="17" s="1"/>
  <c r="S152" i="17"/>
  <c r="T152" i="17"/>
  <c r="S123" i="17"/>
  <c r="T123" i="17"/>
  <c r="S119" i="17"/>
  <c r="T119" i="17"/>
  <c r="T45" i="17"/>
  <c r="S45" i="17"/>
  <c r="U45" i="17" s="1"/>
  <c r="T130" i="17"/>
  <c r="S130" i="17"/>
  <c r="U130" i="17" s="1"/>
  <c r="T89" i="17"/>
  <c r="S89" i="17"/>
  <c r="U89" i="17" s="1"/>
  <c r="T95" i="17"/>
  <c r="S95" i="17"/>
  <c r="T54" i="17"/>
  <c r="S54" i="17"/>
  <c r="T103" i="17"/>
  <c r="S103" i="17"/>
  <c r="U103" i="17" s="1"/>
  <c r="T121" i="17"/>
  <c r="S121" i="17"/>
  <c r="U121" i="17" s="1"/>
  <c r="T64" i="17"/>
  <c r="S64" i="17"/>
  <c r="U64" i="17" s="1"/>
  <c r="T104" i="17"/>
  <c r="S104" i="17"/>
  <c r="T110" i="17"/>
  <c r="S110" i="17"/>
  <c r="U110" i="17" s="1"/>
  <c r="T23" i="17"/>
  <c r="S23" i="17"/>
  <c r="U23" i="17" s="1"/>
  <c r="T28" i="17"/>
  <c r="S28" i="17"/>
  <c r="U28" i="17" s="1"/>
  <c r="T27" i="17"/>
  <c r="S27" i="17"/>
  <c r="U27" i="17" s="1"/>
  <c r="T79" i="17"/>
  <c r="S79" i="17"/>
  <c r="U79" i="17" s="1"/>
  <c r="S138" i="17"/>
  <c r="T138" i="17"/>
  <c r="T147" i="17"/>
  <c r="S147" i="17"/>
  <c r="U147" i="17" s="1"/>
  <c r="T34" i="17"/>
  <c r="S34" i="17"/>
  <c r="U34" i="17" s="1"/>
  <c r="S105" i="17"/>
  <c r="T105" i="17"/>
  <c r="S39" i="17"/>
  <c r="T39" i="17"/>
  <c r="S155" i="17"/>
  <c r="T155" i="17"/>
  <c r="S101" i="17"/>
  <c r="T101" i="17"/>
  <c r="S148" i="17"/>
  <c r="T148" i="17"/>
  <c r="T150" i="17"/>
  <c r="S150" i="17"/>
  <c r="U150" i="17" s="1"/>
  <c r="T66" i="17"/>
  <c r="S66" i="17"/>
  <c r="T116" i="17"/>
  <c r="S116" i="17"/>
  <c r="U116" i="17" s="1"/>
  <c r="S73" i="17"/>
  <c r="T73" i="17"/>
  <c r="S29" i="17"/>
  <c r="T29" i="17"/>
  <c r="S81" i="17"/>
  <c r="T81" i="17"/>
  <c r="T120" i="17"/>
  <c r="S120" i="17"/>
  <c r="U120" i="17" s="1"/>
  <c r="T122" i="17"/>
  <c r="S122" i="17"/>
  <c r="U122" i="17" s="1"/>
  <c r="T68" i="17"/>
  <c r="S68" i="17"/>
  <c r="U68" i="17" s="1"/>
  <c r="T35" i="17"/>
  <c r="S35" i="17"/>
  <c r="S85" i="17"/>
  <c r="T85" i="17"/>
  <c r="T22" i="17"/>
  <c r="S22" i="17"/>
  <c r="U22" i="17" s="1"/>
  <c r="T37" i="17"/>
  <c r="S37" i="17"/>
  <c r="U37" i="17" s="1"/>
  <c r="T113" i="17"/>
  <c r="S113" i="17"/>
  <c r="T114" i="17"/>
  <c r="S114" i="17"/>
  <c r="T100" i="17"/>
  <c r="S100" i="17"/>
  <c r="U100" i="17" s="1"/>
  <c r="U81" i="17" l="1"/>
  <c r="U155" i="17"/>
  <c r="U21" i="17"/>
  <c r="U17" i="17"/>
  <c r="U97" i="17"/>
  <c r="U131" i="17"/>
  <c r="U127" i="17"/>
  <c r="U55" i="17"/>
  <c r="U115" i="17"/>
  <c r="U111" i="17"/>
  <c r="U65" i="17"/>
  <c r="U19" i="17"/>
  <c r="U31" i="17"/>
  <c r="U85" i="17"/>
  <c r="U101" i="17"/>
  <c r="U69" i="17"/>
  <c r="U33" i="17"/>
  <c r="U51" i="17"/>
  <c r="U25" i="17"/>
  <c r="U77" i="17"/>
  <c r="U86" i="17"/>
  <c r="U148" i="17"/>
  <c r="U114" i="17"/>
  <c r="U113" i="17"/>
  <c r="U29" i="17"/>
  <c r="U66" i="17"/>
  <c r="U39" i="17"/>
  <c r="U138" i="17"/>
  <c r="U104" i="17"/>
  <c r="U54" i="17"/>
  <c r="U95" i="17"/>
  <c r="U119" i="17"/>
  <c r="U123" i="17"/>
  <c r="U59" i="17"/>
  <c r="U43" i="17"/>
  <c r="U156" i="17"/>
  <c r="U38" i="17"/>
  <c r="U117" i="17"/>
  <c r="U107" i="17"/>
  <c r="U62" i="17"/>
  <c r="U106" i="17"/>
  <c r="U61" i="17"/>
  <c r="U129" i="17"/>
  <c r="U63" i="17"/>
  <c r="U137" i="17"/>
  <c r="U67" i="17"/>
  <c r="U80" i="17"/>
  <c r="U151" i="17"/>
  <c r="U135" i="17"/>
  <c r="U36" i="17"/>
  <c r="U92" i="17"/>
  <c r="U134" i="17"/>
  <c r="U112" i="17"/>
  <c r="U141" i="17"/>
  <c r="U146" i="17"/>
  <c r="U76" i="17"/>
  <c r="U16" i="17"/>
  <c r="U128" i="17"/>
  <c r="U139" i="17"/>
  <c r="U57" i="17"/>
  <c r="U136" i="17"/>
  <c r="U142" i="17"/>
  <c r="U40" i="17"/>
  <c r="U143" i="17"/>
  <c r="U108" i="17"/>
  <c r="U102" i="17"/>
  <c r="U159" i="17"/>
  <c r="U96" i="17"/>
  <c r="T15" i="17"/>
  <c r="R13" i="17"/>
  <c r="V15" i="17" s="1"/>
  <c r="S15" i="17"/>
  <c r="U15" i="17" s="1"/>
  <c r="U35" i="17"/>
  <c r="U73" i="17"/>
  <c r="U105" i="17"/>
  <c r="U152" i="17"/>
  <c r="U47" i="17"/>
  <c r="U93" i="17"/>
  <c r="U145" i="17"/>
  <c r="U118" i="17"/>
  <c r="U90" i="17"/>
  <c r="U60" i="17"/>
  <c r="R14" i="17" l="1"/>
  <c r="V42" i="17"/>
  <c r="V72" i="17"/>
  <c r="V141" i="17"/>
  <c r="V112" i="17"/>
  <c r="V134" i="17"/>
  <c r="V92" i="17"/>
  <c r="V36" i="17"/>
  <c r="V135" i="17"/>
  <c r="V154" i="17"/>
  <c r="V67" i="17"/>
  <c r="V20" i="17"/>
  <c r="V84" i="17"/>
  <c r="V63" i="17"/>
  <c r="V32" i="17"/>
  <c r="V140" i="17"/>
  <c r="V129" i="17"/>
  <c r="V117" i="17"/>
  <c r="V126" i="17"/>
  <c r="V156" i="17"/>
  <c r="V43" i="17"/>
  <c r="V59" i="17"/>
  <c r="V123" i="17"/>
  <c r="V130" i="17"/>
  <c r="V95" i="17"/>
  <c r="V110" i="17"/>
  <c r="V138" i="17"/>
  <c r="V39" i="17"/>
  <c r="V122" i="17"/>
  <c r="V105" i="17"/>
  <c r="V148" i="17"/>
  <c r="V37" i="17"/>
  <c r="V114" i="17"/>
  <c r="V28" i="17"/>
  <c r="V147" i="17"/>
  <c r="V22" i="17"/>
  <c r="V41" i="17"/>
  <c r="V71" i="17"/>
  <c r="V160" i="17"/>
  <c r="V52" i="17"/>
  <c r="V87" i="17"/>
  <c r="V80" i="17"/>
  <c r="V99" i="17"/>
  <c r="V137" i="17"/>
  <c r="V98" i="17"/>
  <c r="V90" i="17"/>
  <c r="V153" i="17"/>
  <c r="V48" i="17"/>
  <c r="V70" i="17"/>
  <c r="V61" i="17"/>
  <c r="V107" i="17"/>
  <c r="V109" i="17"/>
  <c r="V38" i="17"/>
  <c r="V149" i="17"/>
  <c r="V18" i="17"/>
  <c r="V145" i="17"/>
  <c r="V93" i="17"/>
  <c r="V56" i="17"/>
  <c r="V47" i="17"/>
  <c r="V152" i="17"/>
  <c r="V54" i="17"/>
  <c r="V121" i="17"/>
  <c r="V104" i="17"/>
  <c r="V23" i="17"/>
  <c r="V79" i="17"/>
  <c r="V50" i="17"/>
  <c r="V46" i="17"/>
  <c r="V159" i="17"/>
  <c r="V102" i="17"/>
  <c r="V108" i="17"/>
  <c r="V86" i="17"/>
  <c r="V143" i="17"/>
  <c r="V77" i="17"/>
  <c r="V40" i="17"/>
  <c r="V142" i="17"/>
  <c r="V151" i="17"/>
  <c r="V24" i="17"/>
  <c r="V136" i="17"/>
  <c r="V57" i="17"/>
  <c r="V144" i="17"/>
  <c r="V128" i="17"/>
  <c r="V25" i="17"/>
  <c r="V51" i="17"/>
  <c r="V146" i="17"/>
  <c r="V106" i="17"/>
  <c r="V83" i="17"/>
  <c r="V62" i="17"/>
  <c r="V75" i="17"/>
  <c r="V124" i="17"/>
  <c r="V33" i="17"/>
  <c r="V69" i="17"/>
  <c r="V119" i="17"/>
  <c r="V103" i="17"/>
  <c r="V64" i="17"/>
  <c r="V31" i="17"/>
  <c r="V96" i="17"/>
  <c r="V19" i="17"/>
  <c r="V88" i="17"/>
  <c r="V49" i="17"/>
  <c r="V30" i="17"/>
  <c r="V82" i="17"/>
  <c r="V60" i="17"/>
  <c r="V65" i="17"/>
  <c r="V78" i="17"/>
  <c r="V53" i="17"/>
  <c r="V139" i="17"/>
  <c r="V125" i="17"/>
  <c r="V111" i="17"/>
  <c r="V44" i="17"/>
  <c r="V115" i="17"/>
  <c r="V132" i="17"/>
  <c r="V16" i="17"/>
  <c r="V55" i="17"/>
  <c r="V26" i="17"/>
  <c r="V76" i="17"/>
  <c r="V127" i="17"/>
  <c r="V133" i="17"/>
  <c r="V118" i="17"/>
  <c r="V58" i="17"/>
  <c r="V74" i="17"/>
  <c r="V131" i="17"/>
  <c r="V94" i="17"/>
  <c r="V97" i="17"/>
  <c r="V17" i="17"/>
  <c r="V21" i="17"/>
  <c r="V91" i="17"/>
  <c r="V45" i="17"/>
  <c r="V89" i="17"/>
  <c r="V27" i="17"/>
  <c r="V34" i="17"/>
  <c r="V155" i="17"/>
  <c r="V116" i="17"/>
  <c r="V81" i="17"/>
  <c r="V120" i="17"/>
  <c r="V68" i="17"/>
  <c r="V35" i="17"/>
  <c r="V66" i="17"/>
  <c r="V29" i="17"/>
  <c r="V113" i="17"/>
  <c r="V100" i="17"/>
  <c r="V150" i="17"/>
  <c r="V73" i="17"/>
  <c r="V101" i="17"/>
  <c r="V85" i="17"/>
  <c r="V13" i="17" l="1"/>
  <c r="W91" i="17" s="1"/>
  <c r="X134" i="17" l="1"/>
  <c r="AJ134" i="17" s="1"/>
  <c r="X59" i="17"/>
  <c r="AJ59" i="17" s="1"/>
  <c r="X105" i="17"/>
  <c r="AJ105" i="17" s="1"/>
  <c r="W71" i="17"/>
  <c r="X90" i="17"/>
  <c r="AJ90" i="17" s="1"/>
  <c r="W149" i="17"/>
  <c r="W121" i="17"/>
  <c r="W108" i="17"/>
  <c r="W136" i="17"/>
  <c r="W83" i="17"/>
  <c r="W64" i="17"/>
  <c r="W60" i="17"/>
  <c r="X115" i="17"/>
  <c r="AJ115" i="17" s="1"/>
  <c r="W118" i="17"/>
  <c r="W120" i="17"/>
  <c r="W92" i="17"/>
  <c r="W32" i="17"/>
  <c r="X123" i="17"/>
  <c r="AJ123" i="17" s="1"/>
  <c r="X148" i="17"/>
  <c r="AJ148" i="17" s="1"/>
  <c r="W160" i="17"/>
  <c r="W153" i="17"/>
  <c r="W18" i="17"/>
  <c r="W104" i="17"/>
  <c r="X86" i="17"/>
  <c r="AJ86" i="17" s="1"/>
  <c r="W57" i="17"/>
  <c r="W62" i="17"/>
  <c r="W31" i="17"/>
  <c r="X65" i="17"/>
  <c r="AJ65" i="17" s="1"/>
  <c r="W132" i="17"/>
  <c r="W58" i="17"/>
  <c r="W45" i="17"/>
  <c r="W68" i="17"/>
  <c r="X101" i="17"/>
  <c r="AJ101" i="17" s="1"/>
  <c r="X36" i="17"/>
  <c r="AJ36" i="17" s="1"/>
  <c r="W140" i="17"/>
  <c r="W130" i="17"/>
  <c r="W37" i="17"/>
  <c r="W52" i="17"/>
  <c r="W48" i="17"/>
  <c r="X145" i="17"/>
  <c r="AJ145" i="17" s="1"/>
  <c r="W23" i="17"/>
  <c r="W143" i="17"/>
  <c r="W144" i="17"/>
  <c r="W75" i="17"/>
  <c r="W96" i="17"/>
  <c r="W78" i="17"/>
  <c r="W16" i="17"/>
  <c r="W74" i="17"/>
  <c r="X89" i="17"/>
  <c r="AJ89" i="17" s="1"/>
  <c r="W35" i="17"/>
  <c r="X85" i="17"/>
  <c r="AJ85" i="17" s="1"/>
  <c r="X29" i="17"/>
  <c r="AJ29" i="17" s="1"/>
  <c r="W135" i="17"/>
  <c r="W129" i="17"/>
  <c r="W95" i="17"/>
  <c r="W114" i="17"/>
  <c r="W87" i="17"/>
  <c r="W70" i="17"/>
  <c r="X93" i="17"/>
  <c r="AJ93" i="17" s="1"/>
  <c r="W79" i="17"/>
  <c r="X77" i="17"/>
  <c r="AJ77" i="17" s="1"/>
  <c r="W128" i="17"/>
  <c r="W124" i="17"/>
  <c r="W19" i="17"/>
  <c r="W53" i="17"/>
  <c r="X55" i="17"/>
  <c r="AJ55" i="17" s="1"/>
  <c r="X131" i="17"/>
  <c r="AJ131" i="17" s="1"/>
  <c r="W27" i="17"/>
  <c r="W66" i="17"/>
  <c r="V14" i="17"/>
  <c r="X15" i="17"/>
  <c r="W15" i="17"/>
  <c r="W134" i="17"/>
  <c r="X63" i="17"/>
  <c r="AJ63" i="17" s="1"/>
  <c r="W59" i="17"/>
  <c r="W105" i="17"/>
  <c r="X71" i="17"/>
  <c r="AJ71" i="17" s="1"/>
  <c r="W90" i="17"/>
  <c r="X149" i="17"/>
  <c r="AJ149" i="17" s="1"/>
  <c r="X121" i="17"/>
  <c r="AJ121" i="17" s="1"/>
  <c r="X108" i="17"/>
  <c r="AJ108" i="17" s="1"/>
  <c r="X136" i="17"/>
  <c r="AJ136" i="17" s="1"/>
  <c r="X83" i="17"/>
  <c r="AJ83" i="17" s="1"/>
  <c r="X64" i="17"/>
  <c r="AJ64" i="17" s="1"/>
  <c r="X60" i="17"/>
  <c r="AJ60" i="17" s="1"/>
  <c r="W115" i="17"/>
  <c r="X118" i="17"/>
  <c r="AJ118" i="17" s="1"/>
  <c r="X120" i="17"/>
  <c r="AJ120" i="17" s="1"/>
  <c r="X92" i="17"/>
  <c r="AJ92" i="17" s="1"/>
  <c r="X32" i="17"/>
  <c r="AJ32" i="17" s="1"/>
  <c r="W123" i="17"/>
  <c r="W148" i="17"/>
  <c r="X160" i="17"/>
  <c r="AJ160" i="17" s="1"/>
  <c r="X153" i="17"/>
  <c r="AJ153" i="17" s="1"/>
  <c r="X18" i="17"/>
  <c r="AJ18" i="17" s="1"/>
  <c r="X104" i="17"/>
  <c r="AJ104" i="17" s="1"/>
  <c r="W86" i="17"/>
  <c r="X57" i="17"/>
  <c r="AJ57" i="17" s="1"/>
  <c r="X62" i="17"/>
  <c r="AJ62" i="17" s="1"/>
  <c r="X31" i="17"/>
  <c r="AJ31" i="17" s="1"/>
  <c r="W65" i="17"/>
  <c r="X132" i="17"/>
  <c r="AJ132" i="17" s="1"/>
  <c r="X58" i="17"/>
  <c r="AJ58" i="17" s="1"/>
  <c r="X45" i="17"/>
  <c r="AJ45" i="17" s="1"/>
  <c r="X68" i="17"/>
  <c r="AJ68" i="17" s="1"/>
  <c r="W101" i="17"/>
  <c r="W36" i="17"/>
  <c r="X140" i="17"/>
  <c r="AJ140" i="17" s="1"/>
  <c r="X130" i="17"/>
  <c r="AJ130" i="17" s="1"/>
  <c r="X37" i="17"/>
  <c r="AJ37" i="17" s="1"/>
  <c r="X52" i="17"/>
  <c r="AJ52" i="17" s="1"/>
  <c r="X48" i="17"/>
  <c r="AJ48" i="17" s="1"/>
  <c r="W145" i="17"/>
  <c r="X23" i="17"/>
  <c r="AJ23" i="17" s="1"/>
  <c r="X143" i="17"/>
  <c r="AJ143" i="17" s="1"/>
  <c r="X144" i="17"/>
  <c r="AJ144" i="17" s="1"/>
  <c r="X75" i="17"/>
  <c r="AJ75" i="17" s="1"/>
  <c r="X96" i="17"/>
  <c r="AJ96" i="17" s="1"/>
  <c r="X78" i="17"/>
  <c r="AJ78" i="17" s="1"/>
  <c r="X16" i="17"/>
  <c r="AJ16" i="17" s="1"/>
  <c r="X74" i="17"/>
  <c r="AJ74" i="17" s="1"/>
  <c r="W89" i="17"/>
  <c r="X35" i="17"/>
  <c r="AJ35" i="17" s="1"/>
  <c r="W85" i="17"/>
  <c r="W29" i="17"/>
  <c r="X135" i="17"/>
  <c r="AJ135" i="17" s="1"/>
  <c r="X129" i="17"/>
  <c r="AJ129" i="17" s="1"/>
  <c r="X95" i="17"/>
  <c r="AJ95" i="17" s="1"/>
  <c r="X114" i="17"/>
  <c r="AJ114" i="17" s="1"/>
  <c r="X87" i="17"/>
  <c r="AJ87" i="17" s="1"/>
  <c r="X70" i="17"/>
  <c r="AJ70" i="17" s="1"/>
  <c r="W93" i="17"/>
  <c r="X79" i="17"/>
  <c r="AJ79" i="17" s="1"/>
  <c r="W77" i="17"/>
  <c r="X128" i="17"/>
  <c r="AJ128" i="17" s="1"/>
  <c r="X124" i="17"/>
  <c r="AJ124" i="17" s="1"/>
  <c r="X19" i="17"/>
  <c r="AJ19" i="17" s="1"/>
  <c r="X53" i="17"/>
  <c r="AJ53" i="17" s="1"/>
  <c r="W55" i="17"/>
  <c r="W131" i="17"/>
  <c r="X27" i="17"/>
  <c r="AJ27" i="17" s="1"/>
  <c r="X66" i="17"/>
  <c r="AJ66" i="17" s="1"/>
  <c r="X91" i="17"/>
  <c r="AJ91" i="17" s="1"/>
  <c r="W42" i="17"/>
  <c r="W110" i="17"/>
  <c r="W61" i="17"/>
  <c r="W50" i="17"/>
  <c r="X25" i="17"/>
  <c r="AJ25" i="17" s="1"/>
  <c r="X33" i="17"/>
  <c r="AJ33" i="17" s="1"/>
  <c r="W88" i="17"/>
  <c r="X139" i="17"/>
  <c r="AJ139" i="17" s="1"/>
  <c r="W26" i="17"/>
  <c r="W94" i="17"/>
  <c r="W72" i="17"/>
  <c r="W67" i="17"/>
  <c r="W126" i="17"/>
  <c r="X138" i="17"/>
  <c r="AJ138" i="17" s="1"/>
  <c r="W147" i="17"/>
  <c r="W99" i="17"/>
  <c r="W107" i="17"/>
  <c r="X47" i="17"/>
  <c r="AJ47" i="17" s="1"/>
  <c r="W46" i="17"/>
  <c r="W142" i="17"/>
  <c r="X51" i="17"/>
  <c r="AJ51" i="17" s="1"/>
  <c r="X69" i="17"/>
  <c r="AJ69" i="17" s="1"/>
  <c r="W49" i="17"/>
  <c r="W125" i="17"/>
  <c r="W76" i="17"/>
  <c r="X97" i="17"/>
  <c r="AJ97" i="17" s="1"/>
  <c r="X155" i="17"/>
  <c r="AJ155" i="17" s="1"/>
  <c r="W113" i="17"/>
  <c r="X141" i="17"/>
  <c r="AJ141" i="17" s="1"/>
  <c r="W20" i="17"/>
  <c r="W156" i="17"/>
  <c r="X39" i="17"/>
  <c r="AJ39" i="17" s="1"/>
  <c r="W22" i="17"/>
  <c r="W137" i="17"/>
  <c r="W109" i="17"/>
  <c r="X152" i="17"/>
  <c r="AJ152" i="17" s="1"/>
  <c r="W159" i="17"/>
  <c r="W151" i="17"/>
  <c r="W146" i="17"/>
  <c r="W119" i="17"/>
  <c r="W30" i="17"/>
  <c r="X111" i="17"/>
  <c r="AJ111" i="17" s="1"/>
  <c r="X127" i="17"/>
  <c r="AJ127" i="17" s="1"/>
  <c r="X17" i="17"/>
  <c r="AJ17" i="17" s="1"/>
  <c r="W116" i="17"/>
  <c r="W100" i="17"/>
  <c r="W34" i="17"/>
  <c r="W112" i="17"/>
  <c r="W84" i="17"/>
  <c r="X43" i="17"/>
  <c r="AJ43" i="17" s="1"/>
  <c r="W122" i="17"/>
  <c r="W41" i="17"/>
  <c r="W98" i="17"/>
  <c r="W38" i="17"/>
  <c r="W54" i="17"/>
  <c r="W102" i="17"/>
  <c r="W24" i="17"/>
  <c r="W106" i="17"/>
  <c r="W103" i="17"/>
  <c r="W82" i="17"/>
  <c r="W44" i="17"/>
  <c r="W133" i="17"/>
  <c r="X21" i="17"/>
  <c r="AJ21" i="17" s="1"/>
  <c r="X81" i="17"/>
  <c r="AJ81" i="17" s="1"/>
  <c r="W150" i="17"/>
  <c r="X73" i="17"/>
  <c r="AJ73" i="17" s="1"/>
  <c r="W63" i="17"/>
  <c r="W154" i="17"/>
  <c r="W117" i="17"/>
  <c r="W28" i="17"/>
  <c r="W80" i="17"/>
  <c r="W56" i="17"/>
  <c r="W40" i="17"/>
  <c r="X42" i="17"/>
  <c r="AJ42" i="17" s="1"/>
  <c r="X154" i="17"/>
  <c r="AJ154" i="17" s="1"/>
  <c r="X117" i="17"/>
  <c r="AJ117" i="17" s="1"/>
  <c r="X110" i="17"/>
  <c r="AJ110" i="17" s="1"/>
  <c r="X28" i="17"/>
  <c r="AJ28" i="17" s="1"/>
  <c r="X80" i="17"/>
  <c r="AJ80" i="17" s="1"/>
  <c r="X61" i="17"/>
  <c r="AJ61" i="17" s="1"/>
  <c r="X56" i="17"/>
  <c r="AJ56" i="17" s="1"/>
  <c r="X50" i="17"/>
  <c r="AJ50" i="17" s="1"/>
  <c r="X40" i="17"/>
  <c r="AJ40" i="17" s="1"/>
  <c r="W25" i="17"/>
  <c r="W33" i="17"/>
  <c r="X88" i="17"/>
  <c r="AJ88" i="17" s="1"/>
  <c r="W139" i="17"/>
  <c r="X26" i="17"/>
  <c r="AJ26" i="17" s="1"/>
  <c r="X94" i="17"/>
  <c r="AJ94" i="17" s="1"/>
  <c r="X72" i="17"/>
  <c r="AJ72" i="17" s="1"/>
  <c r="X67" i="17"/>
  <c r="AJ67" i="17" s="1"/>
  <c r="X126" i="17"/>
  <c r="AJ126" i="17" s="1"/>
  <c r="W138" i="17"/>
  <c r="X147" i="17"/>
  <c r="AJ147" i="17" s="1"/>
  <c r="X99" i="17"/>
  <c r="AJ99" i="17" s="1"/>
  <c r="X107" i="17"/>
  <c r="AJ107" i="17" s="1"/>
  <c r="W47" i="17"/>
  <c r="X46" i="17"/>
  <c r="AJ46" i="17" s="1"/>
  <c r="X142" i="17"/>
  <c r="AJ142" i="17" s="1"/>
  <c r="W51" i="17"/>
  <c r="W69" i="17"/>
  <c r="X49" i="17"/>
  <c r="AJ49" i="17" s="1"/>
  <c r="X125" i="17"/>
  <c r="AJ125" i="17" s="1"/>
  <c r="X76" i="17"/>
  <c r="AJ76" i="17" s="1"/>
  <c r="W97" i="17"/>
  <c r="W155" i="17"/>
  <c r="X113" i="17"/>
  <c r="AJ113" i="17" s="1"/>
  <c r="W141" i="17"/>
  <c r="X20" i="17"/>
  <c r="AJ20" i="17" s="1"/>
  <c r="X156" i="17"/>
  <c r="AJ156" i="17" s="1"/>
  <c r="W39" i="17"/>
  <c r="X22" i="17"/>
  <c r="AJ22" i="17" s="1"/>
  <c r="X137" i="17"/>
  <c r="AJ137" i="17" s="1"/>
  <c r="X109" i="17"/>
  <c r="AJ109" i="17" s="1"/>
  <c r="W152" i="17"/>
  <c r="X159" i="17"/>
  <c r="AJ159" i="17" s="1"/>
  <c r="X151" i="17"/>
  <c r="AJ151" i="17" s="1"/>
  <c r="X146" i="17"/>
  <c r="AJ146" i="17" s="1"/>
  <c r="X119" i="17"/>
  <c r="AJ119" i="17" s="1"/>
  <c r="X30" i="17"/>
  <c r="AJ30" i="17" s="1"/>
  <c r="W111" i="17"/>
  <c r="W127" i="17"/>
  <c r="W17" i="17"/>
  <c r="X116" i="17"/>
  <c r="AJ116" i="17" s="1"/>
  <c r="X100" i="17"/>
  <c r="AJ100" i="17" s="1"/>
  <c r="X34" i="17"/>
  <c r="AJ34" i="17" s="1"/>
  <c r="X112" i="17"/>
  <c r="AJ112" i="17" s="1"/>
  <c r="X84" i="17"/>
  <c r="AJ84" i="17" s="1"/>
  <c r="W43" i="17"/>
  <c r="X122" i="17"/>
  <c r="AJ122" i="17" s="1"/>
  <c r="X41" i="17"/>
  <c r="AJ41" i="17" s="1"/>
  <c r="X98" i="17"/>
  <c r="AJ98" i="17" s="1"/>
  <c r="X38" i="17"/>
  <c r="AJ38" i="17" s="1"/>
  <c r="X54" i="17"/>
  <c r="AJ54" i="17" s="1"/>
  <c r="X102" i="17"/>
  <c r="AJ102" i="17" s="1"/>
  <c r="X24" i="17"/>
  <c r="AJ24" i="17" s="1"/>
  <c r="X106" i="17"/>
  <c r="AJ106" i="17" s="1"/>
  <c r="X103" i="17"/>
  <c r="AJ103" i="17" s="1"/>
  <c r="X82" i="17"/>
  <c r="AJ82" i="17" s="1"/>
  <c r="X44" i="17"/>
  <c r="AJ44" i="17" s="1"/>
  <c r="X133" i="17"/>
  <c r="AJ133" i="17" s="1"/>
  <c r="W21" i="17"/>
  <c r="W81" i="17"/>
  <c r="X150" i="17"/>
  <c r="AJ150" i="17" s="1"/>
  <c r="W73" i="17"/>
  <c r="AK122" i="17" l="1"/>
  <c r="AK109" i="17"/>
  <c r="AK147" i="17"/>
  <c r="AK42" i="17"/>
  <c r="AK43" i="17"/>
  <c r="AK97" i="17"/>
  <c r="AK33" i="17"/>
  <c r="AK114" i="17"/>
  <c r="AK106" i="17"/>
  <c r="AK20" i="17"/>
  <c r="AK110" i="17"/>
  <c r="AK141" i="17"/>
  <c r="AK51" i="17"/>
  <c r="AK25" i="17"/>
  <c r="AK124" i="17"/>
  <c r="AK95" i="17"/>
  <c r="AK16" i="17"/>
  <c r="AK144" i="17"/>
  <c r="AK48" i="17"/>
  <c r="AK140" i="17"/>
  <c r="AK45" i="17"/>
  <c r="AK31" i="17"/>
  <c r="AK104" i="17"/>
  <c r="AK120" i="17"/>
  <c r="AK64" i="17"/>
  <c r="AK121" i="17"/>
  <c r="W13" i="17"/>
  <c r="W14" i="17" s="1"/>
  <c r="AK29" i="17"/>
  <c r="AK145" i="17"/>
  <c r="AK65" i="17"/>
  <c r="AK86" i="17"/>
  <c r="AK54" i="17"/>
  <c r="AK156" i="17"/>
  <c r="AK46" i="17"/>
  <c r="AK50" i="17"/>
  <c r="AK138" i="17"/>
  <c r="AK19" i="17"/>
  <c r="AK133" i="17"/>
  <c r="AK100" i="17"/>
  <c r="AK151" i="17"/>
  <c r="AK94" i="17"/>
  <c r="AK150" i="17"/>
  <c r="AK44" i="17"/>
  <c r="AK24" i="17"/>
  <c r="AK98" i="17"/>
  <c r="AK84" i="17"/>
  <c r="AK116" i="17"/>
  <c r="AK30" i="17"/>
  <c r="AK159" i="17"/>
  <c r="AK22" i="17"/>
  <c r="AK76" i="17"/>
  <c r="AK107" i="17"/>
  <c r="AK126" i="17"/>
  <c r="AK26" i="17"/>
  <c r="AK61" i="17"/>
  <c r="AK117" i="17"/>
  <c r="AK81" i="17"/>
  <c r="AK17" i="17"/>
  <c r="AK152" i="17"/>
  <c r="AK39" i="17"/>
  <c r="AK139" i="17"/>
  <c r="AK91" i="17"/>
  <c r="AK128" i="17"/>
  <c r="AK70" i="17"/>
  <c r="AK129" i="17"/>
  <c r="AK35" i="17"/>
  <c r="AK78" i="17"/>
  <c r="AK143" i="17"/>
  <c r="AK52" i="17"/>
  <c r="AK58" i="17"/>
  <c r="AK62" i="17"/>
  <c r="AK18" i="17"/>
  <c r="AK118" i="17"/>
  <c r="AK83" i="17"/>
  <c r="AK149" i="17"/>
  <c r="AJ15" i="17"/>
  <c r="X13" i="17"/>
  <c r="X14" i="17"/>
  <c r="AK131" i="17"/>
  <c r="AK93" i="17"/>
  <c r="AK85" i="17"/>
  <c r="AK148" i="17"/>
  <c r="AK105" i="17"/>
  <c r="AK103" i="17"/>
  <c r="AK146" i="17"/>
  <c r="AK72" i="17"/>
  <c r="AK28" i="17"/>
  <c r="AK111" i="17"/>
  <c r="AK69" i="17"/>
  <c r="AK74" i="17"/>
  <c r="AK38" i="17"/>
  <c r="AK137" i="17"/>
  <c r="AK56" i="17"/>
  <c r="AK82" i="17"/>
  <c r="AK102" i="17"/>
  <c r="AK41" i="17"/>
  <c r="AK112" i="17"/>
  <c r="AK119" i="17"/>
  <c r="AK113" i="17"/>
  <c r="AK125" i="17"/>
  <c r="AK142" i="17"/>
  <c r="AK99" i="17"/>
  <c r="AK67" i="17"/>
  <c r="AK40" i="17"/>
  <c r="AK80" i="17"/>
  <c r="AK154" i="17"/>
  <c r="AK21" i="17"/>
  <c r="AK127" i="17"/>
  <c r="AK155" i="17"/>
  <c r="AK66" i="17"/>
  <c r="AK53" i="17"/>
  <c r="AK87" i="17"/>
  <c r="AK135" i="17"/>
  <c r="AK96" i="17"/>
  <c r="AK23" i="17"/>
  <c r="AK37" i="17"/>
  <c r="AK132" i="17"/>
  <c r="AK57" i="17"/>
  <c r="AK153" i="17"/>
  <c r="AK32" i="17"/>
  <c r="AK136" i="17"/>
  <c r="AK63" i="17"/>
  <c r="AK55" i="17"/>
  <c r="AK36" i="17"/>
  <c r="AK123" i="17"/>
  <c r="AK59" i="17"/>
  <c r="AK34" i="17"/>
  <c r="AK49" i="17"/>
  <c r="AK88" i="17"/>
  <c r="AK73" i="17"/>
  <c r="AK47" i="17"/>
  <c r="AK27" i="17"/>
  <c r="AK79" i="17"/>
  <c r="AK75" i="17"/>
  <c r="AK130" i="17"/>
  <c r="AK68" i="17"/>
  <c r="AK160" i="17"/>
  <c r="AK92" i="17"/>
  <c r="AK60" i="17"/>
  <c r="AK108" i="17"/>
  <c r="AK71" i="17"/>
  <c r="AK77" i="17"/>
  <c r="AK89" i="17"/>
  <c r="AK101" i="17"/>
  <c r="AK115" i="17"/>
  <c r="AK90" i="17"/>
  <c r="AK134" i="17"/>
  <c r="AK15" i="17" l="1"/>
  <c r="AJ13" i="17"/>
  <c r="AM8" i="17" s="1"/>
  <c r="AK13" i="17" l="1"/>
  <c r="AL15" i="17" s="1"/>
  <c r="AM15" i="17" l="1"/>
  <c r="AL71" i="17"/>
  <c r="AM71" i="17" s="1"/>
  <c r="AN71" i="17" s="1"/>
  <c r="AL160" i="17"/>
  <c r="AM160" i="17" s="1"/>
  <c r="AN160" i="17" s="1"/>
  <c r="AL115" i="17"/>
  <c r="AM115" i="17" s="1"/>
  <c r="AN115" i="17" s="1"/>
  <c r="AL90" i="17"/>
  <c r="AM90" i="17" s="1"/>
  <c r="AN90" i="17" s="1"/>
  <c r="AL75" i="17"/>
  <c r="AM75" i="17" s="1"/>
  <c r="AN75" i="17" s="1"/>
  <c r="AL96" i="17"/>
  <c r="AM96" i="17" s="1"/>
  <c r="AN96" i="17" s="1"/>
  <c r="AL99" i="17"/>
  <c r="AM99" i="17" s="1"/>
  <c r="AN99" i="17" s="1"/>
  <c r="AL93" i="17"/>
  <c r="AM93" i="17" s="1"/>
  <c r="AN93" i="17" s="1"/>
  <c r="AL58" i="17"/>
  <c r="AM58" i="17" s="1"/>
  <c r="AN58" i="17" s="1"/>
  <c r="AL84" i="17"/>
  <c r="AM84" i="17" s="1"/>
  <c r="AN84" i="17" s="1"/>
  <c r="AL121" i="17"/>
  <c r="AM121" i="17" s="1"/>
  <c r="AN121" i="17" s="1"/>
  <c r="AL20" i="17"/>
  <c r="AM20" i="17" s="1"/>
  <c r="AN20" i="17" s="1"/>
  <c r="AL136" i="17"/>
  <c r="AM136" i="17" s="1"/>
  <c r="AN136" i="17" s="1"/>
  <c r="AL56" i="17"/>
  <c r="AM56" i="17" s="1"/>
  <c r="AN56" i="17" s="1"/>
  <c r="AL118" i="17"/>
  <c r="AM118" i="17" s="1"/>
  <c r="AN118" i="17" s="1"/>
  <c r="AL139" i="17"/>
  <c r="AM139" i="17" s="1"/>
  <c r="AN139" i="17" s="1"/>
  <c r="AL44" i="17"/>
  <c r="AM44" i="17" s="1"/>
  <c r="AN44" i="17" s="1"/>
  <c r="AL64" i="17"/>
  <c r="AM64" i="17" s="1"/>
  <c r="AN64" i="17" s="1"/>
  <c r="AL106" i="17"/>
  <c r="AM106" i="17" s="1"/>
  <c r="AN106" i="17" s="1"/>
  <c r="AL27" i="17"/>
  <c r="AM27" i="17" s="1"/>
  <c r="AN27" i="17" s="1"/>
  <c r="AL63" i="17"/>
  <c r="AM63" i="17" s="1"/>
  <c r="AN63" i="17" s="1"/>
  <c r="AL41" i="17"/>
  <c r="AM41" i="17" s="1"/>
  <c r="AN41" i="17" s="1"/>
  <c r="AL18" i="17"/>
  <c r="AM18" i="17" s="1"/>
  <c r="AN18" i="17" s="1"/>
  <c r="AL117" i="17"/>
  <c r="AM117" i="17" s="1"/>
  <c r="AN117" i="17" s="1"/>
  <c r="AL30" i="17"/>
  <c r="AM30" i="17" s="1"/>
  <c r="AN30" i="17" s="1"/>
  <c r="AL54" i="17"/>
  <c r="AM54" i="17" s="1"/>
  <c r="AN54" i="17" s="1"/>
  <c r="AL95" i="17"/>
  <c r="AM95" i="17" s="1"/>
  <c r="AN95" i="17" s="1"/>
  <c r="AL42" i="17"/>
  <c r="AM42" i="17" s="1"/>
  <c r="AN42" i="17" s="1"/>
  <c r="AL53" i="17"/>
  <c r="AM53" i="17" s="1"/>
  <c r="AN53" i="17" s="1"/>
  <c r="AL142" i="17"/>
  <c r="AM142" i="17" s="1"/>
  <c r="AN142" i="17" s="1"/>
  <c r="AL82" i="17"/>
  <c r="AM82" i="17" s="1"/>
  <c r="AN82" i="17" s="1"/>
  <c r="AL28" i="17"/>
  <c r="AM28" i="17" s="1"/>
  <c r="AN28" i="17" s="1"/>
  <c r="AL81" i="17"/>
  <c r="AM81" i="17" s="1"/>
  <c r="AN81" i="17" s="1"/>
  <c r="AL108" i="17"/>
  <c r="AM108" i="17" s="1"/>
  <c r="AN108" i="17" s="1"/>
  <c r="AL79" i="17"/>
  <c r="AM79" i="17" s="1"/>
  <c r="AN79" i="17" s="1"/>
  <c r="AL89" i="17"/>
  <c r="AM89" i="17" s="1"/>
  <c r="AN89" i="17" s="1"/>
  <c r="AL101" i="17"/>
  <c r="AM101" i="17" s="1"/>
  <c r="AN101" i="17" s="1"/>
  <c r="AL34" i="17"/>
  <c r="AM34" i="17" s="1"/>
  <c r="AN34" i="17" s="1"/>
  <c r="AL87" i="17"/>
  <c r="AM87" i="17" s="1"/>
  <c r="AN87" i="17" s="1"/>
  <c r="AL119" i="17"/>
  <c r="AM119" i="17" s="1"/>
  <c r="AN119" i="17" s="1"/>
  <c r="AL35" i="17"/>
  <c r="AM35" i="17" s="1"/>
  <c r="AN35" i="17" s="1"/>
  <c r="AL46" i="17"/>
  <c r="AM46" i="17" s="1"/>
  <c r="AN46" i="17" s="1"/>
  <c r="AL31" i="17"/>
  <c r="AM31" i="17" s="1"/>
  <c r="AN31" i="17" s="1"/>
  <c r="AL109" i="17"/>
  <c r="AM109" i="17" s="1"/>
  <c r="AN109" i="17" s="1"/>
  <c r="AL37" i="17"/>
  <c r="AM37" i="17" s="1"/>
  <c r="AN37" i="17" s="1"/>
  <c r="AL146" i="17"/>
  <c r="AM146" i="17" s="1"/>
  <c r="AN146" i="17" s="1"/>
  <c r="AL78" i="17"/>
  <c r="AM78" i="17" s="1"/>
  <c r="AN78" i="17" s="1"/>
  <c r="AL152" i="17"/>
  <c r="AM152" i="17" s="1"/>
  <c r="AN152" i="17" s="1"/>
  <c r="AL94" i="17"/>
  <c r="AM94" i="17" s="1"/>
  <c r="AN94" i="17" s="1"/>
  <c r="AL120" i="17"/>
  <c r="AM120" i="17" s="1"/>
  <c r="AN120" i="17" s="1"/>
  <c r="AL33" i="17"/>
  <c r="AM33" i="17" s="1"/>
  <c r="AN33" i="17" s="1"/>
  <c r="AL73" i="17"/>
  <c r="AM73" i="17" s="1"/>
  <c r="AN73" i="17" s="1"/>
  <c r="AL32" i="17"/>
  <c r="AM32" i="17" s="1"/>
  <c r="AN32" i="17" s="1"/>
  <c r="AL137" i="17"/>
  <c r="AM137" i="17" s="1"/>
  <c r="AN137" i="17" s="1"/>
  <c r="AL62" i="17"/>
  <c r="AM62" i="17" s="1"/>
  <c r="AN62" i="17" s="1"/>
  <c r="AL26" i="17"/>
  <c r="AM26" i="17" s="1"/>
  <c r="AN26" i="17" s="1"/>
  <c r="AL24" i="17"/>
  <c r="AM24" i="17" s="1"/>
  <c r="AN24" i="17" s="1"/>
  <c r="AL86" i="17"/>
  <c r="AM86" i="17" s="1"/>
  <c r="AN86" i="17" s="1"/>
  <c r="AL25" i="17"/>
  <c r="AM25" i="17" s="1"/>
  <c r="AN25" i="17" s="1"/>
  <c r="AL153" i="17"/>
  <c r="AM153" i="17" s="1"/>
  <c r="AN153" i="17" s="1"/>
  <c r="AL66" i="17"/>
  <c r="AM66" i="17" s="1"/>
  <c r="AN66" i="17" s="1"/>
  <c r="AL113" i="17"/>
  <c r="AM113" i="17" s="1"/>
  <c r="AN113" i="17" s="1"/>
  <c r="AL38" i="17"/>
  <c r="AM38" i="17" s="1"/>
  <c r="AN38" i="17" s="1"/>
  <c r="AL105" i="17"/>
  <c r="AM105" i="17" s="1"/>
  <c r="AN105" i="17" s="1"/>
  <c r="AL61" i="17"/>
  <c r="AM61" i="17" s="1"/>
  <c r="AN61" i="17" s="1"/>
  <c r="AL100" i="17"/>
  <c r="AM100" i="17" s="1"/>
  <c r="AN100" i="17" s="1"/>
  <c r="AL104" i="17"/>
  <c r="AM104" i="17" s="1"/>
  <c r="AN104" i="17" s="1"/>
  <c r="AL110" i="17"/>
  <c r="AM110" i="17" s="1"/>
  <c r="AN110" i="17" s="1"/>
  <c r="AL107" i="17"/>
  <c r="AM107" i="17" s="1"/>
  <c r="AN107" i="17" s="1"/>
  <c r="AL114" i="17"/>
  <c r="AM114" i="17" s="1"/>
  <c r="AN114" i="17" s="1"/>
  <c r="AL155" i="17"/>
  <c r="AM155" i="17" s="1"/>
  <c r="AN155" i="17" s="1"/>
  <c r="AL74" i="17"/>
  <c r="AM74" i="17" s="1"/>
  <c r="AN74" i="17" s="1"/>
  <c r="AL52" i="17"/>
  <c r="AM52" i="17" s="1"/>
  <c r="AN52" i="17" s="1"/>
  <c r="AL133" i="17"/>
  <c r="AM133" i="17" s="1"/>
  <c r="AN133" i="17" s="1"/>
  <c r="AL43" i="17"/>
  <c r="AM43" i="17" s="1"/>
  <c r="AN43" i="17" s="1"/>
  <c r="AL69" i="17"/>
  <c r="AM69" i="17" s="1"/>
  <c r="AN69" i="17" s="1"/>
  <c r="AL116" i="17"/>
  <c r="AM116" i="17" s="1"/>
  <c r="AN116" i="17" s="1"/>
  <c r="AL124" i="17"/>
  <c r="AM124" i="17" s="1"/>
  <c r="AN124" i="17" s="1"/>
  <c r="AL98" i="17"/>
  <c r="AM98" i="17" s="1"/>
  <c r="AN98" i="17" s="1"/>
  <c r="AL51" i="17"/>
  <c r="AM51" i="17" s="1"/>
  <c r="AN51" i="17" s="1"/>
  <c r="AL60" i="17"/>
  <c r="AM60" i="17" s="1"/>
  <c r="AN60" i="17" s="1"/>
  <c r="AL88" i="17"/>
  <c r="AM88" i="17" s="1"/>
  <c r="AN88" i="17" s="1"/>
  <c r="AL47" i="17"/>
  <c r="AM47" i="17" s="1"/>
  <c r="AN47" i="17" s="1"/>
  <c r="AL130" i="17"/>
  <c r="AM130" i="17" s="1"/>
  <c r="AN130" i="17" s="1"/>
  <c r="AL57" i="17"/>
  <c r="AM57" i="17" s="1"/>
  <c r="AN57" i="17" s="1"/>
  <c r="AL127" i="17"/>
  <c r="AM127" i="17" s="1"/>
  <c r="AN127" i="17" s="1"/>
  <c r="AL111" i="17"/>
  <c r="AM111" i="17" s="1"/>
  <c r="AN111" i="17" s="1"/>
  <c r="AL70" i="17"/>
  <c r="AM70" i="17" s="1"/>
  <c r="AN70" i="17" s="1"/>
  <c r="AL156" i="17"/>
  <c r="AM156" i="17" s="1"/>
  <c r="AN156" i="17" s="1"/>
  <c r="AL144" i="17"/>
  <c r="AM144" i="17" s="1"/>
  <c r="AN144" i="17" s="1"/>
  <c r="AL36" i="17"/>
  <c r="AM36" i="17" s="1"/>
  <c r="AN36" i="17" s="1"/>
  <c r="AL21" i="17"/>
  <c r="AM21" i="17" s="1"/>
  <c r="AN21" i="17" s="1"/>
  <c r="AL131" i="17"/>
  <c r="AM131" i="17" s="1"/>
  <c r="AN131" i="17" s="1"/>
  <c r="AL129" i="17"/>
  <c r="AM129" i="17" s="1"/>
  <c r="AN129" i="17" s="1"/>
  <c r="AL126" i="17"/>
  <c r="AM126" i="17" s="1"/>
  <c r="AN126" i="17" s="1"/>
  <c r="AL19" i="17"/>
  <c r="AM19" i="17" s="1"/>
  <c r="AN19" i="17" s="1"/>
  <c r="AL45" i="17"/>
  <c r="AM45" i="17" s="1"/>
  <c r="AN45" i="17" s="1"/>
  <c r="AL122" i="17"/>
  <c r="AM122" i="17" s="1"/>
  <c r="AN122" i="17" s="1"/>
  <c r="AL49" i="17"/>
  <c r="AM49" i="17" s="1"/>
  <c r="AN49" i="17" s="1"/>
  <c r="AL40" i="17"/>
  <c r="AM40" i="17" s="1"/>
  <c r="AN40" i="17" s="1"/>
  <c r="AL103" i="17"/>
  <c r="AM103" i="17" s="1"/>
  <c r="AN103" i="17" s="1"/>
  <c r="AL143" i="17"/>
  <c r="AM143" i="17" s="1"/>
  <c r="AN143" i="17" s="1"/>
  <c r="AL150" i="17"/>
  <c r="AM150" i="17" s="1"/>
  <c r="AN150" i="17" s="1"/>
  <c r="AL65" i="17"/>
  <c r="AM65" i="17" s="1"/>
  <c r="AN65" i="17" s="1"/>
  <c r="AL23" i="17"/>
  <c r="AM23" i="17" s="1"/>
  <c r="AN23" i="17" s="1"/>
  <c r="AL112" i="17"/>
  <c r="AM112" i="17" s="1"/>
  <c r="AN112" i="17" s="1"/>
  <c r="AL85" i="17"/>
  <c r="AM85" i="17" s="1"/>
  <c r="AN85" i="17" s="1"/>
  <c r="AL76" i="17"/>
  <c r="AM76" i="17" s="1"/>
  <c r="AN76" i="17" s="1"/>
  <c r="AL48" i="17"/>
  <c r="AM48" i="17" s="1"/>
  <c r="AN48" i="17" s="1"/>
  <c r="AL102" i="17"/>
  <c r="AM102" i="17" s="1"/>
  <c r="AN102" i="17" s="1"/>
  <c r="AL91" i="17"/>
  <c r="AM91" i="17" s="1"/>
  <c r="AN91" i="17" s="1"/>
  <c r="AL50" i="17"/>
  <c r="AM50" i="17" s="1"/>
  <c r="AN50" i="17" s="1"/>
  <c r="AL147" i="17"/>
  <c r="AM147" i="17" s="1"/>
  <c r="AN147" i="17" s="1"/>
  <c r="AL145" i="17"/>
  <c r="AM145" i="17" s="1"/>
  <c r="AN145" i="17" s="1"/>
  <c r="AL77" i="17"/>
  <c r="AM77" i="17" s="1"/>
  <c r="AN77" i="17" s="1"/>
  <c r="AL134" i="17"/>
  <c r="AM134" i="17" s="1"/>
  <c r="AN134" i="17" s="1"/>
  <c r="AL123" i="17"/>
  <c r="AM123" i="17" s="1"/>
  <c r="AN123" i="17" s="1"/>
  <c r="AL92" i="17"/>
  <c r="AM92" i="17" s="1"/>
  <c r="AN92" i="17" s="1"/>
  <c r="AL132" i="17"/>
  <c r="AM132" i="17" s="1"/>
  <c r="AN132" i="17" s="1"/>
  <c r="AL154" i="17"/>
  <c r="AM154" i="17" s="1"/>
  <c r="AN154" i="17" s="1"/>
  <c r="AL72" i="17"/>
  <c r="AM72" i="17" s="1"/>
  <c r="AN72" i="17" s="1"/>
  <c r="AL83" i="17"/>
  <c r="AM83" i="17" s="1"/>
  <c r="AN83" i="17" s="1"/>
  <c r="AL39" i="17"/>
  <c r="AM39" i="17" s="1"/>
  <c r="AN39" i="17" s="1"/>
  <c r="AL29" i="17"/>
  <c r="AM29" i="17" s="1"/>
  <c r="AN29" i="17" s="1"/>
  <c r="AL141" i="17"/>
  <c r="AM141" i="17" s="1"/>
  <c r="AN141" i="17" s="1"/>
  <c r="AL55" i="17"/>
  <c r="AM55" i="17" s="1"/>
  <c r="AN55" i="17" s="1"/>
  <c r="AL80" i="17"/>
  <c r="AM80" i="17" s="1"/>
  <c r="AN80" i="17" s="1"/>
  <c r="AL149" i="17"/>
  <c r="AM149" i="17" s="1"/>
  <c r="AN149" i="17" s="1"/>
  <c r="AL128" i="17"/>
  <c r="AM128" i="17" s="1"/>
  <c r="AN128" i="17" s="1"/>
  <c r="AL159" i="17"/>
  <c r="AM159" i="17" s="1"/>
  <c r="AN159" i="17" s="1"/>
  <c r="AL138" i="17"/>
  <c r="AM138" i="17" s="1"/>
  <c r="AN138" i="17" s="1"/>
  <c r="AL16" i="17"/>
  <c r="AM16" i="17" s="1"/>
  <c r="AN16" i="17" s="1"/>
  <c r="AL68" i="17"/>
  <c r="AM68" i="17" s="1"/>
  <c r="AN68" i="17" s="1"/>
  <c r="AL59" i="17"/>
  <c r="AM59" i="17" s="1"/>
  <c r="AN59" i="17" s="1"/>
  <c r="AL125" i="17"/>
  <c r="AM125" i="17" s="1"/>
  <c r="AN125" i="17" s="1"/>
  <c r="AL148" i="17"/>
  <c r="AM148" i="17" s="1"/>
  <c r="AN148" i="17" s="1"/>
  <c r="AL17" i="17"/>
  <c r="AM17" i="17" s="1"/>
  <c r="AN17" i="17" s="1"/>
  <c r="AL22" i="17"/>
  <c r="AM22" i="17" s="1"/>
  <c r="AN22" i="17" s="1"/>
  <c r="AL151" i="17"/>
  <c r="AM151" i="17" s="1"/>
  <c r="AN151" i="17" s="1"/>
  <c r="AL140" i="17"/>
  <c r="AM140" i="17" s="1"/>
  <c r="AN140" i="17" s="1"/>
  <c r="AL97" i="17"/>
  <c r="AM97" i="17" s="1"/>
  <c r="AN97" i="17" s="1"/>
  <c r="AL135" i="17"/>
  <c r="AM135" i="17" s="1"/>
  <c r="AN135" i="17" s="1"/>
  <c r="AL67" i="17"/>
  <c r="AM67" i="17" s="1"/>
  <c r="AN67" i="17" s="1"/>
  <c r="AO159" i="17" l="1"/>
  <c r="AO102" i="17"/>
  <c r="AO129" i="17"/>
  <c r="AO124" i="17"/>
  <c r="AO137" i="17"/>
  <c r="AO34" i="17"/>
  <c r="AO54" i="17"/>
  <c r="AO64" i="17"/>
  <c r="AO56" i="17"/>
  <c r="AO84" i="17"/>
  <c r="AO96" i="17"/>
  <c r="AO160" i="17"/>
  <c r="AO59" i="17"/>
  <c r="AO92" i="17"/>
  <c r="AO122" i="17"/>
  <c r="AO88" i="17"/>
  <c r="AO100" i="17"/>
  <c r="AO120" i="17"/>
  <c r="AO142" i="17"/>
  <c r="AO68" i="17"/>
  <c r="AO72" i="17"/>
  <c r="AO147" i="17"/>
  <c r="AO103" i="17"/>
  <c r="AO131" i="17"/>
  <c r="AO156" i="17"/>
  <c r="AO57" i="17"/>
  <c r="AO60" i="17"/>
  <c r="AO116" i="17"/>
  <c r="AO52" i="17"/>
  <c r="AO107" i="17"/>
  <c r="AO61" i="17"/>
  <c r="AO66" i="17"/>
  <c r="AO24" i="17"/>
  <c r="AO32" i="17"/>
  <c r="AO94" i="17"/>
  <c r="AO37" i="17"/>
  <c r="AO35" i="17"/>
  <c r="AO101" i="17"/>
  <c r="AO81" i="17"/>
  <c r="AO53" i="17"/>
  <c r="AO30" i="17"/>
  <c r="AO63" i="17"/>
  <c r="AO44" i="17"/>
  <c r="AO136" i="17"/>
  <c r="AO58" i="17"/>
  <c r="AO75" i="17"/>
  <c r="AO71" i="17"/>
  <c r="AO135" i="17"/>
  <c r="AO55" i="17"/>
  <c r="AO145" i="17"/>
  <c r="AO143" i="17"/>
  <c r="AO127" i="17"/>
  <c r="AO114" i="17"/>
  <c r="AO113" i="17"/>
  <c r="AO46" i="17"/>
  <c r="AO41" i="17"/>
  <c r="AO17" i="17"/>
  <c r="AO128" i="17"/>
  <c r="AO141" i="17"/>
  <c r="AO123" i="17"/>
  <c r="AO48" i="17"/>
  <c r="AO23" i="17"/>
  <c r="AO45" i="17"/>
  <c r="AO140" i="17"/>
  <c r="AO148" i="17"/>
  <c r="AO16" i="17"/>
  <c r="AO149" i="17"/>
  <c r="AO29" i="17"/>
  <c r="AO154" i="17"/>
  <c r="AO134" i="17"/>
  <c r="AO50" i="17"/>
  <c r="AO76" i="17"/>
  <c r="AO65" i="17"/>
  <c r="AO40" i="17"/>
  <c r="AO19" i="17"/>
  <c r="AO21" i="17"/>
  <c r="AO70" i="17"/>
  <c r="AO130" i="17"/>
  <c r="AO51" i="17"/>
  <c r="AO69" i="17"/>
  <c r="AO74" i="17"/>
  <c r="AO110" i="17"/>
  <c r="AO105" i="17"/>
  <c r="AO153" i="17"/>
  <c r="AO26" i="17"/>
  <c r="AO73" i="17"/>
  <c r="AO152" i="17"/>
  <c r="AO109" i="17"/>
  <c r="AO119" i="17"/>
  <c r="AO89" i="17"/>
  <c r="AO28" i="17"/>
  <c r="AO42" i="17"/>
  <c r="AO117" i="17"/>
  <c r="AO27" i="17"/>
  <c r="AO139" i="17"/>
  <c r="AO20" i="17"/>
  <c r="AO93" i="17"/>
  <c r="AO90" i="17"/>
  <c r="AM13" i="17"/>
  <c r="AN15" i="17"/>
  <c r="AO22" i="17"/>
  <c r="AO83" i="17"/>
  <c r="AO112" i="17"/>
  <c r="AO144" i="17"/>
  <c r="AO133" i="17"/>
  <c r="AO86" i="17"/>
  <c r="AO146" i="17"/>
  <c r="AO108" i="17"/>
  <c r="AO97" i="17"/>
  <c r="AO67" i="17"/>
  <c r="AO151" i="17"/>
  <c r="AO125" i="17"/>
  <c r="AO138" i="17"/>
  <c r="AO80" i="17"/>
  <c r="AO39" i="17"/>
  <c r="AO132" i="17"/>
  <c r="AO77" i="17"/>
  <c r="AO91" i="17"/>
  <c r="AO85" i="17"/>
  <c r="AO150" i="17"/>
  <c r="AO49" i="17"/>
  <c r="AO126" i="17"/>
  <c r="AO36" i="17"/>
  <c r="AO111" i="17"/>
  <c r="AO47" i="17"/>
  <c r="AO98" i="17"/>
  <c r="AO43" i="17"/>
  <c r="AO155" i="17"/>
  <c r="AO104" i="17"/>
  <c r="AO38" i="17"/>
  <c r="AO25" i="17"/>
  <c r="AO62" i="17"/>
  <c r="AO33" i="17"/>
  <c r="AO78" i="17"/>
  <c r="AO31" i="17"/>
  <c r="AO87" i="17"/>
  <c r="AO79" i="17"/>
  <c r="AO82" i="17"/>
  <c r="AO95" i="17"/>
  <c r="AO18" i="17"/>
  <c r="AO106" i="17"/>
  <c r="AO118" i="17"/>
  <c r="AO121" i="17"/>
  <c r="AO99" i="17"/>
  <c r="AO115" i="17"/>
  <c r="AL13" i="17"/>
  <c r="AN13" i="17" l="1"/>
  <c r="AO15" i="17"/>
  <c r="AQ8" i="17" l="1"/>
  <c r="AO13" i="17"/>
  <c r="AP15" i="17" s="1"/>
  <c r="AQ15" i="17" l="1"/>
  <c r="AP82" i="17"/>
  <c r="AQ82" i="17" s="1"/>
  <c r="AR82" i="17" s="1"/>
  <c r="AS82" i="17" s="1"/>
  <c r="AP78" i="17"/>
  <c r="AQ78" i="17" s="1"/>
  <c r="AR78" i="17" s="1"/>
  <c r="AS78" i="17" s="1"/>
  <c r="AP112" i="17"/>
  <c r="AQ112" i="17" s="1"/>
  <c r="AR112" i="17" s="1"/>
  <c r="AS112" i="17" s="1"/>
  <c r="AP46" i="17"/>
  <c r="AQ46" i="17" s="1"/>
  <c r="AR46" i="17" s="1"/>
  <c r="AS46" i="17" s="1"/>
  <c r="AP155" i="17"/>
  <c r="AQ155" i="17" s="1"/>
  <c r="AR155" i="17" s="1"/>
  <c r="AS155" i="17" s="1"/>
  <c r="AP144" i="17"/>
  <c r="AQ144" i="17" s="1"/>
  <c r="AR144" i="17" s="1"/>
  <c r="AS144" i="17" s="1"/>
  <c r="AP109" i="17"/>
  <c r="AQ109" i="17" s="1"/>
  <c r="AR109" i="17" s="1"/>
  <c r="AS109" i="17" s="1"/>
  <c r="AP130" i="17"/>
  <c r="AQ130" i="17" s="1"/>
  <c r="AR130" i="17" s="1"/>
  <c r="AS130" i="17" s="1"/>
  <c r="AP149" i="17"/>
  <c r="AQ149" i="17" s="1"/>
  <c r="AR149" i="17" s="1"/>
  <c r="AS149" i="17" s="1"/>
  <c r="AP44" i="17"/>
  <c r="AQ44" i="17" s="1"/>
  <c r="AR44" i="17" s="1"/>
  <c r="AS44" i="17" s="1"/>
  <c r="AP32" i="17"/>
  <c r="AQ32" i="17" s="1"/>
  <c r="AR32" i="17" s="1"/>
  <c r="AS32" i="17" s="1"/>
  <c r="AP68" i="17"/>
  <c r="AQ68" i="17" s="1"/>
  <c r="AR68" i="17" s="1"/>
  <c r="AS68" i="17" s="1"/>
  <c r="AP124" i="17"/>
  <c r="AQ124" i="17" s="1"/>
  <c r="AR124" i="17" s="1"/>
  <c r="AS124" i="17" s="1"/>
  <c r="AP121" i="17"/>
  <c r="AQ121" i="17" s="1"/>
  <c r="AR121" i="17" s="1"/>
  <c r="AS121" i="17" s="1"/>
  <c r="AP85" i="17"/>
  <c r="AQ85" i="17" s="1"/>
  <c r="AR85" i="17" s="1"/>
  <c r="AS85" i="17" s="1"/>
  <c r="AP117" i="17"/>
  <c r="AQ117" i="17" s="1"/>
  <c r="AR117" i="17" s="1"/>
  <c r="AS117" i="17" s="1"/>
  <c r="AP95" i="17"/>
  <c r="AQ95" i="17" s="1"/>
  <c r="AR95" i="17" s="1"/>
  <c r="AS95" i="17" s="1"/>
  <c r="AP49" i="17"/>
  <c r="AQ49" i="17" s="1"/>
  <c r="AR49" i="17" s="1"/>
  <c r="AS49" i="17" s="1"/>
  <c r="AP119" i="17"/>
  <c r="AQ119" i="17" s="1"/>
  <c r="AR119" i="17" s="1"/>
  <c r="AS119" i="17" s="1"/>
  <c r="AP154" i="17"/>
  <c r="AQ154" i="17" s="1"/>
  <c r="AR154" i="17" s="1"/>
  <c r="AS154" i="17" s="1"/>
  <c r="AP143" i="17"/>
  <c r="AQ143" i="17" s="1"/>
  <c r="AR143" i="17" s="1"/>
  <c r="AS143" i="17" s="1"/>
  <c r="AP52" i="17"/>
  <c r="AQ52" i="17" s="1"/>
  <c r="AR52" i="17" s="1"/>
  <c r="AS52" i="17" s="1"/>
  <c r="AP103" i="17"/>
  <c r="AQ103" i="17" s="1"/>
  <c r="AR103" i="17" s="1"/>
  <c r="AS103" i="17" s="1"/>
  <c r="AP56" i="17"/>
  <c r="AQ56" i="17" s="1"/>
  <c r="AR56" i="17" s="1"/>
  <c r="AS56" i="17" s="1"/>
  <c r="AP86" i="17"/>
  <c r="AQ86" i="17" s="1"/>
  <c r="AR86" i="17" s="1"/>
  <c r="AS86" i="17" s="1"/>
  <c r="AP27" i="17"/>
  <c r="AQ27" i="17" s="1"/>
  <c r="AR27" i="17" s="1"/>
  <c r="AS27" i="17" s="1"/>
  <c r="AP70" i="17"/>
  <c r="AQ70" i="17" s="1"/>
  <c r="AR70" i="17" s="1"/>
  <c r="AS70" i="17" s="1"/>
  <c r="AP41" i="17"/>
  <c r="AQ41" i="17" s="1"/>
  <c r="AR41" i="17" s="1"/>
  <c r="AS41" i="17" s="1"/>
  <c r="AP147" i="17"/>
  <c r="AQ147" i="17" s="1"/>
  <c r="AR147" i="17" s="1"/>
  <c r="AS147" i="17" s="1"/>
  <c r="AP102" i="17"/>
  <c r="AQ102" i="17" s="1"/>
  <c r="AR102" i="17" s="1"/>
  <c r="AS102" i="17" s="1"/>
  <c r="AP77" i="17"/>
  <c r="AQ77" i="17" s="1"/>
  <c r="AR77" i="17" s="1"/>
  <c r="AS77" i="17" s="1"/>
  <c r="AP51" i="17"/>
  <c r="AQ51" i="17" s="1"/>
  <c r="AR51" i="17" s="1"/>
  <c r="AS51" i="17" s="1"/>
  <c r="AP17" i="17"/>
  <c r="AQ17" i="17" s="1"/>
  <c r="AR17" i="17" s="1"/>
  <c r="AS17" i="17" s="1"/>
  <c r="AP71" i="17"/>
  <c r="AQ71" i="17" s="1"/>
  <c r="AR71" i="17" s="1"/>
  <c r="AS71" i="17" s="1"/>
  <c r="AP81" i="17"/>
  <c r="AQ81" i="17" s="1"/>
  <c r="AR81" i="17" s="1"/>
  <c r="AS81" i="17" s="1"/>
  <c r="AP96" i="17"/>
  <c r="AQ96" i="17" s="1"/>
  <c r="AR96" i="17" s="1"/>
  <c r="AS96" i="17" s="1"/>
  <c r="AP120" i="17"/>
  <c r="AQ120" i="17" s="1"/>
  <c r="AR120" i="17" s="1"/>
  <c r="AS120" i="17" s="1"/>
  <c r="AP150" i="17"/>
  <c r="AQ150" i="17" s="1"/>
  <c r="AR150" i="17" s="1"/>
  <c r="AS150" i="17" s="1"/>
  <c r="AP58" i="17"/>
  <c r="AQ58" i="17" s="1"/>
  <c r="AR58" i="17" s="1"/>
  <c r="AS58" i="17" s="1"/>
  <c r="AP72" i="17"/>
  <c r="AQ72" i="17" s="1"/>
  <c r="AR72" i="17" s="1"/>
  <c r="AS72" i="17" s="1"/>
  <c r="AP42" i="17"/>
  <c r="AQ42" i="17" s="1"/>
  <c r="AR42" i="17" s="1"/>
  <c r="AS42" i="17" s="1"/>
  <c r="AP88" i="17"/>
  <c r="AQ88" i="17" s="1"/>
  <c r="AR88" i="17" s="1"/>
  <c r="AS88" i="17" s="1"/>
  <c r="AP79" i="17"/>
  <c r="AQ79" i="17" s="1"/>
  <c r="AR79" i="17" s="1"/>
  <c r="AS79" i="17" s="1"/>
  <c r="AP24" i="17"/>
  <c r="AQ24" i="17" s="1"/>
  <c r="AR24" i="17" s="1"/>
  <c r="AS24" i="17" s="1"/>
  <c r="AP98" i="17"/>
  <c r="AQ98" i="17" s="1"/>
  <c r="AR98" i="17" s="1"/>
  <c r="AS98" i="17" s="1"/>
  <c r="AP126" i="17"/>
  <c r="AQ126" i="17" s="1"/>
  <c r="AR126" i="17" s="1"/>
  <c r="AS126" i="17" s="1"/>
  <c r="AP28" i="17"/>
  <c r="AQ28" i="17" s="1"/>
  <c r="AR28" i="17" s="1"/>
  <c r="AS28" i="17" s="1"/>
  <c r="AP99" i="17"/>
  <c r="AQ99" i="17" s="1"/>
  <c r="AR99" i="17" s="1"/>
  <c r="AS99" i="17" s="1"/>
  <c r="AP132" i="17"/>
  <c r="AQ132" i="17" s="1"/>
  <c r="AR132" i="17" s="1"/>
  <c r="AS132" i="17" s="1"/>
  <c r="AP20" i="17"/>
  <c r="AQ20" i="17" s="1"/>
  <c r="AR20" i="17" s="1"/>
  <c r="AS20" i="17" s="1"/>
  <c r="AP152" i="17"/>
  <c r="AQ152" i="17" s="1"/>
  <c r="AR152" i="17" s="1"/>
  <c r="AS152" i="17" s="1"/>
  <c r="AP19" i="17"/>
  <c r="AQ19" i="17" s="1"/>
  <c r="AR19" i="17" s="1"/>
  <c r="AS19" i="17" s="1"/>
  <c r="AP45" i="17"/>
  <c r="AQ45" i="17" s="1"/>
  <c r="AR45" i="17" s="1"/>
  <c r="AS45" i="17" s="1"/>
  <c r="AP53" i="17"/>
  <c r="AQ53" i="17" s="1"/>
  <c r="AR53" i="17" s="1"/>
  <c r="AS53" i="17" s="1"/>
  <c r="AP66" i="17"/>
  <c r="AQ66" i="17" s="1"/>
  <c r="AR66" i="17" s="1"/>
  <c r="AS66" i="17" s="1"/>
  <c r="AP129" i="17"/>
  <c r="AQ129" i="17" s="1"/>
  <c r="AR129" i="17" s="1"/>
  <c r="AS129" i="17" s="1"/>
  <c r="AP31" i="17"/>
  <c r="AQ31" i="17" s="1"/>
  <c r="AR31" i="17" s="1"/>
  <c r="AS31" i="17" s="1"/>
  <c r="AP138" i="17"/>
  <c r="AQ138" i="17" s="1"/>
  <c r="AR138" i="17" s="1"/>
  <c r="AS138" i="17" s="1"/>
  <c r="AP26" i="17"/>
  <c r="AQ26" i="17" s="1"/>
  <c r="AR26" i="17" s="1"/>
  <c r="AS26" i="17" s="1"/>
  <c r="AP25" i="17"/>
  <c r="AQ25" i="17" s="1"/>
  <c r="AR25" i="17" s="1"/>
  <c r="AS25" i="17" s="1"/>
  <c r="AP105" i="17"/>
  <c r="AQ105" i="17" s="1"/>
  <c r="AR105" i="17" s="1"/>
  <c r="AS105" i="17" s="1"/>
  <c r="AP29" i="17"/>
  <c r="AQ29" i="17" s="1"/>
  <c r="AR29" i="17" s="1"/>
  <c r="AS29" i="17" s="1"/>
  <c r="AP60" i="17"/>
  <c r="AQ60" i="17" s="1"/>
  <c r="AR60" i="17" s="1"/>
  <c r="AS60" i="17" s="1"/>
  <c r="AP64" i="17"/>
  <c r="AQ64" i="17" s="1"/>
  <c r="AR64" i="17" s="1"/>
  <c r="AS64" i="17" s="1"/>
  <c r="AP16" i="17"/>
  <c r="AQ16" i="17" s="1"/>
  <c r="AR16" i="17" s="1"/>
  <c r="AS16" i="17" s="1"/>
  <c r="AP114" i="17"/>
  <c r="AQ114" i="17" s="1"/>
  <c r="AR114" i="17" s="1"/>
  <c r="AS114" i="17" s="1"/>
  <c r="AP125" i="17"/>
  <c r="AQ125" i="17" s="1"/>
  <c r="AR125" i="17" s="1"/>
  <c r="AS125" i="17" s="1"/>
  <c r="AP91" i="17"/>
  <c r="AQ91" i="17" s="1"/>
  <c r="AR91" i="17" s="1"/>
  <c r="AS91" i="17" s="1"/>
  <c r="AP134" i="17"/>
  <c r="AQ134" i="17" s="1"/>
  <c r="AR134" i="17" s="1"/>
  <c r="AS134" i="17" s="1"/>
  <c r="AP18" i="17"/>
  <c r="AQ18" i="17" s="1"/>
  <c r="AR18" i="17" s="1"/>
  <c r="AS18" i="17" s="1"/>
  <c r="AP39" i="17"/>
  <c r="AQ39" i="17" s="1"/>
  <c r="AR39" i="17" s="1"/>
  <c r="AS39" i="17" s="1"/>
  <c r="AP139" i="17"/>
  <c r="AQ139" i="17" s="1"/>
  <c r="AR139" i="17" s="1"/>
  <c r="AS139" i="17" s="1"/>
  <c r="AP153" i="17"/>
  <c r="AQ153" i="17" s="1"/>
  <c r="AR153" i="17" s="1"/>
  <c r="AS153" i="17" s="1"/>
  <c r="AP40" i="17"/>
  <c r="AQ40" i="17" s="1"/>
  <c r="AR40" i="17" s="1"/>
  <c r="AS40" i="17" s="1"/>
  <c r="AP141" i="17"/>
  <c r="AQ141" i="17" s="1"/>
  <c r="AR141" i="17" s="1"/>
  <c r="AS141" i="17" s="1"/>
  <c r="AP37" i="17"/>
  <c r="AQ37" i="17" s="1"/>
  <c r="AR37" i="17" s="1"/>
  <c r="AS37" i="17" s="1"/>
  <c r="AP107" i="17"/>
  <c r="AQ107" i="17" s="1"/>
  <c r="AR107" i="17" s="1"/>
  <c r="AS107" i="17" s="1"/>
  <c r="AP122" i="17"/>
  <c r="AQ122" i="17" s="1"/>
  <c r="AR122" i="17" s="1"/>
  <c r="AS122" i="17" s="1"/>
  <c r="AP38" i="17"/>
  <c r="AQ38" i="17" s="1"/>
  <c r="AR38" i="17" s="1"/>
  <c r="AS38" i="17" s="1"/>
  <c r="AP43" i="17"/>
  <c r="AQ43" i="17" s="1"/>
  <c r="AR43" i="17" s="1"/>
  <c r="AS43" i="17" s="1"/>
  <c r="AP133" i="17"/>
  <c r="AQ133" i="17" s="1"/>
  <c r="AR133" i="17" s="1"/>
  <c r="AS133" i="17" s="1"/>
  <c r="AP65" i="17"/>
  <c r="AQ65" i="17" s="1"/>
  <c r="AR65" i="17" s="1"/>
  <c r="AS65" i="17" s="1"/>
  <c r="AP104" i="17"/>
  <c r="AQ104" i="17" s="1"/>
  <c r="AR104" i="17" s="1"/>
  <c r="AS104" i="17" s="1"/>
  <c r="AP151" i="17"/>
  <c r="AQ151" i="17" s="1"/>
  <c r="AR151" i="17" s="1"/>
  <c r="AS151" i="17" s="1"/>
  <c r="AP74" i="17"/>
  <c r="AQ74" i="17" s="1"/>
  <c r="AR74" i="17" s="1"/>
  <c r="AS74" i="17" s="1"/>
  <c r="AP123" i="17"/>
  <c r="AQ123" i="17" s="1"/>
  <c r="AR123" i="17" s="1"/>
  <c r="AS123" i="17" s="1"/>
  <c r="AP136" i="17"/>
  <c r="AQ136" i="17" s="1"/>
  <c r="AR136" i="17" s="1"/>
  <c r="AS136" i="17" s="1"/>
  <c r="AP156" i="17"/>
  <c r="AQ156" i="17" s="1"/>
  <c r="AR156" i="17" s="1"/>
  <c r="AS156" i="17" s="1"/>
  <c r="AP100" i="17"/>
  <c r="AQ100" i="17" s="1"/>
  <c r="AR100" i="17" s="1"/>
  <c r="AS100" i="17" s="1"/>
  <c r="AP54" i="17"/>
  <c r="AQ54" i="17" s="1"/>
  <c r="AR54" i="17" s="1"/>
  <c r="AS54" i="17" s="1"/>
  <c r="AP90" i="17"/>
  <c r="AQ90" i="17" s="1"/>
  <c r="AR90" i="17" s="1"/>
  <c r="AS90" i="17" s="1"/>
  <c r="AP73" i="17"/>
  <c r="AQ73" i="17" s="1"/>
  <c r="AR73" i="17" s="1"/>
  <c r="AS73" i="17" s="1"/>
  <c r="AP140" i="17"/>
  <c r="AQ140" i="17" s="1"/>
  <c r="AR140" i="17" s="1"/>
  <c r="AS140" i="17" s="1"/>
  <c r="AP101" i="17"/>
  <c r="AQ101" i="17" s="1"/>
  <c r="AR101" i="17" s="1"/>
  <c r="AS101" i="17" s="1"/>
  <c r="AP92" i="17"/>
  <c r="AQ92" i="17" s="1"/>
  <c r="AR92" i="17" s="1"/>
  <c r="AS92" i="17" s="1"/>
  <c r="AP118" i="17"/>
  <c r="AQ118" i="17" s="1"/>
  <c r="AR118" i="17" s="1"/>
  <c r="AS118" i="17" s="1"/>
  <c r="AP47" i="17"/>
  <c r="AQ47" i="17" s="1"/>
  <c r="AR47" i="17" s="1"/>
  <c r="AS47" i="17" s="1"/>
  <c r="AP48" i="17"/>
  <c r="AQ48" i="17" s="1"/>
  <c r="AR48" i="17" s="1"/>
  <c r="AS48" i="17" s="1"/>
  <c r="AP145" i="17"/>
  <c r="AQ145" i="17" s="1"/>
  <c r="AR145" i="17" s="1"/>
  <c r="AS145" i="17" s="1"/>
  <c r="AP63" i="17"/>
  <c r="AQ63" i="17" s="1"/>
  <c r="AR63" i="17" s="1"/>
  <c r="AS63" i="17" s="1"/>
  <c r="AP61" i="17"/>
  <c r="AQ61" i="17" s="1"/>
  <c r="AR61" i="17" s="1"/>
  <c r="AS61" i="17" s="1"/>
  <c r="AP137" i="17"/>
  <c r="AQ137" i="17" s="1"/>
  <c r="AR137" i="17" s="1"/>
  <c r="AS137" i="17" s="1"/>
  <c r="AP93" i="17"/>
  <c r="AQ93" i="17" s="1"/>
  <c r="AR93" i="17" s="1"/>
  <c r="AS93" i="17" s="1"/>
  <c r="AP23" i="17"/>
  <c r="AQ23" i="17" s="1"/>
  <c r="AR23" i="17" s="1"/>
  <c r="AS23" i="17" s="1"/>
  <c r="AP84" i="17"/>
  <c r="AQ84" i="17" s="1"/>
  <c r="AR84" i="17" s="1"/>
  <c r="AS84" i="17" s="1"/>
  <c r="AP87" i="17"/>
  <c r="AQ87" i="17" s="1"/>
  <c r="AR87" i="17" s="1"/>
  <c r="AS87" i="17" s="1"/>
  <c r="AP128" i="17"/>
  <c r="AQ128" i="17" s="1"/>
  <c r="AR128" i="17" s="1"/>
  <c r="AS128" i="17" s="1"/>
  <c r="AP55" i="17"/>
  <c r="AQ55" i="17" s="1"/>
  <c r="AR55" i="17" s="1"/>
  <c r="AS55" i="17" s="1"/>
  <c r="AP142" i="17"/>
  <c r="AQ142" i="17" s="1"/>
  <c r="AR142" i="17" s="1"/>
  <c r="AS142" i="17" s="1"/>
  <c r="AP83" i="17"/>
  <c r="AQ83" i="17" s="1"/>
  <c r="AR83" i="17" s="1"/>
  <c r="AS83" i="17" s="1"/>
  <c r="AP159" i="17"/>
  <c r="AQ159" i="17" s="1"/>
  <c r="AR159" i="17" s="1"/>
  <c r="AS159" i="17" s="1"/>
  <c r="AP75" i="17"/>
  <c r="AQ75" i="17" s="1"/>
  <c r="AR75" i="17" s="1"/>
  <c r="AS75" i="17" s="1"/>
  <c r="AP115" i="17"/>
  <c r="AQ115" i="17" s="1"/>
  <c r="AR115" i="17" s="1"/>
  <c r="AS115" i="17" s="1"/>
  <c r="AP97" i="17"/>
  <c r="AQ97" i="17" s="1"/>
  <c r="AR97" i="17" s="1"/>
  <c r="AS97" i="17" s="1"/>
  <c r="AP148" i="17"/>
  <c r="AQ148" i="17" s="1"/>
  <c r="AR148" i="17" s="1"/>
  <c r="AS148" i="17" s="1"/>
  <c r="AP62" i="17"/>
  <c r="AQ62" i="17" s="1"/>
  <c r="AR62" i="17" s="1"/>
  <c r="AS62" i="17" s="1"/>
  <c r="AP146" i="17"/>
  <c r="AQ146" i="17" s="1"/>
  <c r="AR146" i="17" s="1"/>
  <c r="AS146" i="17" s="1"/>
  <c r="AP89" i="17"/>
  <c r="AQ89" i="17" s="1"/>
  <c r="AR89" i="17" s="1"/>
  <c r="AS89" i="17" s="1"/>
  <c r="AP69" i="17"/>
  <c r="AQ69" i="17" s="1"/>
  <c r="AR69" i="17" s="1"/>
  <c r="AS69" i="17" s="1"/>
  <c r="AP76" i="17"/>
  <c r="AQ76" i="17" s="1"/>
  <c r="AR76" i="17" s="1"/>
  <c r="AS76" i="17" s="1"/>
  <c r="AP135" i="17"/>
  <c r="AQ135" i="17" s="1"/>
  <c r="AR135" i="17" s="1"/>
  <c r="AS135" i="17" s="1"/>
  <c r="AP94" i="17"/>
  <c r="AQ94" i="17" s="1"/>
  <c r="AR94" i="17" s="1"/>
  <c r="AS94" i="17" s="1"/>
  <c r="AP116" i="17"/>
  <c r="AQ116" i="17" s="1"/>
  <c r="AR116" i="17" s="1"/>
  <c r="AS116" i="17" s="1"/>
  <c r="AP160" i="17"/>
  <c r="AQ160" i="17" s="1"/>
  <c r="AR160" i="17" s="1"/>
  <c r="AS160" i="17" s="1"/>
  <c r="AP67" i="17"/>
  <c r="AQ67" i="17" s="1"/>
  <c r="AR67" i="17" s="1"/>
  <c r="AS67" i="17" s="1"/>
  <c r="AP36" i="17"/>
  <c r="AQ36" i="17" s="1"/>
  <c r="AR36" i="17" s="1"/>
  <c r="AS36" i="17" s="1"/>
  <c r="AP22" i="17"/>
  <c r="AQ22" i="17" s="1"/>
  <c r="AR22" i="17" s="1"/>
  <c r="AS22" i="17" s="1"/>
  <c r="AP106" i="17"/>
  <c r="AQ106" i="17" s="1"/>
  <c r="AR106" i="17" s="1"/>
  <c r="AS106" i="17" s="1"/>
  <c r="AP111" i="17"/>
  <c r="AQ111" i="17" s="1"/>
  <c r="AR111" i="17" s="1"/>
  <c r="AS111" i="17" s="1"/>
  <c r="AP108" i="17"/>
  <c r="AQ108" i="17" s="1"/>
  <c r="AR108" i="17" s="1"/>
  <c r="AS108" i="17" s="1"/>
  <c r="AP21" i="17"/>
  <c r="AQ21" i="17" s="1"/>
  <c r="AR21" i="17" s="1"/>
  <c r="AS21" i="17" s="1"/>
  <c r="AP127" i="17"/>
  <c r="AQ127" i="17" s="1"/>
  <c r="AR127" i="17" s="1"/>
  <c r="AS127" i="17" s="1"/>
  <c r="AP35" i="17"/>
  <c r="AQ35" i="17" s="1"/>
  <c r="AR35" i="17" s="1"/>
  <c r="AS35" i="17" s="1"/>
  <c r="AP131" i="17"/>
  <c r="AQ131" i="17" s="1"/>
  <c r="AR131" i="17" s="1"/>
  <c r="AS131" i="17" s="1"/>
  <c r="AP59" i="17"/>
  <c r="AQ59" i="17" s="1"/>
  <c r="AR59" i="17" s="1"/>
  <c r="AS59" i="17" s="1"/>
  <c r="AP33" i="17"/>
  <c r="AQ33" i="17" s="1"/>
  <c r="AR33" i="17" s="1"/>
  <c r="AS33" i="17" s="1"/>
  <c r="AP110" i="17"/>
  <c r="AQ110" i="17" s="1"/>
  <c r="AR110" i="17" s="1"/>
  <c r="AS110" i="17" s="1"/>
  <c r="AP57" i="17"/>
  <c r="AQ57" i="17" s="1"/>
  <c r="AR57" i="17" s="1"/>
  <c r="AS57" i="17" s="1"/>
  <c r="AP80" i="17"/>
  <c r="AQ80" i="17" s="1"/>
  <c r="AR80" i="17" s="1"/>
  <c r="AS80" i="17" s="1"/>
  <c r="AP30" i="17"/>
  <c r="AQ30" i="17" s="1"/>
  <c r="AR30" i="17" s="1"/>
  <c r="AS30" i="17" s="1"/>
  <c r="AP113" i="17"/>
  <c r="AQ113" i="17" s="1"/>
  <c r="AR113" i="17" s="1"/>
  <c r="AS113" i="17" s="1"/>
  <c r="AP50" i="17"/>
  <c r="AQ50" i="17" s="1"/>
  <c r="AR50" i="17" s="1"/>
  <c r="AS50" i="17" s="1"/>
  <c r="AP34" i="17"/>
  <c r="AQ34" i="17" s="1"/>
  <c r="AR34" i="17" s="1"/>
  <c r="AS34" i="17" s="1"/>
  <c r="AQ13" i="17" l="1"/>
  <c r="AR15" i="17"/>
  <c r="AP13" i="17"/>
  <c r="AR13" i="17" l="1"/>
  <c r="AU8" i="17" s="1"/>
  <c r="AS15" i="17"/>
  <c r="AS13" i="17" l="1"/>
  <c r="AT15" i="17" s="1"/>
  <c r="AT50" i="17" l="1"/>
  <c r="AT36" i="17"/>
  <c r="AT83" i="17"/>
  <c r="AT101" i="17"/>
  <c r="AT122" i="17"/>
  <c r="AT29" i="17"/>
  <c r="AT126" i="17"/>
  <c r="AT102" i="17"/>
  <c r="AT121" i="17"/>
  <c r="AT113" i="17"/>
  <c r="AT67" i="17"/>
  <c r="AT142" i="17"/>
  <c r="AT140" i="17"/>
  <c r="AT107" i="17"/>
  <c r="AT105" i="17"/>
  <c r="AT98" i="17"/>
  <c r="AT147" i="17"/>
  <c r="AT124" i="17"/>
  <c r="AT30" i="17"/>
  <c r="AT160" i="17"/>
  <c r="AT55" i="17"/>
  <c r="AT73" i="17"/>
  <c r="AT37" i="17"/>
  <c r="AT25" i="17"/>
  <c r="AT24" i="17"/>
  <c r="AT41" i="17"/>
  <c r="AT68" i="17"/>
  <c r="AT21" i="17"/>
  <c r="AT148" i="17"/>
  <c r="AT145" i="17"/>
  <c r="AT104" i="17"/>
  <c r="AT125" i="17"/>
  <c r="AT152" i="17"/>
  <c r="AT81" i="17"/>
  <c r="AT119" i="17"/>
  <c r="AT112" i="17"/>
  <c r="AT85" i="17"/>
  <c r="AT57" i="17"/>
  <c r="AT94" i="17"/>
  <c r="AT87" i="17"/>
  <c r="AT54" i="17"/>
  <c r="AT40" i="17"/>
  <c r="AT138" i="17"/>
  <c r="AT88" i="17"/>
  <c r="AT27" i="17"/>
  <c r="AT44" i="17"/>
  <c r="AT110" i="17"/>
  <c r="AT135" i="17"/>
  <c r="AT84" i="17"/>
  <c r="AT100" i="17"/>
  <c r="AT153" i="17"/>
  <c r="AT31" i="17"/>
  <c r="AT42" i="17"/>
  <c r="AT86" i="17"/>
  <c r="AT149" i="17"/>
  <c r="AT33" i="17"/>
  <c r="AT76" i="17"/>
  <c r="AT23" i="17"/>
  <c r="AT156" i="17"/>
  <c r="AT139" i="17"/>
  <c r="AT129" i="17"/>
  <c r="AT72" i="17"/>
  <c r="AT56" i="17"/>
  <c r="AT130" i="17"/>
  <c r="AT34" i="17"/>
  <c r="AT22" i="17"/>
  <c r="AT159" i="17"/>
  <c r="AT92" i="17"/>
  <c r="AT38" i="17"/>
  <c r="AT60" i="17"/>
  <c r="AT28" i="17"/>
  <c r="AT77" i="17"/>
  <c r="AT39" i="17"/>
  <c r="AT58" i="17"/>
  <c r="AT109" i="17"/>
  <c r="AT131" i="17"/>
  <c r="AT89" i="17"/>
  <c r="AT137" i="17"/>
  <c r="AT123" i="17"/>
  <c r="AT18" i="17"/>
  <c r="AT53" i="17"/>
  <c r="AT150" i="17"/>
  <c r="AT52" i="17"/>
  <c r="AT144" i="17"/>
  <c r="AT35" i="17"/>
  <c r="AT146" i="17"/>
  <c r="AT61" i="17"/>
  <c r="AT74" i="17"/>
  <c r="AT134" i="17"/>
  <c r="AT45" i="17"/>
  <c r="AT120" i="17"/>
  <c r="AT143" i="17"/>
  <c r="AT155" i="17"/>
  <c r="AT127" i="17"/>
  <c r="AT62" i="17"/>
  <c r="AT63" i="17"/>
  <c r="AT151" i="17"/>
  <c r="AT91" i="17"/>
  <c r="AT19" i="17"/>
  <c r="AT96" i="17"/>
  <c r="AT154" i="17"/>
  <c r="AT46" i="17"/>
  <c r="AT80" i="17"/>
  <c r="AT116" i="17"/>
  <c r="AT128" i="17"/>
  <c r="AT90" i="17"/>
  <c r="AT141" i="17"/>
  <c r="AT26" i="17"/>
  <c r="AT79" i="17"/>
  <c r="AT70" i="17"/>
  <c r="AT32" i="17"/>
  <c r="AT59" i="17"/>
  <c r="AT69" i="17"/>
  <c r="AT93" i="17"/>
  <c r="AT136" i="17"/>
  <c r="AT66" i="17"/>
  <c r="AT103" i="17"/>
  <c r="AT108" i="17"/>
  <c r="AT97" i="17"/>
  <c r="AT48" i="17"/>
  <c r="AT65" i="17"/>
  <c r="AT114" i="17"/>
  <c r="AT20" i="17"/>
  <c r="AT71" i="17"/>
  <c r="AT49" i="17"/>
  <c r="AT78" i="17"/>
  <c r="AT111" i="17"/>
  <c r="AT115" i="17"/>
  <c r="AT47" i="17"/>
  <c r="AT133" i="17"/>
  <c r="AT16" i="17"/>
  <c r="AT132" i="17"/>
  <c r="AT17" i="17"/>
  <c r="AT95" i="17"/>
  <c r="AT82" i="17"/>
  <c r="AT106" i="17"/>
  <c r="AT75" i="17"/>
  <c r="AT118" i="17"/>
  <c r="AT43" i="17"/>
  <c r="AT64" i="17"/>
  <c r="AT99" i="17"/>
  <c r="AT51" i="17"/>
  <c r="AT117" i="17"/>
  <c r="AT13" i="17" l="1"/>
  <c r="V68" i="1"/>
  <c r="V56" i="1"/>
  <c r="J56" i="1"/>
  <c r="V52" i="1"/>
  <c r="J52" i="1"/>
  <c r="W48" i="1"/>
  <c r="V48" i="1"/>
  <c r="J48" i="1"/>
  <c r="J96" i="1"/>
  <c r="J92" i="1"/>
  <c r="J88" i="1"/>
  <c r="J84" i="1"/>
  <c r="J20" i="1"/>
  <c r="J16" i="1"/>
  <c r="J12" i="1"/>
  <c r="J8" i="1"/>
  <c r="J4" i="1"/>
  <c r="J72" i="1"/>
  <c r="Q98" i="1"/>
  <c r="P98" i="1"/>
  <c r="O98" i="1"/>
  <c r="N98" i="1"/>
  <c r="M98" i="1"/>
  <c r="L98" i="1"/>
  <c r="Q94" i="1"/>
  <c r="P94" i="1"/>
  <c r="O94" i="1"/>
  <c r="N94" i="1"/>
  <c r="M94" i="1"/>
  <c r="L94" i="1"/>
  <c r="Q90" i="1"/>
  <c r="P90" i="1"/>
  <c r="O90" i="1"/>
  <c r="N90" i="1"/>
  <c r="M90" i="1"/>
  <c r="L90" i="1"/>
  <c r="Q86" i="1"/>
  <c r="P86" i="1"/>
  <c r="O86" i="1"/>
  <c r="N86" i="1"/>
  <c r="M86" i="1"/>
  <c r="L86" i="1"/>
  <c r="Q82" i="1"/>
  <c r="P82" i="1"/>
  <c r="O82" i="1"/>
  <c r="N82" i="1"/>
  <c r="M82" i="1"/>
  <c r="L82" i="1"/>
  <c r="Q78" i="1"/>
  <c r="P78" i="1"/>
  <c r="O78" i="1"/>
  <c r="N78" i="1"/>
  <c r="M78" i="1"/>
  <c r="L78" i="1"/>
  <c r="Q74" i="1"/>
  <c r="P74" i="1"/>
  <c r="O74" i="1"/>
  <c r="N74" i="1"/>
  <c r="M74" i="1"/>
  <c r="L74" i="1"/>
  <c r="Q70" i="1"/>
  <c r="P70" i="1"/>
  <c r="O70" i="1"/>
  <c r="N70" i="1"/>
  <c r="M70" i="1"/>
  <c r="L70" i="1"/>
  <c r="L66" i="1"/>
  <c r="M66" i="1"/>
  <c r="N66" i="1"/>
  <c r="O66" i="1"/>
  <c r="P66" i="1"/>
  <c r="Q66" i="1"/>
  <c r="L62" i="1"/>
  <c r="M62" i="1"/>
  <c r="N62" i="1"/>
  <c r="O62" i="1"/>
  <c r="P62" i="1"/>
  <c r="Q62" i="1"/>
  <c r="L58" i="1"/>
  <c r="M58" i="1"/>
  <c r="N58" i="1"/>
  <c r="O58" i="1"/>
  <c r="P58" i="1"/>
  <c r="Q58" i="1"/>
  <c r="L54" i="1"/>
  <c r="M54" i="1"/>
  <c r="N54" i="1"/>
  <c r="O54" i="1"/>
  <c r="P54" i="1"/>
  <c r="Q54" i="1"/>
  <c r="L50" i="1"/>
  <c r="M50" i="1"/>
  <c r="N50" i="1"/>
  <c r="O50" i="1"/>
  <c r="P50" i="1"/>
  <c r="Q50" i="1"/>
  <c r="L46" i="1"/>
  <c r="M46" i="1"/>
  <c r="N46" i="1"/>
  <c r="O46" i="1"/>
  <c r="P46" i="1"/>
  <c r="Q46" i="1"/>
  <c r="L42" i="1"/>
  <c r="M42" i="1"/>
  <c r="N42" i="1"/>
  <c r="O42" i="1"/>
  <c r="P42" i="1"/>
  <c r="Q42" i="1"/>
  <c r="L38" i="1"/>
  <c r="M38" i="1"/>
  <c r="N38" i="1"/>
  <c r="O38" i="1"/>
  <c r="P38" i="1"/>
  <c r="Q38" i="1"/>
  <c r="L34" i="1"/>
  <c r="M34" i="1"/>
  <c r="N34" i="1"/>
  <c r="O34" i="1"/>
  <c r="P34" i="1"/>
  <c r="Q34" i="1"/>
  <c r="L26" i="1"/>
  <c r="M26" i="1"/>
  <c r="N26" i="1"/>
  <c r="O26" i="1"/>
  <c r="P26" i="1"/>
  <c r="Q26" i="1"/>
  <c r="L18" i="1"/>
  <c r="M18" i="1"/>
  <c r="N18" i="1"/>
  <c r="O18" i="1"/>
  <c r="P18" i="1"/>
  <c r="Q18" i="1"/>
  <c r="L14" i="1"/>
  <c r="M14" i="1"/>
  <c r="N14" i="1"/>
  <c r="O14" i="1"/>
  <c r="P14" i="1"/>
  <c r="Q14" i="1"/>
  <c r="O10" i="1"/>
  <c r="P10" i="1"/>
  <c r="Q10" i="1"/>
  <c r="L6" i="1"/>
  <c r="M6" i="1"/>
  <c r="N6" i="1"/>
  <c r="O6" i="1"/>
  <c r="P6" i="1"/>
  <c r="Q6" i="1"/>
  <c r="R48" i="1"/>
  <c r="R20" i="1"/>
  <c r="R12" i="1"/>
  <c r="R8" i="1"/>
  <c r="H48" i="1"/>
  <c r="G48" i="1"/>
  <c r="E69" i="1" l="1"/>
  <c r="D69" i="1"/>
  <c r="C69" i="1"/>
  <c r="B69" i="1"/>
  <c r="C25" i="1"/>
  <c r="E20" i="1"/>
  <c r="D20" i="1"/>
  <c r="F69" i="1" l="1"/>
  <c r="G69" i="1" l="1"/>
  <c r="X72" i="1"/>
  <c r="W72" i="1"/>
  <c r="V72" i="1"/>
  <c r="S72" i="1"/>
  <c r="T72" i="1"/>
  <c r="U72" i="1"/>
  <c r="R72" i="1"/>
  <c r="J80" i="1"/>
  <c r="J76" i="1"/>
  <c r="J68" i="1"/>
  <c r="J64" i="1"/>
  <c r="J60" i="1"/>
  <c r="J44" i="1"/>
  <c r="J36" i="1"/>
  <c r="J32" i="1"/>
  <c r="J28" i="1"/>
  <c r="J24" i="1"/>
  <c r="X44" i="1" l="1"/>
  <c r="W44" i="1"/>
  <c r="V44" i="1"/>
  <c r="S44" i="1"/>
  <c r="T44" i="1"/>
  <c r="U44" i="1"/>
  <c r="R44" i="1"/>
  <c r="X32" i="1"/>
  <c r="X28" i="1"/>
  <c r="W28" i="1"/>
  <c r="V28" i="1"/>
  <c r="S28" i="1"/>
  <c r="T28" i="1"/>
  <c r="U28" i="1"/>
  <c r="R28" i="1"/>
  <c r="X24" i="1"/>
  <c r="W24" i="1"/>
  <c r="V24" i="1"/>
  <c r="S24" i="1"/>
  <c r="T24" i="1"/>
  <c r="U24" i="1"/>
  <c r="R24" i="1"/>
  <c r="X16" i="1"/>
  <c r="W16" i="1"/>
  <c r="V16" i="1"/>
  <c r="S16" i="1"/>
  <c r="T16" i="1"/>
  <c r="U16" i="1"/>
  <c r="X4" i="1"/>
  <c r="X96" i="1"/>
  <c r="W96" i="1"/>
  <c r="V96" i="1"/>
  <c r="S96" i="1"/>
  <c r="T96" i="1"/>
  <c r="U96" i="1"/>
  <c r="R96" i="1"/>
  <c r="X92" i="1"/>
  <c r="W92" i="1"/>
  <c r="V92" i="1"/>
  <c r="S92" i="1"/>
  <c r="T92" i="1"/>
  <c r="U92" i="1"/>
  <c r="R92" i="1"/>
  <c r="X88" i="1"/>
  <c r="W88" i="1"/>
  <c r="V88" i="1"/>
  <c r="S88" i="1"/>
  <c r="T88" i="1"/>
  <c r="U88" i="1"/>
  <c r="R88" i="1"/>
  <c r="X84" i="1"/>
  <c r="W84" i="1"/>
  <c r="V84" i="1"/>
  <c r="S84" i="1"/>
  <c r="T84" i="1"/>
  <c r="U84" i="1"/>
  <c r="R84" i="1"/>
  <c r="X80" i="1"/>
  <c r="W80" i="1"/>
  <c r="V80" i="1"/>
  <c r="S80" i="1"/>
  <c r="T80" i="1"/>
  <c r="U80" i="1"/>
  <c r="R80" i="1"/>
  <c r="X76" i="1"/>
  <c r="W76" i="1"/>
  <c r="V76" i="1"/>
  <c r="S76" i="1"/>
  <c r="T76" i="1"/>
  <c r="U76" i="1"/>
  <c r="R76" i="1"/>
  <c r="X68" i="1"/>
  <c r="W68" i="1"/>
  <c r="S68" i="1"/>
  <c r="T68" i="1"/>
  <c r="U68" i="1"/>
  <c r="R68" i="1"/>
  <c r="X64" i="1"/>
  <c r="W64" i="1"/>
  <c r="V64" i="1"/>
  <c r="S64" i="1"/>
  <c r="T64" i="1"/>
  <c r="U64" i="1"/>
  <c r="R64" i="1"/>
  <c r="X60" i="1"/>
  <c r="W60" i="1"/>
  <c r="V60" i="1"/>
  <c r="S60" i="1"/>
  <c r="T60" i="1"/>
  <c r="U60" i="1"/>
  <c r="R60" i="1"/>
  <c r="X56" i="1"/>
  <c r="W56" i="1"/>
  <c r="S56" i="1"/>
  <c r="T56" i="1"/>
  <c r="U56" i="1"/>
  <c r="R56" i="1"/>
  <c r="X52" i="1"/>
  <c r="W52" i="1"/>
  <c r="S52" i="1"/>
  <c r="T52" i="1"/>
  <c r="U52" i="1"/>
  <c r="R52" i="1"/>
  <c r="X40" i="1"/>
  <c r="W40" i="1"/>
  <c r="V40" i="1"/>
  <c r="U40" i="1"/>
  <c r="T40" i="1"/>
  <c r="S40" i="1"/>
  <c r="R40" i="1"/>
  <c r="J40" i="1"/>
  <c r="X36" i="1"/>
  <c r="W36" i="1"/>
  <c r="V36" i="1"/>
  <c r="S36" i="1"/>
  <c r="T36" i="1"/>
  <c r="U36" i="1"/>
  <c r="R36" i="1"/>
  <c r="W32" i="1"/>
  <c r="V32" i="1"/>
  <c r="S32" i="1"/>
  <c r="T32" i="1"/>
  <c r="U32" i="1"/>
  <c r="R32" i="1"/>
  <c r="R16" i="1"/>
  <c r="V4" i="1"/>
  <c r="S4" i="1"/>
  <c r="T4" i="1"/>
  <c r="U4" i="1"/>
  <c r="W4" i="1"/>
  <c r="R4" i="1"/>
  <c r="F154" i="4" l="1"/>
  <c r="F155" i="4"/>
  <c r="E155" i="4"/>
  <c r="E154" i="4"/>
  <c r="W97" i="1"/>
  <c r="W98" i="1" s="1"/>
  <c r="U97" i="1"/>
  <c r="U98" i="1" s="1"/>
  <c r="T97" i="1"/>
  <c r="T98" i="1" s="1"/>
  <c r="S97" i="1"/>
  <c r="S98" i="1" s="1"/>
  <c r="R97" i="1"/>
  <c r="R98" i="1" s="1"/>
  <c r="W93" i="1"/>
  <c r="W94" i="1" s="1"/>
  <c r="U93" i="1"/>
  <c r="U94" i="1" s="1"/>
  <c r="T93" i="1"/>
  <c r="T94" i="1" s="1"/>
  <c r="W89" i="1"/>
  <c r="W90" i="1" s="1"/>
  <c r="U89" i="1"/>
  <c r="U90" i="1" s="1"/>
  <c r="T89" i="1"/>
  <c r="T90" i="1" s="1"/>
  <c r="S89" i="1"/>
  <c r="S90" i="1" s="1"/>
  <c r="W85" i="1"/>
  <c r="W86" i="1" s="1"/>
  <c r="U85" i="1"/>
  <c r="U86" i="1" s="1"/>
  <c r="T85" i="1"/>
  <c r="T86" i="1" s="1"/>
  <c r="S85" i="1"/>
  <c r="S86" i="1" s="1"/>
  <c r="W81" i="1"/>
  <c r="W82" i="1" s="1"/>
  <c r="U81" i="1"/>
  <c r="U82" i="1" s="1"/>
  <c r="T81" i="1"/>
  <c r="T82" i="1" s="1"/>
  <c r="W77" i="1"/>
  <c r="W78" i="1" s="1"/>
  <c r="U77" i="1"/>
  <c r="U78" i="1" s="1"/>
  <c r="T77" i="1"/>
  <c r="T78" i="1" s="1"/>
  <c r="S77" i="1"/>
  <c r="S78" i="1" s="1"/>
  <c r="W73" i="1"/>
  <c r="W74" i="1" s="1"/>
  <c r="U73" i="1"/>
  <c r="U74" i="1" s="1"/>
  <c r="T73" i="1"/>
  <c r="T74" i="1" s="1"/>
  <c r="S73" i="1"/>
  <c r="S74" i="1" s="1"/>
  <c r="W69" i="1"/>
  <c r="W70" i="1" s="1"/>
  <c r="U69" i="1"/>
  <c r="U70" i="1" s="1"/>
  <c r="T69" i="1"/>
  <c r="T70" i="1" s="1"/>
  <c r="S69" i="1"/>
  <c r="S70" i="1" s="1"/>
  <c r="R69" i="1"/>
  <c r="R70" i="1" s="1"/>
  <c r="W65" i="1"/>
  <c r="W66" i="1" s="1"/>
  <c r="U65" i="1"/>
  <c r="U66" i="1" s="1"/>
  <c r="T65" i="1"/>
  <c r="T66" i="1" s="1"/>
  <c r="S65" i="1"/>
  <c r="S66" i="1" s="1"/>
  <c r="R65" i="1"/>
  <c r="R66" i="1" s="1"/>
  <c r="W61" i="1"/>
  <c r="W62" i="1" s="1"/>
  <c r="U61" i="1"/>
  <c r="U62" i="1" s="1"/>
  <c r="T61" i="1"/>
  <c r="T62" i="1" s="1"/>
  <c r="S61" i="1"/>
  <c r="S62" i="1" s="1"/>
  <c r="R61" i="1"/>
  <c r="R62" i="1" s="1"/>
  <c r="W57" i="1"/>
  <c r="W58" i="1" s="1"/>
  <c r="U57" i="1"/>
  <c r="U58" i="1" s="1"/>
  <c r="T57" i="1"/>
  <c r="T58" i="1" s="1"/>
  <c r="S57" i="1"/>
  <c r="S58" i="1" s="1"/>
  <c r="R57" i="1"/>
  <c r="R58" i="1" s="1"/>
  <c r="W53" i="1"/>
  <c r="W54" i="1" s="1"/>
  <c r="U53" i="1"/>
  <c r="U54" i="1" s="1"/>
  <c r="T53" i="1"/>
  <c r="T54" i="1" s="1"/>
  <c r="S53" i="1"/>
  <c r="S54" i="1" s="1"/>
  <c r="R53" i="1"/>
  <c r="R54" i="1" s="1"/>
  <c r="W49" i="1"/>
  <c r="W50" i="1" s="1"/>
  <c r="U49" i="1"/>
  <c r="T49" i="1"/>
  <c r="S49" i="1"/>
  <c r="R49" i="1"/>
  <c r="R50" i="1" s="1"/>
  <c r="W45" i="1"/>
  <c r="W46" i="1" s="1"/>
  <c r="U45" i="1"/>
  <c r="U46" i="1" s="1"/>
  <c r="T45" i="1"/>
  <c r="T46" i="1" s="1"/>
  <c r="W41" i="1"/>
  <c r="W42" i="1" s="1"/>
  <c r="U41" i="1"/>
  <c r="U42" i="1" s="1"/>
  <c r="T41" i="1"/>
  <c r="T42" i="1" s="1"/>
  <c r="S41" i="1"/>
  <c r="S42" i="1" s="1"/>
  <c r="W37" i="1"/>
  <c r="W38" i="1" s="1"/>
  <c r="U37" i="1"/>
  <c r="U38" i="1" s="1"/>
  <c r="T37" i="1"/>
  <c r="T38" i="1" s="1"/>
  <c r="W33" i="1"/>
  <c r="W34" i="1" s="1"/>
  <c r="U33" i="1"/>
  <c r="U34" i="1" s="1"/>
  <c r="T33" i="1"/>
  <c r="T34" i="1" s="1"/>
  <c r="N29" i="1"/>
  <c r="N30" i="1" s="1"/>
  <c r="S29" i="1"/>
  <c r="S30" i="1" s="1"/>
  <c r="W25" i="1"/>
  <c r="W26" i="1" s="1"/>
  <c r="U25" i="1"/>
  <c r="U26" i="1" s="1"/>
  <c r="T25" i="1"/>
  <c r="T26" i="1" s="1"/>
  <c r="S25" i="1"/>
  <c r="S26" i="1" s="1"/>
  <c r="N21" i="1"/>
  <c r="N22" i="1" s="1"/>
  <c r="S21" i="1"/>
  <c r="W17" i="1"/>
  <c r="W18" i="1" s="1"/>
  <c r="U17" i="1"/>
  <c r="U18" i="1" s="1"/>
  <c r="T17" i="1"/>
  <c r="T18" i="1" s="1"/>
  <c r="S17" i="1"/>
  <c r="S18" i="1" s="1"/>
  <c r="U13" i="1"/>
  <c r="T13" i="1"/>
  <c r="S13" i="1"/>
  <c r="W9" i="1"/>
  <c r="U9" i="1"/>
  <c r="T9" i="1"/>
  <c r="W5" i="1"/>
  <c r="W6" i="1" s="1"/>
  <c r="U5" i="1"/>
  <c r="U6" i="1" s="1"/>
  <c r="T5" i="1"/>
  <c r="T6" i="1" s="1"/>
  <c r="S5" i="1"/>
  <c r="S6" i="1" s="1"/>
  <c r="E97" i="1"/>
  <c r="D97" i="1"/>
  <c r="C97" i="1"/>
  <c r="B97" i="1"/>
  <c r="E93" i="1"/>
  <c r="D93" i="1"/>
  <c r="C93" i="1"/>
  <c r="E89" i="1"/>
  <c r="D89" i="1"/>
  <c r="C89" i="1"/>
  <c r="B89" i="1"/>
  <c r="E85" i="1"/>
  <c r="D85" i="1"/>
  <c r="C85" i="1"/>
  <c r="E81" i="1"/>
  <c r="D81" i="1"/>
  <c r="C81" i="1"/>
  <c r="E77" i="1"/>
  <c r="D77" i="1"/>
  <c r="C77" i="1"/>
  <c r="B77" i="1"/>
  <c r="E73" i="1"/>
  <c r="D73" i="1"/>
  <c r="C73" i="1"/>
  <c r="E65" i="1"/>
  <c r="D65" i="1"/>
  <c r="C65" i="1"/>
  <c r="B65" i="1"/>
  <c r="E61" i="1"/>
  <c r="D61" i="1"/>
  <c r="C61" i="1"/>
  <c r="E57" i="1"/>
  <c r="D57" i="1"/>
  <c r="C57" i="1"/>
  <c r="E53" i="1"/>
  <c r="D53" i="1"/>
  <c r="C53" i="1"/>
  <c r="B53" i="1"/>
  <c r="E49" i="1"/>
  <c r="D49" i="1"/>
  <c r="C49" i="1"/>
  <c r="B49" i="1"/>
  <c r="E45" i="1"/>
  <c r="D45" i="1"/>
  <c r="C45" i="1"/>
  <c r="E41" i="1"/>
  <c r="D41" i="1"/>
  <c r="C41" i="1"/>
  <c r="E37" i="1"/>
  <c r="D37" i="1"/>
  <c r="C37" i="1"/>
  <c r="E33" i="1"/>
  <c r="D33" i="1"/>
  <c r="C33" i="1"/>
  <c r="E29" i="1"/>
  <c r="D29" i="1"/>
  <c r="C29" i="1"/>
  <c r="E25" i="1"/>
  <c r="D25" i="1"/>
  <c r="E21" i="1"/>
  <c r="E22" i="1" s="1"/>
  <c r="D21" i="1"/>
  <c r="D22" i="1" s="1"/>
  <c r="C21" i="1"/>
  <c r="E17" i="1"/>
  <c r="D17" i="1"/>
  <c r="C17" i="1"/>
  <c r="E13" i="1"/>
  <c r="D13" i="1"/>
  <c r="C13" i="1"/>
  <c r="E9" i="1"/>
  <c r="D9" i="1"/>
  <c r="C9" i="1"/>
  <c r="E5" i="1"/>
  <c r="C5" i="1"/>
  <c r="J81" i="1" l="1"/>
  <c r="J82" i="1" s="1"/>
  <c r="S81" i="1"/>
  <c r="S82" i="1" s="1"/>
  <c r="J93" i="1"/>
  <c r="J94" i="1" s="1"/>
  <c r="S93" i="1"/>
  <c r="S94" i="1" s="1"/>
  <c r="R77" i="1"/>
  <c r="R78" i="1" s="1"/>
  <c r="R73" i="1"/>
  <c r="R74" i="1" s="1"/>
  <c r="R89" i="1"/>
  <c r="R90" i="1" s="1"/>
  <c r="R85" i="1"/>
  <c r="R86" i="1" s="1"/>
  <c r="R81" i="1"/>
  <c r="R82" i="1" s="1"/>
  <c r="R93" i="1"/>
  <c r="R94" i="1" s="1"/>
  <c r="F29" i="1"/>
  <c r="B29" i="1"/>
  <c r="F57" i="1"/>
  <c r="B57" i="1"/>
  <c r="F61" i="1"/>
  <c r="B61" i="1"/>
  <c r="R29" i="1"/>
  <c r="R30" i="1" s="1"/>
  <c r="R37" i="1"/>
  <c r="R38" i="1" s="1"/>
  <c r="F5" i="1"/>
  <c r="B5" i="1"/>
  <c r="F17" i="1"/>
  <c r="B17" i="1"/>
  <c r="F25" i="1"/>
  <c r="B25" i="1"/>
  <c r="B41" i="1"/>
  <c r="F81" i="1"/>
  <c r="B81" i="1"/>
  <c r="F13" i="1"/>
  <c r="B13" i="1"/>
  <c r="R13" i="1"/>
  <c r="R14" i="1" s="1"/>
  <c r="R25" i="1"/>
  <c r="R26" i="1" s="1"/>
  <c r="F9" i="1"/>
  <c r="B9" i="1"/>
  <c r="L21" i="1"/>
  <c r="L22" i="1" s="1"/>
  <c r="T21" i="1"/>
  <c r="P29" i="1"/>
  <c r="P30" i="1" s="1"/>
  <c r="W29" i="1"/>
  <c r="W30" i="1" s="1"/>
  <c r="S37" i="1"/>
  <c r="S38" i="1" s="1"/>
  <c r="F21" i="1"/>
  <c r="B21" i="1"/>
  <c r="F33" i="1"/>
  <c r="B33" i="1"/>
  <c r="P21" i="1"/>
  <c r="P22" i="1" s="1"/>
  <c r="W21" i="1"/>
  <c r="F73" i="1"/>
  <c r="B73" i="1"/>
  <c r="B85" i="1"/>
  <c r="B93" i="1"/>
  <c r="D5" i="1"/>
  <c r="F37" i="1"/>
  <c r="B37" i="1"/>
  <c r="F45" i="1"/>
  <c r="B45" i="1"/>
  <c r="J41" i="1"/>
  <c r="J42" i="1" s="1"/>
  <c r="R41" i="1"/>
  <c r="R42" i="1" s="1"/>
  <c r="J45" i="1"/>
  <c r="J46" i="1" s="1"/>
  <c r="S45" i="1"/>
  <c r="S46" i="1" s="1"/>
  <c r="R9" i="1"/>
  <c r="R10" i="1" s="1"/>
  <c r="U21" i="1"/>
  <c r="M21" i="1"/>
  <c r="M22" i="1" s="1"/>
  <c r="T29" i="1"/>
  <c r="T30" i="1" s="1"/>
  <c r="L29" i="1"/>
  <c r="L30" i="1" s="1"/>
  <c r="R33" i="1"/>
  <c r="R34" i="1" s="1"/>
  <c r="J89" i="1"/>
  <c r="J90" i="1" s="1"/>
  <c r="R5" i="1"/>
  <c r="R6" i="1" s="1"/>
  <c r="J9" i="1"/>
  <c r="J10" i="1" s="1"/>
  <c r="S9" i="1"/>
  <c r="R17" i="1"/>
  <c r="R18" i="1" s="1"/>
  <c r="J21" i="1"/>
  <c r="J22" i="1" s="1"/>
  <c r="R21" i="1"/>
  <c r="R22" i="1" s="1"/>
  <c r="M29" i="1"/>
  <c r="M30" i="1" s="1"/>
  <c r="U29" i="1"/>
  <c r="U30" i="1" s="1"/>
  <c r="J33" i="1"/>
  <c r="J34" i="1" s="1"/>
  <c r="S33" i="1"/>
  <c r="S34" i="1" s="1"/>
  <c r="R45" i="1"/>
  <c r="R46" i="1" s="1"/>
  <c r="J73" i="1"/>
  <c r="J74" i="1" s="1"/>
  <c r="V69" i="1"/>
  <c r="V70" i="1" s="1"/>
  <c r="J53" i="1"/>
  <c r="J54" i="1" s="1"/>
  <c r="J77" i="1"/>
  <c r="J78" i="1" s="1"/>
  <c r="J85" i="1"/>
  <c r="J86" i="1" s="1"/>
  <c r="J17" i="1"/>
  <c r="J18" i="1" s="1"/>
  <c r="J5" i="1"/>
  <c r="J6" i="1" s="1"/>
  <c r="J25" i="1"/>
  <c r="J26" i="1" s="1"/>
  <c r="J29" i="1"/>
  <c r="J30" i="1" s="1"/>
  <c r="F53" i="1"/>
  <c r="F77" i="1"/>
  <c r="F89" i="1"/>
  <c r="F97" i="1"/>
  <c r="V97" i="1" l="1"/>
  <c r="V98" i="1" s="1"/>
  <c r="J97" i="1"/>
  <c r="J98" i="1" s="1"/>
  <c r="J13" i="1"/>
  <c r="J14" i="1" s="1"/>
  <c r="V13" i="1"/>
  <c r="J49" i="1"/>
  <c r="J50" i="1" s="1"/>
  <c r="V49" i="1"/>
  <c r="V50" i="1" s="1"/>
  <c r="J57" i="1"/>
  <c r="J58" i="1" s="1"/>
  <c r="V57" i="1"/>
  <c r="V58" i="1" s="1"/>
  <c r="X61" i="1"/>
  <c r="X62" i="1" s="1"/>
  <c r="V61" i="1"/>
  <c r="V62" i="1" s="1"/>
  <c r="X93" i="1"/>
  <c r="X94" i="1" s="1"/>
  <c r="V93" i="1"/>
  <c r="V94" i="1" s="1"/>
  <c r="X85" i="1"/>
  <c r="X86" i="1" s="1"/>
  <c r="V85" i="1"/>
  <c r="V86" i="1" s="1"/>
  <c r="X57" i="1"/>
  <c r="X58" i="1" s="1"/>
  <c r="V37" i="1"/>
  <c r="V38" i="1" s="1"/>
  <c r="J37" i="1"/>
  <c r="J38" i="1" s="1"/>
  <c r="X77" i="1"/>
  <c r="X78" i="1" s="1"/>
  <c r="V77" i="1"/>
  <c r="V78" i="1" s="1"/>
  <c r="X53" i="1"/>
  <c r="X54" i="1" s="1"/>
  <c r="V53" i="1"/>
  <c r="V54" i="1" s="1"/>
  <c r="J69" i="1"/>
  <c r="J70" i="1" s="1"/>
  <c r="J61" i="1"/>
  <c r="J62" i="1" s="1"/>
  <c r="X97" i="1"/>
  <c r="X98" i="1" s="1"/>
  <c r="X49" i="1"/>
  <c r="X69" i="1"/>
  <c r="X70" i="1" s="1"/>
  <c r="X73" i="1"/>
  <c r="X74" i="1" s="1"/>
  <c r="V73" i="1"/>
  <c r="V74" i="1" s="1"/>
  <c r="X89" i="1"/>
  <c r="X90" i="1" s="1"/>
  <c r="V89" i="1"/>
  <c r="V90" i="1" s="1"/>
  <c r="X65" i="1"/>
  <c r="X66" i="1" s="1"/>
  <c r="V65" i="1"/>
  <c r="V66" i="1" s="1"/>
  <c r="J65" i="1"/>
  <c r="J66" i="1" s="1"/>
  <c r="X81" i="1"/>
  <c r="X82" i="1" s="1"/>
  <c r="V81" i="1"/>
  <c r="V82" i="1" s="1"/>
  <c r="X33" i="1"/>
  <c r="X34" i="1" s="1"/>
  <c r="V33" i="1"/>
  <c r="V34" i="1" s="1"/>
  <c r="X41" i="1"/>
  <c r="X42" i="1" s="1"/>
  <c r="V41" i="1"/>
  <c r="V42" i="1" s="1"/>
  <c r="F85" i="1"/>
  <c r="X25" i="1"/>
  <c r="X26" i="1" s="1"/>
  <c r="V25" i="1"/>
  <c r="V26" i="1" s="1"/>
  <c r="V21" i="1"/>
  <c r="O21" i="1"/>
  <c r="O22" i="1" s="1"/>
  <c r="X5" i="1"/>
  <c r="X6" i="1" s="1"/>
  <c r="V5" i="1"/>
  <c r="V6" i="1" s="1"/>
  <c r="X45" i="1"/>
  <c r="X46" i="1" s="1"/>
  <c r="V45" i="1"/>
  <c r="V46" i="1" s="1"/>
  <c r="X37" i="1"/>
  <c r="X38" i="1" s="1"/>
  <c r="F65" i="1"/>
  <c r="F49" i="1"/>
  <c r="X13" i="1"/>
  <c r="W13" i="1"/>
  <c r="V29" i="1"/>
  <c r="V30" i="1" s="1"/>
  <c r="O29" i="1"/>
  <c r="O30" i="1" s="1"/>
  <c r="X17" i="1"/>
  <c r="X18" i="1" s="1"/>
  <c r="V17" i="1"/>
  <c r="V18" i="1" s="1"/>
  <c r="X9" i="1"/>
  <c r="V9" i="1"/>
  <c r="F93" i="1"/>
  <c r="F41" i="1"/>
  <c r="X29" i="1" l="1"/>
  <c r="X30" i="1" s="1"/>
  <c r="Q29" i="1"/>
  <c r="Q30" i="1" s="1"/>
  <c r="Q21" i="1"/>
  <c r="Q22" i="1" s="1"/>
  <c r="X21" i="1"/>
  <c r="G25" i="1" l="1"/>
  <c r="G41" i="1"/>
  <c r="G85" i="1"/>
  <c r="G53" i="1"/>
  <c r="G77" i="1"/>
  <c r="G65" i="1"/>
  <c r="G17" i="1"/>
  <c r="G73" i="1"/>
  <c r="G13" i="1"/>
  <c r="G21" i="1"/>
  <c r="G93" i="1"/>
  <c r="G97" i="1"/>
  <c r="G61" i="1"/>
  <c r="G57" i="1"/>
  <c r="G37" i="1"/>
  <c r="G81" i="1"/>
  <c r="G5" i="1"/>
  <c r="G29" i="1"/>
  <c r="G9" i="1"/>
  <c r="G89" i="1"/>
  <c r="G33" i="1"/>
  <c r="G49" i="1"/>
  <c r="G50" i="1" s="1"/>
  <c r="G45" i="1"/>
  <c r="F5" i="16" l="1"/>
  <c r="F7" i="16" s="1"/>
  <c r="A9" i="16"/>
  <c r="A12" i="16" s="1"/>
  <c r="X3" i="16" s="1"/>
  <c r="A10" i="16"/>
  <c r="D10" i="16"/>
  <c r="N11" i="16"/>
  <c r="C15" i="16"/>
  <c r="D15" i="16"/>
  <c r="E15" i="16"/>
  <c r="F15" i="16"/>
  <c r="G15" i="16"/>
  <c r="H15" i="16"/>
  <c r="I15" i="16"/>
  <c r="J15" i="16"/>
  <c r="K15" i="16"/>
  <c r="L15" i="16"/>
  <c r="N15" i="16"/>
  <c r="Y15" i="16"/>
  <c r="Z15" i="16"/>
  <c r="AA15" i="16"/>
  <c r="AB15" i="16"/>
  <c r="AD15" i="16"/>
  <c r="AW15" i="16"/>
  <c r="AY15" i="16"/>
  <c r="BC15" i="16"/>
  <c r="BE15" i="16"/>
  <c r="BG15" i="16"/>
  <c r="BI15" i="16"/>
  <c r="C16" i="16"/>
  <c r="D16" i="16"/>
  <c r="E16" i="16"/>
  <c r="F16" i="16"/>
  <c r="G16" i="16"/>
  <c r="H16" i="16"/>
  <c r="I16" i="16"/>
  <c r="J16" i="16"/>
  <c r="K16" i="16"/>
  <c r="L16" i="16"/>
  <c r="N16" i="16"/>
  <c r="Y16" i="16"/>
  <c r="Z16" i="16"/>
  <c r="AA16" i="16"/>
  <c r="AB16" i="16"/>
  <c r="AD16" i="16"/>
  <c r="AE16" i="16" s="1"/>
  <c r="AW16" i="16"/>
  <c r="AY16" i="16"/>
  <c r="BC16" i="16"/>
  <c r="BE16" i="16"/>
  <c r="BG16" i="16"/>
  <c r="BI16" i="16"/>
  <c r="C17" i="16"/>
  <c r="D17" i="16"/>
  <c r="E17" i="16"/>
  <c r="F17" i="16"/>
  <c r="G17" i="16"/>
  <c r="H17" i="16"/>
  <c r="I17" i="16"/>
  <c r="J17" i="16"/>
  <c r="K17" i="16"/>
  <c r="L17" i="16"/>
  <c r="N17" i="16"/>
  <c r="Y17" i="16"/>
  <c r="Z17" i="16"/>
  <c r="AA17" i="16"/>
  <c r="AB17" i="16"/>
  <c r="AD17" i="16"/>
  <c r="AF17" i="16" s="1"/>
  <c r="AW17" i="16"/>
  <c r="AY17" i="16"/>
  <c r="BC17" i="16"/>
  <c r="BE17" i="16"/>
  <c r="BG17" i="16"/>
  <c r="BI17" i="16"/>
  <c r="C18" i="16"/>
  <c r="D18" i="16"/>
  <c r="E18" i="16"/>
  <c r="F18" i="16"/>
  <c r="G18" i="16"/>
  <c r="H18" i="16"/>
  <c r="I18" i="16"/>
  <c r="J18" i="16"/>
  <c r="K18" i="16"/>
  <c r="L18" i="16"/>
  <c r="N18" i="16"/>
  <c r="Y18" i="16"/>
  <c r="Z18" i="16"/>
  <c r="AA18" i="16"/>
  <c r="AB18" i="16"/>
  <c r="AD18" i="16"/>
  <c r="AW18" i="16"/>
  <c r="AY18" i="16"/>
  <c r="BC18" i="16"/>
  <c r="BE18" i="16"/>
  <c r="BG18" i="16"/>
  <c r="BI18" i="16"/>
  <c r="C19" i="16"/>
  <c r="D19" i="16"/>
  <c r="E19" i="16"/>
  <c r="F19" i="16"/>
  <c r="G19" i="16"/>
  <c r="H19" i="16"/>
  <c r="I19" i="16"/>
  <c r="J19" i="16"/>
  <c r="K19" i="16"/>
  <c r="L19" i="16"/>
  <c r="N19" i="16"/>
  <c r="Y19" i="16"/>
  <c r="Z19" i="16"/>
  <c r="AA19" i="16"/>
  <c r="AB19" i="16"/>
  <c r="AD19" i="16"/>
  <c r="AW19" i="16"/>
  <c r="AY19" i="16"/>
  <c r="BC19" i="16"/>
  <c r="BE19" i="16"/>
  <c r="BG19" i="16"/>
  <c r="BI19" i="16"/>
  <c r="C20" i="16"/>
  <c r="D20" i="16"/>
  <c r="E20" i="16"/>
  <c r="F20" i="16"/>
  <c r="G20" i="16"/>
  <c r="H20" i="16"/>
  <c r="I20" i="16"/>
  <c r="J20" i="16"/>
  <c r="K20" i="16"/>
  <c r="L20" i="16"/>
  <c r="N20" i="16"/>
  <c r="Y20" i="16"/>
  <c r="Z20" i="16"/>
  <c r="AA20" i="16"/>
  <c r="AB20" i="16"/>
  <c r="AD20" i="16"/>
  <c r="AE20" i="16" s="1"/>
  <c r="AW20" i="16"/>
  <c r="AY20" i="16"/>
  <c r="BC20" i="16"/>
  <c r="BE20" i="16"/>
  <c r="BG20" i="16"/>
  <c r="BI20" i="16"/>
  <c r="C21" i="16"/>
  <c r="D21" i="16"/>
  <c r="E21" i="16"/>
  <c r="F21" i="16"/>
  <c r="G21" i="16"/>
  <c r="H21" i="16"/>
  <c r="I21" i="16"/>
  <c r="J21" i="16"/>
  <c r="K21" i="16"/>
  <c r="L21" i="16"/>
  <c r="N21" i="16"/>
  <c r="Y21" i="16"/>
  <c r="Z21" i="16"/>
  <c r="AA21" i="16"/>
  <c r="AB21" i="16"/>
  <c r="AD21" i="16"/>
  <c r="AG21" i="16" s="1"/>
  <c r="AW21" i="16"/>
  <c r="AY21" i="16"/>
  <c r="BC21" i="16"/>
  <c r="BE21" i="16"/>
  <c r="BG21" i="16"/>
  <c r="BI21" i="16"/>
  <c r="C22" i="16"/>
  <c r="D22" i="16"/>
  <c r="E22" i="16"/>
  <c r="F22" i="16"/>
  <c r="G22" i="16"/>
  <c r="H22" i="16"/>
  <c r="I22" i="16"/>
  <c r="J22" i="16"/>
  <c r="K22" i="16"/>
  <c r="L22" i="16"/>
  <c r="N22" i="16"/>
  <c r="Y22" i="16"/>
  <c r="Z22" i="16"/>
  <c r="AA22" i="16"/>
  <c r="AB22" i="16"/>
  <c r="AD22" i="16"/>
  <c r="AW22" i="16"/>
  <c r="AY22" i="16"/>
  <c r="BC22" i="16"/>
  <c r="BE22" i="16"/>
  <c r="BG22" i="16"/>
  <c r="BI22" i="16"/>
  <c r="C23" i="16"/>
  <c r="D23" i="16"/>
  <c r="E23" i="16"/>
  <c r="F23" i="16"/>
  <c r="G23" i="16"/>
  <c r="H23" i="16"/>
  <c r="I23" i="16"/>
  <c r="J23" i="16"/>
  <c r="K23" i="16"/>
  <c r="L23" i="16"/>
  <c r="N23" i="16"/>
  <c r="Y23" i="16"/>
  <c r="Z23" i="16"/>
  <c r="AA23" i="16"/>
  <c r="AB23" i="16"/>
  <c r="AD23" i="16"/>
  <c r="AG23" i="16" s="1"/>
  <c r="AW23" i="16"/>
  <c r="AY23" i="16"/>
  <c r="BC23" i="16"/>
  <c r="BE23" i="16"/>
  <c r="BG23" i="16"/>
  <c r="BI23" i="16"/>
  <c r="C24" i="16"/>
  <c r="D24" i="16"/>
  <c r="E24" i="16"/>
  <c r="F24" i="16"/>
  <c r="G24" i="16"/>
  <c r="H24" i="16"/>
  <c r="I24" i="16"/>
  <c r="J24" i="16"/>
  <c r="K24" i="16"/>
  <c r="L24" i="16"/>
  <c r="N24" i="16"/>
  <c r="Y24" i="16"/>
  <c r="Z24" i="16"/>
  <c r="AA24" i="16"/>
  <c r="AB24" i="16"/>
  <c r="AD24" i="16"/>
  <c r="AE24" i="16" s="1"/>
  <c r="AW24" i="16"/>
  <c r="AY24" i="16"/>
  <c r="BC24" i="16"/>
  <c r="BE24" i="16"/>
  <c r="BG24" i="16"/>
  <c r="BI24" i="16"/>
  <c r="C25" i="16"/>
  <c r="D25" i="16"/>
  <c r="E25" i="16"/>
  <c r="F25" i="16"/>
  <c r="G25" i="16"/>
  <c r="H25" i="16"/>
  <c r="I25" i="16"/>
  <c r="J25" i="16"/>
  <c r="K25" i="16"/>
  <c r="L25" i="16"/>
  <c r="N25" i="16"/>
  <c r="Y25" i="16"/>
  <c r="Z25" i="16"/>
  <c r="AA25" i="16"/>
  <c r="AB25" i="16"/>
  <c r="AD25" i="16"/>
  <c r="AG25" i="16" s="1"/>
  <c r="AW25" i="16"/>
  <c r="AY25" i="16"/>
  <c r="BC25" i="16"/>
  <c r="BE25" i="16"/>
  <c r="BG25" i="16"/>
  <c r="BI25" i="16"/>
  <c r="C26" i="16"/>
  <c r="D26" i="16"/>
  <c r="E26" i="16"/>
  <c r="F26" i="16"/>
  <c r="G26" i="16"/>
  <c r="H26" i="16"/>
  <c r="I26" i="16"/>
  <c r="J26" i="16"/>
  <c r="K26" i="16"/>
  <c r="L26" i="16"/>
  <c r="N26" i="16"/>
  <c r="Y26" i="16"/>
  <c r="Z26" i="16"/>
  <c r="AA26" i="16"/>
  <c r="AB26" i="16"/>
  <c r="AD26" i="16"/>
  <c r="AE26" i="16" s="1"/>
  <c r="AW26" i="16"/>
  <c r="AY26" i="16"/>
  <c r="BC26" i="16"/>
  <c r="BE26" i="16"/>
  <c r="BG26" i="16"/>
  <c r="BI26" i="16"/>
  <c r="C27" i="16"/>
  <c r="D27" i="16"/>
  <c r="E27" i="16"/>
  <c r="F27" i="16"/>
  <c r="G27" i="16"/>
  <c r="H27" i="16"/>
  <c r="I27" i="16"/>
  <c r="J27" i="16"/>
  <c r="K27" i="16"/>
  <c r="L27" i="16"/>
  <c r="N27" i="16"/>
  <c r="Y27" i="16"/>
  <c r="Z27" i="16"/>
  <c r="AA27" i="16"/>
  <c r="AB27" i="16"/>
  <c r="AD27" i="16"/>
  <c r="AG27" i="16" s="1"/>
  <c r="AW27" i="16"/>
  <c r="AY27" i="16"/>
  <c r="BC27" i="16"/>
  <c r="BE27" i="16"/>
  <c r="BG27" i="16"/>
  <c r="BI27" i="16"/>
  <c r="C28" i="16"/>
  <c r="D28" i="16"/>
  <c r="E28" i="16"/>
  <c r="F28" i="16"/>
  <c r="G28" i="16"/>
  <c r="H28" i="16"/>
  <c r="I28" i="16"/>
  <c r="J28" i="16"/>
  <c r="K28" i="16"/>
  <c r="L28" i="16"/>
  <c r="N28" i="16"/>
  <c r="Y28" i="16"/>
  <c r="Z28" i="16"/>
  <c r="AA28" i="16"/>
  <c r="AB28" i="16"/>
  <c r="AD28" i="16"/>
  <c r="AF28" i="16" s="1"/>
  <c r="AW28" i="16"/>
  <c r="AY28" i="16"/>
  <c r="BC28" i="16"/>
  <c r="BE28" i="16"/>
  <c r="BG28" i="16"/>
  <c r="BI28" i="16"/>
  <c r="C29" i="16"/>
  <c r="D29" i="16"/>
  <c r="E29" i="16"/>
  <c r="F29" i="16"/>
  <c r="G29" i="16"/>
  <c r="H29" i="16"/>
  <c r="I29" i="16"/>
  <c r="J29" i="16"/>
  <c r="K29" i="16"/>
  <c r="L29" i="16"/>
  <c r="N29" i="16"/>
  <c r="Y29" i="16"/>
  <c r="Z29" i="16"/>
  <c r="AA29" i="16"/>
  <c r="AB29" i="16"/>
  <c r="AD29" i="16"/>
  <c r="AW29" i="16"/>
  <c r="AY29" i="16"/>
  <c r="BC29" i="16"/>
  <c r="BE29" i="16"/>
  <c r="BG29" i="16"/>
  <c r="BI29" i="16"/>
  <c r="C30" i="16"/>
  <c r="D30" i="16"/>
  <c r="E30" i="16"/>
  <c r="F30" i="16"/>
  <c r="G30" i="16"/>
  <c r="H30" i="16"/>
  <c r="I30" i="16"/>
  <c r="J30" i="16"/>
  <c r="K30" i="16"/>
  <c r="L30" i="16"/>
  <c r="N30" i="16"/>
  <c r="Y30" i="16"/>
  <c r="Z30" i="16"/>
  <c r="AA30" i="16"/>
  <c r="AB30" i="16"/>
  <c r="AD30" i="16"/>
  <c r="AW30" i="16"/>
  <c r="AY30" i="16"/>
  <c r="BC30" i="16"/>
  <c r="BE30" i="16"/>
  <c r="BG30" i="16"/>
  <c r="BI30" i="16"/>
  <c r="C31" i="16"/>
  <c r="D31" i="16"/>
  <c r="E31" i="16"/>
  <c r="F31" i="16"/>
  <c r="G31" i="16"/>
  <c r="H31" i="16"/>
  <c r="I31" i="16"/>
  <c r="J31" i="16"/>
  <c r="K31" i="16"/>
  <c r="L31" i="16"/>
  <c r="N31" i="16"/>
  <c r="Y31" i="16"/>
  <c r="Z31" i="16"/>
  <c r="AA31" i="16"/>
  <c r="AB31" i="16"/>
  <c r="AD31" i="16"/>
  <c r="AW31" i="16"/>
  <c r="AY31" i="16"/>
  <c r="BC31" i="16"/>
  <c r="BE31" i="16"/>
  <c r="BG31" i="16"/>
  <c r="BI31" i="16"/>
  <c r="C32" i="16"/>
  <c r="D32" i="16"/>
  <c r="E32" i="16"/>
  <c r="F32" i="16"/>
  <c r="G32" i="16"/>
  <c r="H32" i="16"/>
  <c r="I32" i="16"/>
  <c r="J32" i="16"/>
  <c r="K32" i="16"/>
  <c r="L32" i="16"/>
  <c r="N32" i="16"/>
  <c r="Y32" i="16"/>
  <c r="Z32" i="16"/>
  <c r="AA32" i="16"/>
  <c r="AB32" i="16"/>
  <c r="AD32" i="16"/>
  <c r="AW32" i="16"/>
  <c r="AY32" i="16"/>
  <c r="BC32" i="16"/>
  <c r="BE32" i="16"/>
  <c r="BG32" i="16"/>
  <c r="BI32" i="16"/>
  <c r="C33" i="16"/>
  <c r="D33" i="16"/>
  <c r="E33" i="16"/>
  <c r="F33" i="16"/>
  <c r="G33" i="16"/>
  <c r="H33" i="16"/>
  <c r="I33" i="16"/>
  <c r="J33" i="16"/>
  <c r="K33" i="16"/>
  <c r="L33" i="16"/>
  <c r="N33" i="16"/>
  <c r="Y33" i="16"/>
  <c r="Z33" i="16"/>
  <c r="AA33" i="16"/>
  <c r="AB33" i="16"/>
  <c r="AD33" i="16"/>
  <c r="AE33" i="16" s="1"/>
  <c r="AW33" i="16"/>
  <c r="AY33" i="16"/>
  <c r="BC33" i="16"/>
  <c r="BE33" i="16"/>
  <c r="BG33" i="16"/>
  <c r="BI33" i="16"/>
  <c r="C34" i="16"/>
  <c r="D34" i="16"/>
  <c r="E34" i="16"/>
  <c r="F34" i="16"/>
  <c r="G34" i="16"/>
  <c r="H34" i="16"/>
  <c r="I34" i="16"/>
  <c r="J34" i="16"/>
  <c r="K34" i="16"/>
  <c r="L34" i="16"/>
  <c r="N34" i="16"/>
  <c r="Y34" i="16"/>
  <c r="Z34" i="16"/>
  <c r="AA34" i="16"/>
  <c r="AB34" i="16"/>
  <c r="AD34" i="16"/>
  <c r="AE34" i="16" s="1"/>
  <c r="AW34" i="16"/>
  <c r="AY34" i="16"/>
  <c r="BC34" i="16"/>
  <c r="BE34" i="16"/>
  <c r="BG34" i="16"/>
  <c r="BI34" i="16"/>
  <c r="C35" i="16"/>
  <c r="D35" i="16"/>
  <c r="E35" i="16"/>
  <c r="F35" i="16"/>
  <c r="G35" i="16"/>
  <c r="H35" i="16"/>
  <c r="I35" i="16"/>
  <c r="J35" i="16"/>
  <c r="K35" i="16"/>
  <c r="L35" i="16"/>
  <c r="N35" i="16"/>
  <c r="Y35" i="16"/>
  <c r="Z35" i="16"/>
  <c r="AA35" i="16"/>
  <c r="AB35" i="16"/>
  <c r="AD35" i="16"/>
  <c r="AF35" i="16" s="1"/>
  <c r="AW35" i="16"/>
  <c r="AY35" i="16"/>
  <c r="BC35" i="16"/>
  <c r="BE35" i="16"/>
  <c r="BG35" i="16"/>
  <c r="BI35" i="16"/>
  <c r="C36" i="16"/>
  <c r="D36" i="16"/>
  <c r="E36" i="16"/>
  <c r="F36" i="16"/>
  <c r="G36" i="16"/>
  <c r="H36" i="16"/>
  <c r="I36" i="16"/>
  <c r="J36" i="16"/>
  <c r="K36" i="16"/>
  <c r="L36" i="16"/>
  <c r="N36" i="16"/>
  <c r="Y36" i="16"/>
  <c r="Z36" i="16"/>
  <c r="AA36" i="16"/>
  <c r="AB36" i="16"/>
  <c r="AD36" i="16"/>
  <c r="AW36" i="16"/>
  <c r="AY36" i="16"/>
  <c r="BC36" i="16"/>
  <c r="BE36" i="16"/>
  <c r="BG36" i="16"/>
  <c r="BI36" i="16"/>
  <c r="C37" i="16"/>
  <c r="D37" i="16"/>
  <c r="E37" i="16"/>
  <c r="F37" i="16"/>
  <c r="G37" i="16"/>
  <c r="H37" i="16"/>
  <c r="I37" i="16"/>
  <c r="J37" i="16"/>
  <c r="K37" i="16"/>
  <c r="L37" i="16"/>
  <c r="N37" i="16"/>
  <c r="Y37" i="16"/>
  <c r="Z37" i="16"/>
  <c r="AA37" i="16"/>
  <c r="AB37" i="16"/>
  <c r="AD37" i="16"/>
  <c r="AE37" i="16" s="1"/>
  <c r="AW37" i="16"/>
  <c r="AY37" i="16"/>
  <c r="BC37" i="16"/>
  <c r="BE37" i="16"/>
  <c r="BG37" i="16"/>
  <c r="BI37" i="16"/>
  <c r="C38" i="16"/>
  <c r="D38" i="16"/>
  <c r="E38" i="16"/>
  <c r="F38" i="16"/>
  <c r="G38" i="16"/>
  <c r="H38" i="16"/>
  <c r="I38" i="16"/>
  <c r="J38" i="16"/>
  <c r="K38" i="16"/>
  <c r="L38" i="16"/>
  <c r="N38" i="16"/>
  <c r="Y38" i="16"/>
  <c r="Z38" i="16"/>
  <c r="AA38" i="16"/>
  <c r="AB38" i="16"/>
  <c r="AD38" i="16"/>
  <c r="AF38" i="16" s="1"/>
  <c r="AW38" i="16"/>
  <c r="AY38" i="16"/>
  <c r="BC38" i="16"/>
  <c r="BE38" i="16"/>
  <c r="BG38" i="16"/>
  <c r="BI38" i="16"/>
  <c r="C39" i="16"/>
  <c r="D39" i="16"/>
  <c r="E39" i="16"/>
  <c r="F39" i="16"/>
  <c r="G39" i="16"/>
  <c r="H39" i="16"/>
  <c r="I39" i="16"/>
  <c r="J39" i="16"/>
  <c r="K39" i="16"/>
  <c r="L39" i="16"/>
  <c r="N39" i="16"/>
  <c r="Y39" i="16"/>
  <c r="Z39" i="16"/>
  <c r="AA39" i="16"/>
  <c r="AB39" i="16"/>
  <c r="AD39" i="16"/>
  <c r="AF39" i="16" s="1"/>
  <c r="AW39" i="16"/>
  <c r="AY39" i="16"/>
  <c r="BC39" i="16"/>
  <c r="BE39" i="16"/>
  <c r="BG39" i="16"/>
  <c r="BI39" i="16"/>
  <c r="C40" i="16"/>
  <c r="D40" i="16"/>
  <c r="E40" i="16"/>
  <c r="F40" i="16"/>
  <c r="G40" i="16"/>
  <c r="H40" i="16"/>
  <c r="I40" i="16"/>
  <c r="J40" i="16"/>
  <c r="K40" i="16"/>
  <c r="L40" i="16"/>
  <c r="N40" i="16"/>
  <c r="Y40" i="16"/>
  <c r="Z40" i="16"/>
  <c r="AA40" i="16"/>
  <c r="AB40" i="16"/>
  <c r="AD40" i="16"/>
  <c r="AW40" i="16"/>
  <c r="AY40" i="16"/>
  <c r="BC40" i="16"/>
  <c r="BE40" i="16"/>
  <c r="BG40" i="16"/>
  <c r="BI40" i="16"/>
  <c r="C41" i="16"/>
  <c r="D41" i="16"/>
  <c r="E41" i="16"/>
  <c r="F41" i="16"/>
  <c r="G41" i="16"/>
  <c r="H41" i="16"/>
  <c r="I41" i="16"/>
  <c r="J41" i="16"/>
  <c r="K41" i="16"/>
  <c r="L41" i="16"/>
  <c r="N41" i="16"/>
  <c r="Y41" i="16"/>
  <c r="Z41" i="16"/>
  <c r="AA41" i="16"/>
  <c r="AB41" i="16"/>
  <c r="AD41" i="16"/>
  <c r="AE41" i="16" s="1"/>
  <c r="AW41" i="16"/>
  <c r="AY41" i="16"/>
  <c r="BC41" i="16"/>
  <c r="BE41" i="16"/>
  <c r="BG41" i="16"/>
  <c r="BI41" i="16"/>
  <c r="C42" i="16"/>
  <c r="D42" i="16"/>
  <c r="E42" i="16"/>
  <c r="F42" i="16"/>
  <c r="G42" i="16"/>
  <c r="H42" i="16"/>
  <c r="I42" i="16"/>
  <c r="J42" i="16"/>
  <c r="K42" i="16"/>
  <c r="L42" i="16"/>
  <c r="N42" i="16"/>
  <c r="Y42" i="16"/>
  <c r="Z42" i="16"/>
  <c r="AA42" i="16"/>
  <c r="AB42" i="16"/>
  <c r="AD42" i="16"/>
  <c r="AE42" i="16" s="1"/>
  <c r="AW42" i="16"/>
  <c r="AY42" i="16"/>
  <c r="BC42" i="16"/>
  <c r="BE42" i="16"/>
  <c r="BG42" i="16"/>
  <c r="BI42" i="16"/>
  <c r="C43" i="16"/>
  <c r="D43" i="16"/>
  <c r="E43" i="16"/>
  <c r="F43" i="16"/>
  <c r="G43" i="16"/>
  <c r="H43" i="16"/>
  <c r="I43" i="16"/>
  <c r="J43" i="16"/>
  <c r="K43" i="16"/>
  <c r="L43" i="16"/>
  <c r="N43" i="16"/>
  <c r="Y43" i="16"/>
  <c r="Z43" i="16"/>
  <c r="AA43" i="16"/>
  <c r="AB43" i="16"/>
  <c r="AD43" i="16"/>
  <c r="AF43" i="16" s="1"/>
  <c r="AW43" i="16"/>
  <c r="AY43" i="16"/>
  <c r="BC43" i="16"/>
  <c r="BE43" i="16"/>
  <c r="BG43" i="16"/>
  <c r="BI43" i="16"/>
  <c r="C44" i="16"/>
  <c r="D44" i="16"/>
  <c r="E44" i="16"/>
  <c r="F44" i="16"/>
  <c r="G44" i="16"/>
  <c r="H44" i="16"/>
  <c r="I44" i="16"/>
  <c r="J44" i="16"/>
  <c r="K44" i="16"/>
  <c r="L44" i="16"/>
  <c r="N44" i="16"/>
  <c r="Y44" i="16"/>
  <c r="Z44" i="16"/>
  <c r="AA44" i="16"/>
  <c r="AB44" i="16"/>
  <c r="AD44" i="16"/>
  <c r="AW44" i="16"/>
  <c r="AY44" i="16"/>
  <c r="BC44" i="16"/>
  <c r="BE44" i="16"/>
  <c r="BG44" i="16"/>
  <c r="BI44" i="16"/>
  <c r="C45" i="16"/>
  <c r="D45" i="16"/>
  <c r="E45" i="16"/>
  <c r="F45" i="16"/>
  <c r="G45" i="16"/>
  <c r="H45" i="16"/>
  <c r="I45" i="16"/>
  <c r="J45" i="16"/>
  <c r="K45" i="16"/>
  <c r="L45" i="16"/>
  <c r="N45" i="16"/>
  <c r="Y45" i="16"/>
  <c r="Z45" i="16"/>
  <c r="AA45" i="16"/>
  <c r="AB45" i="16"/>
  <c r="AD45" i="16"/>
  <c r="AW45" i="16"/>
  <c r="AY45" i="16"/>
  <c r="BC45" i="16"/>
  <c r="BE45" i="16"/>
  <c r="BG45" i="16"/>
  <c r="BI45" i="16"/>
  <c r="C46" i="16"/>
  <c r="D46" i="16"/>
  <c r="E46" i="16"/>
  <c r="F46" i="16"/>
  <c r="G46" i="16"/>
  <c r="H46" i="16"/>
  <c r="I46" i="16"/>
  <c r="J46" i="16"/>
  <c r="K46" i="16"/>
  <c r="L46" i="16"/>
  <c r="N46" i="16"/>
  <c r="Y46" i="16"/>
  <c r="Z46" i="16"/>
  <c r="AA46" i="16"/>
  <c r="AB46" i="16"/>
  <c r="AD46" i="16"/>
  <c r="AW46" i="16"/>
  <c r="AY46" i="16"/>
  <c r="BC46" i="16"/>
  <c r="BE46" i="16"/>
  <c r="BG46" i="16"/>
  <c r="BI46" i="16"/>
  <c r="C47" i="16"/>
  <c r="D47" i="16"/>
  <c r="E47" i="16"/>
  <c r="F47" i="16"/>
  <c r="G47" i="16"/>
  <c r="H47" i="16"/>
  <c r="I47" i="16"/>
  <c r="J47" i="16"/>
  <c r="K47" i="16"/>
  <c r="L47" i="16"/>
  <c r="N47" i="16"/>
  <c r="Y47" i="16"/>
  <c r="Z47" i="16"/>
  <c r="AA47" i="16"/>
  <c r="AB47" i="16"/>
  <c r="AD47" i="16"/>
  <c r="AW47" i="16"/>
  <c r="AY47" i="16"/>
  <c r="BC47" i="16"/>
  <c r="BE47" i="16"/>
  <c r="BG47" i="16"/>
  <c r="BI47" i="16"/>
  <c r="C48" i="16"/>
  <c r="D48" i="16"/>
  <c r="E48" i="16"/>
  <c r="F48" i="16"/>
  <c r="G48" i="16"/>
  <c r="H48" i="16"/>
  <c r="I48" i="16"/>
  <c r="J48" i="16"/>
  <c r="K48" i="16"/>
  <c r="L48" i="16"/>
  <c r="N48" i="16"/>
  <c r="Y48" i="16"/>
  <c r="Z48" i="16"/>
  <c r="AA48" i="16"/>
  <c r="AB48" i="16"/>
  <c r="AD48" i="16"/>
  <c r="AG48" i="16" s="1"/>
  <c r="AW48" i="16"/>
  <c r="AY48" i="16"/>
  <c r="BC48" i="16"/>
  <c r="BE48" i="16"/>
  <c r="BG48" i="16"/>
  <c r="BI48" i="16"/>
  <c r="C49" i="16"/>
  <c r="D49" i="16"/>
  <c r="E49" i="16"/>
  <c r="F49" i="16"/>
  <c r="G49" i="16"/>
  <c r="H49" i="16"/>
  <c r="I49" i="16"/>
  <c r="J49" i="16"/>
  <c r="K49" i="16"/>
  <c r="L49" i="16"/>
  <c r="N49" i="16"/>
  <c r="Y49" i="16"/>
  <c r="Z49" i="16"/>
  <c r="AA49" i="16"/>
  <c r="AB49" i="16"/>
  <c r="AD49" i="16"/>
  <c r="AW49" i="16"/>
  <c r="AY49" i="16"/>
  <c r="BC49" i="16"/>
  <c r="BE49" i="16"/>
  <c r="BG49" i="16"/>
  <c r="BI49" i="16"/>
  <c r="C50" i="16"/>
  <c r="D50" i="16"/>
  <c r="E50" i="16"/>
  <c r="F50" i="16"/>
  <c r="G50" i="16"/>
  <c r="H50" i="16"/>
  <c r="I50" i="16"/>
  <c r="J50" i="16"/>
  <c r="K50" i="16"/>
  <c r="L50" i="16"/>
  <c r="N50" i="16"/>
  <c r="Y50" i="16"/>
  <c r="Z50" i="16"/>
  <c r="AA50" i="16"/>
  <c r="AB50" i="16"/>
  <c r="AD50" i="16"/>
  <c r="AW50" i="16"/>
  <c r="AY50" i="16"/>
  <c r="BC50" i="16"/>
  <c r="BE50" i="16"/>
  <c r="BG50" i="16"/>
  <c r="BI50" i="16"/>
  <c r="C51" i="16"/>
  <c r="D51" i="16"/>
  <c r="E51" i="16"/>
  <c r="F51" i="16"/>
  <c r="G51" i="16"/>
  <c r="H51" i="16"/>
  <c r="I51" i="16"/>
  <c r="J51" i="16"/>
  <c r="K51" i="16"/>
  <c r="L51" i="16"/>
  <c r="N51" i="16"/>
  <c r="Y51" i="16"/>
  <c r="Z51" i="16"/>
  <c r="AA51" i="16"/>
  <c r="AB51" i="16"/>
  <c r="AD51" i="16"/>
  <c r="AW51" i="16"/>
  <c r="AY51" i="16"/>
  <c r="BC51" i="16"/>
  <c r="BE51" i="16"/>
  <c r="BG51" i="16"/>
  <c r="BI51" i="16"/>
  <c r="C52" i="16"/>
  <c r="D52" i="16"/>
  <c r="E52" i="16"/>
  <c r="F52" i="16"/>
  <c r="G52" i="16"/>
  <c r="H52" i="16"/>
  <c r="I52" i="16"/>
  <c r="J52" i="16"/>
  <c r="K52" i="16"/>
  <c r="L52" i="16"/>
  <c r="N52" i="16"/>
  <c r="Y52" i="16"/>
  <c r="Z52" i="16"/>
  <c r="AA52" i="16"/>
  <c r="AB52" i="16"/>
  <c r="AD52" i="16"/>
  <c r="AG52" i="16" s="1"/>
  <c r="AW52" i="16"/>
  <c r="AY52" i="16"/>
  <c r="BC52" i="16"/>
  <c r="BE52" i="16"/>
  <c r="BG52" i="16"/>
  <c r="BI52" i="16"/>
  <c r="C53" i="16"/>
  <c r="D53" i="16"/>
  <c r="E53" i="16"/>
  <c r="F53" i="16"/>
  <c r="G53" i="16"/>
  <c r="H53" i="16"/>
  <c r="I53" i="16"/>
  <c r="J53" i="16"/>
  <c r="K53" i="16"/>
  <c r="L53" i="16"/>
  <c r="N53" i="16"/>
  <c r="Y53" i="16"/>
  <c r="Z53" i="16"/>
  <c r="AA53" i="16"/>
  <c r="AB53" i="16"/>
  <c r="AD53" i="16"/>
  <c r="AF53" i="16" s="1"/>
  <c r="AW53" i="16"/>
  <c r="AY53" i="16"/>
  <c r="BC53" i="16"/>
  <c r="BE53" i="16"/>
  <c r="BG53" i="16"/>
  <c r="BI53" i="16"/>
  <c r="C54" i="16"/>
  <c r="D54" i="16"/>
  <c r="E54" i="16"/>
  <c r="F54" i="16"/>
  <c r="G54" i="16"/>
  <c r="H54" i="16"/>
  <c r="I54" i="16"/>
  <c r="J54" i="16"/>
  <c r="K54" i="16"/>
  <c r="L54" i="16"/>
  <c r="N54" i="16"/>
  <c r="Y54" i="16"/>
  <c r="Z54" i="16"/>
  <c r="AA54" i="16"/>
  <c r="AB54" i="16"/>
  <c r="AD54" i="16"/>
  <c r="AW54" i="16"/>
  <c r="AY54" i="16"/>
  <c r="BC54" i="16"/>
  <c r="BE54" i="16"/>
  <c r="BG54" i="16"/>
  <c r="BI54" i="16"/>
  <c r="C55" i="16"/>
  <c r="D55" i="16"/>
  <c r="E55" i="16"/>
  <c r="F55" i="16"/>
  <c r="G55" i="16"/>
  <c r="H55" i="16"/>
  <c r="I55" i="16"/>
  <c r="J55" i="16"/>
  <c r="K55" i="16"/>
  <c r="L55" i="16"/>
  <c r="N55" i="16"/>
  <c r="Y55" i="16"/>
  <c r="Z55" i="16"/>
  <c r="AA55" i="16"/>
  <c r="AB55" i="16"/>
  <c r="AD55" i="16"/>
  <c r="AF55" i="16" s="1"/>
  <c r="AW55" i="16"/>
  <c r="AY55" i="16"/>
  <c r="BC55" i="16"/>
  <c r="BE55" i="16"/>
  <c r="BG55" i="16"/>
  <c r="BI55" i="16"/>
  <c r="C56" i="16"/>
  <c r="D56" i="16"/>
  <c r="E56" i="16"/>
  <c r="F56" i="16"/>
  <c r="G56" i="16"/>
  <c r="H56" i="16"/>
  <c r="I56" i="16"/>
  <c r="J56" i="16"/>
  <c r="K56" i="16"/>
  <c r="L56" i="16"/>
  <c r="N56" i="16"/>
  <c r="Y56" i="16"/>
  <c r="Z56" i="16"/>
  <c r="AA56" i="16"/>
  <c r="AB56" i="16"/>
  <c r="AD56" i="16"/>
  <c r="AG56" i="16" s="1"/>
  <c r="AW56" i="16"/>
  <c r="AY56" i="16"/>
  <c r="BC56" i="16"/>
  <c r="BE56" i="16"/>
  <c r="BG56" i="16"/>
  <c r="BI56" i="16"/>
  <c r="C57" i="16"/>
  <c r="D57" i="16"/>
  <c r="E57" i="16"/>
  <c r="F57" i="16"/>
  <c r="G57" i="16"/>
  <c r="H57" i="16"/>
  <c r="I57" i="16"/>
  <c r="J57" i="16"/>
  <c r="K57" i="16"/>
  <c r="L57" i="16"/>
  <c r="N57" i="16"/>
  <c r="Y57" i="16"/>
  <c r="Z57" i="16"/>
  <c r="AA57" i="16"/>
  <c r="AB57" i="16"/>
  <c r="AD57" i="16"/>
  <c r="AF57" i="16" s="1"/>
  <c r="AW57" i="16"/>
  <c r="AY57" i="16"/>
  <c r="BC57" i="16"/>
  <c r="BE57" i="16"/>
  <c r="BG57" i="16"/>
  <c r="BI57" i="16"/>
  <c r="C58" i="16"/>
  <c r="D58" i="16"/>
  <c r="E58" i="16"/>
  <c r="F58" i="16"/>
  <c r="G58" i="16"/>
  <c r="H58" i="16"/>
  <c r="I58" i="16"/>
  <c r="J58" i="16"/>
  <c r="K58" i="16"/>
  <c r="L58" i="16"/>
  <c r="N58" i="16"/>
  <c r="Y58" i="16"/>
  <c r="Z58" i="16"/>
  <c r="AA58" i="16"/>
  <c r="AB58" i="16"/>
  <c r="AD58" i="16"/>
  <c r="AW58" i="16"/>
  <c r="AY58" i="16"/>
  <c r="BC58" i="16"/>
  <c r="BE58" i="16"/>
  <c r="BG58" i="16"/>
  <c r="BI58" i="16"/>
  <c r="C59" i="16"/>
  <c r="D59" i="16"/>
  <c r="E59" i="16"/>
  <c r="F59" i="16"/>
  <c r="G59" i="16"/>
  <c r="H59" i="16"/>
  <c r="I59" i="16"/>
  <c r="J59" i="16"/>
  <c r="K59" i="16"/>
  <c r="L59" i="16"/>
  <c r="N59" i="16"/>
  <c r="Y59" i="16"/>
  <c r="Z59" i="16"/>
  <c r="AA59" i="16"/>
  <c r="AB59" i="16"/>
  <c r="AD59" i="16"/>
  <c r="AW59" i="16"/>
  <c r="AY59" i="16"/>
  <c r="BC59" i="16"/>
  <c r="BE59" i="16"/>
  <c r="BG59" i="16"/>
  <c r="BI59" i="16"/>
  <c r="C60" i="16"/>
  <c r="D60" i="16"/>
  <c r="E60" i="16"/>
  <c r="F60" i="16"/>
  <c r="G60" i="16"/>
  <c r="H60" i="16"/>
  <c r="I60" i="16"/>
  <c r="J60" i="16"/>
  <c r="K60" i="16"/>
  <c r="L60" i="16"/>
  <c r="N60" i="16"/>
  <c r="Y60" i="16"/>
  <c r="Z60" i="16"/>
  <c r="AA60" i="16"/>
  <c r="AB60" i="16"/>
  <c r="AD60" i="16"/>
  <c r="AF60" i="16" s="1"/>
  <c r="AW60" i="16"/>
  <c r="AY60" i="16"/>
  <c r="BC60" i="16"/>
  <c r="BE60" i="16"/>
  <c r="BG60" i="16"/>
  <c r="BI60" i="16"/>
  <c r="C61" i="16"/>
  <c r="D61" i="16"/>
  <c r="E61" i="16"/>
  <c r="F61" i="16"/>
  <c r="G61" i="16"/>
  <c r="H61" i="16"/>
  <c r="I61" i="16"/>
  <c r="J61" i="16"/>
  <c r="K61" i="16"/>
  <c r="L61" i="16"/>
  <c r="N61" i="16"/>
  <c r="Y61" i="16"/>
  <c r="Z61" i="16"/>
  <c r="AA61" i="16"/>
  <c r="AB61" i="16"/>
  <c r="AD61" i="16"/>
  <c r="AW61" i="16"/>
  <c r="AY61" i="16"/>
  <c r="BC61" i="16"/>
  <c r="BE61" i="16"/>
  <c r="BG61" i="16"/>
  <c r="BI61" i="16"/>
  <c r="C62" i="16"/>
  <c r="D62" i="16"/>
  <c r="E62" i="16"/>
  <c r="F62" i="16"/>
  <c r="G62" i="16"/>
  <c r="H62" i="16"/>
  <c r="I62" i="16"/>
  <c r="J62" i="16"/>
  <c r="K62" i="16"/>
  <c r="L62" i="16"/>
  <c r="N62" i="16"/>
  <c r="Y62" i="16"/>
  <c r="Z62" i="16"/>
  <c r="AA62" i="16"/>
  <c r="AB62" i="16"/>
  <c r="AD62" i="16"/>
  <c r="AW62" i="16"/>
  <c r="AY62" i="16"/>
  <c r="BC62" i="16"/>
  <c r="BE62" i="16"/>
  <c r="BG62" i="16"/>
  <c r="BI62" i="16"/>
  <c r="C63" i="16"/>
  <c r="D63" i="16"/>
  <c r="E63" i="16"/>
  <c r="F63" i="16"/>
  <c r="G63" i="16"/>
  <c r="H63" i="16"/>
  <c r="I63" i="16"/>
  <c r="J63" i="16"/>
  <c r="K63" i="16"/>
  <c r="L63" i="16"/>
  <c r="N63" i="16"/>
  <c r="Y63" i="16"/>
  <c r="Z63" i="16"/>
  <c r="AA63" i="16"/>
  <c r="AB63" i="16"/>
  <c r="AD63" i="16"/>
  <c r="AW63" i="16"/>
  <c r="AY63" i="16"/>
  <c r="BC63" i="16"/>
  <c r="BE63" i="16"/>
  <c r="BG63" i="16"/>
  <c r="BI63" i="16"/>
  <c r="C64" i="16"/>
  <c r="D64" i="16"/>
  <c r="E64" i="16"/>
  <c r="F64" i="16"/>
  <c r="G64" i="16"/>
  <c r="H64" i="16"/>
  <c r="I64" i="16"/>
  <c r="J64" i="16"/>
  <c r="K64" i="16"/>
  <c r="L64" i="16"/>
  <c r="N64" i="16"/>
  <c r="Y64" i="16"/>
  <c r="Z64" i="16"/>
  <c r="AA64" i="16"/>
  <c r="AB64" i="16"/>
  <c r="AD64" i="16"/>
  <c r="AF64" i="16" s="1"/>
  <c r="AW64" i="16"/>
  <c r="AY64" i="16"/>
  <c r="BC64" i="16"/>
  <c r="BE64" i="16"/>
  <c r="BG64" i="16"/>
  <c r="BI64" i="16"/>
  <c r="C65" i="16"/>
  <c r="D65" i="16"/>
  <c r="E65" i="16"/>
  <c r="F65" i="16"/>
  <c r="G65" i="16"/>
  <c r="H65" i="16"/>
  <c r="I65" i="16"/>
  <c r="J65" i="16"/>
  <c r="K65" i="16"/>
  <c r="L65" i="16"/>
  <c r="N65" i="16"/>
  <c r="Y65" i="16"/>
  <c r="Z65" i="16"/>
  <c r="AA65" i="16"/>
  <c r="AB65" i="16"/>
  <c r="AD65" i="16"/>
  <c r="AG65" i="16" s="1"/>
  <c r="AW65" i="16"/>
  <c r="AY65" i="16"/>
  <c r="BC65" i="16"/>
  <c r="BE65" i="16"/>
  <c r="BG65" i="16"/>
  <c r="BI65" i="16"/>
  <c r="C66" i="16"/>
  <c r="D66" i="16"/>
  <c r="E66" i="16"/>
  <c r="F66" i="16"/>
  <c r="G66" i="16"/>
  <c r="H66" i="16"/>
  <c r="I66" i="16"/>
  <c r="J66" i="16"/>
  <c r="K66" i="16"/>
  <c r="L66" i="16"/>
  <c r="N66" i="16"/>
  <c r="Y66" i="16"/>
  <c r="Z66" i="16"/>
  <c r="AA66" i="16"/>
  <c r="AB66" i="16"/>
  <c r="AD66" i="16"/>
  <c r="AE66" i="16" s="1"/>
  <c r="AW66" i="16"/>
  <c r="AY66" i="16"/>
  <c r="BC66" i="16"/>
  <c r="BE66" i="16"/>
  <c r="BG66" i="16"/>
  <c r="BI66" i="16"/>
  <c r="C67" i="16"/>
  <c r="D67" i="16"/>
  <c r="E67" i="16"/>
  <c r="F67" i="16"/>
  <c r="G67" i="16"/>
  <c r="H67" i="16"/>
  <c r="I67" i="16"/>
  <c r="J67" i="16"/>
  <c r="K67" i="16"/>
  <c r="L67" i="16"/>
  <c r="N67" i="16"/>
  <c r="Y67" i="16"/>
  <c r="Z67" i="16"/>
  <c r="AA67" i="16"/>
  <c r="AB67" i="16"/>
  <c r="AD67" i="16"/>
  <c r="AG67" i="16" s="1"/>
  <c r="AW67" i="16"/>
  <c r="AY67" i="16"/>
  <c r="BC67" i="16"/>
  <c r="BE67" i="16"/>
  <c r="BG67" i="16"/>
  <c r="BI67" i="16"/>
  <c r="C68" i="16"/>
  <c r="D68" i="16"/>
  <c r="E68" i="16"/>
  <c r="F68" i="16"/>
  <c r="G68" i="16"/>
  <c r="H68" i="16"/>
  <c r="I68" i="16"/>
  <c r="J68" i="16"/>
  <c r="K68" i="16"/>
  <c r="L68" i="16"/>
  <c r="N68" i="16"/>
  <c r="Y68" i="16"/>
  <c r="Z68" i="16"/>
  <c r="AA68" i="16"/>
  <c r="AB68" i="16"/>
  <c r="AD68" i="16"/>
  <c r="AW68" i="16"/>
  <c r="AY68" i="16"/>
  <c r="BC68" i="16"/>
  <c r="BE68" i="16"/>
  <c r="BG68" i="16"/>
  <c r="BI68" i="16"/>
  <c r="C69" i="16"/>
  <c r="D69" i="16"/>
  <c r="E69" i="16"/>
  <c r="F69" i="16"/>
  <c r="G69" i="16"/>
  <c r="H69" i="16"/>
  <c r="I69" i="16"/>
  <c r="J69" i="16"/>
  <c r="K69" i="16"/>
  <c r="L69" i="16"/>
  <c r="N69" i="16"/>
  <c r="Y69" i="16"/>
  <c r="Z69" i="16"/>
  <c r="AA69" i="16"/>
  <c r="AB69" i="16"/>
  <c r="AD69" i="16"/>
  <c r="AG69" i="16" s="1"/>
  <c r="AW69" i="16"/>
  <c r="AY69" i="16"/>
  <c r="BC69" i="16"/>
  <c r="BE69" i="16"/>
  <c r="BG69" i="16"/>
  <c r="BI69" i="16"/>
  <c r="C70" i="16"/>
  <c r="D70" i="16"/>
  <c r="E70" i="16"/>
  <c r="F70" i="16"/>
  <c r="G70" i="16"/>
  <c r="H70" i="16"/>
  <c r="I70" i="16"/>
  <c r="J70" i="16"/>
  <c r="K70" i="16"/>
  <c r="L70" i="16"/>
  <c r="N70" i="16"/>
  <c r="Y70" i="16"/>
  <c r="Z70" i="16"/>
  <c r="AA70" i="16"/>
  <c r="AB70" i="16"/>
  <c r="AD70" i="16"/>
  <c r="AE70" i="16" s="1"/>
  <c r="AW70" i="16"/>
  <c r="AY70" i="16"/>
  <c r="BC70" i="16"/>
  <c r="BE70" i="16"/>
  <c r="BG70" i="16"/>
  <c r="BI70" i="16"/>
  <c r="C71" i="16"/>
  <c r="D71" i="16"/>
  <c r="E71" i="16"/>
  <c r="F71" i="16"/>
  <c r="G71" i="16"/>
  <c r="H71" i="16"/>
  <c r="I71" i="16"/>
  <c r="J71" i="16"/>
  <c r="K71" i="16"/>
  <c r="L71" i="16"/>
  <c r="N71" i="16"/>
  <c r="Y71" i="16"/>
  <c r="Z71" i="16"/>
  <c r="AA71" i="16"/>
  <c r="AB71" i="16"/>
  <c r="AD71" i="16"/>
  <c r="AE71" i="16" s="1"/>
  <c r="AW71" i="16"/>
  <c r="AY71" i="16"/>
  <c r="BC71" i="16"/>
  <c r="BE71" i="16"/>
  <c r="BG71" i="16"/>
  <c r="BI71" i="16"/>
  <c r="C72" i="16"/>
  <c r="D72" i="16"/>
  <c r="E72" i="16"/>
  <c r="F72" i="16"/>
  <c r="G72" i="16"/>
  <c r="H72" i="16"/>
  <c r="I72" i="16"/>
  <c r="J72" i="16"/>
  <c r="K72" i="16"/>
  <c r="L72" i="16"/>
  <c r="N72" i="16"/>
  <c r="Y72" i="16"/>
  <c r="Z72" i="16"/>
  <c r="AA72" i="16"/>
  <c r="AB72" i="16"/>
  <c r="AD72" i="16"/>
  <c r="AF72" i="16" s="1"/>
  <c r="AW72" i="16"/>
  <c r="AY72" i="16"/>
  <c r="BC72" i="16"/>
  <c r="BE72" i="16"/>
  <c r="BG72" i="16"/>
  <c r="BI72" i="16"/>
  <c r="C73" i="16"/>
  <c r="D73" i="16"/>
  <c r="E73" i="16"/>
  <c r="F73" i="16"/>
  <c r="G73" i="16"/>
  <c r="H73" i="16"/>
  <c r="I73" i="16"/>
  <c r="J73" i="16"/>
  <c r="K73" i="16"/>
  <c r="L73" i="16"/>
  <c r="N73" i="16"/>
  <c r="Y73" i="16"/>
  <c r="Z73" i="16"/>
  <c r="AA73" i="16"/>
  <c r="AB73" i="16"/>
  <c r="AD73" i="16"/>
  <c r="AW73" i="16"/>
  <c r="AY73" i="16"/>
  <c r="BC73" i="16"/>
  <c r="BE73" i="16"/>
  <c r="BG73" i="16"/>
  <c r="BI73" i="16"/>
  <c r="C74" i="16"/>
  <c r="D74" i="16"/>
  <c r="E74" i="16"/>
  <c r="F74" i="16"/>
  <c r="G74" i="16"/>
  <c r="H74" i="16"/>
  <c r="I74" i="16"/>
  <c r="J74" i="16"/>
  <c r="K74" i="16"/>
  <c r="L74" i="16"/>
  <c r="N74" i="16"/>
  <c r="Y74" i="16"/>
  <c r="Z74" i="16"/>
  <c r="AA74" i="16"/>
  <c r="AB74" i="16"/>
  <c r="AD74" i="16"/>
  <c r="AW74" i="16"/>
  <c r="AY74" i="16"/>
  <c r="BC74" i="16"/>
  <c r="BE74" i="16"/>
  <c r="BG74" i="16"/>
  <c r="BI74" i="16"/>
  <c r="C75" i="16"/>
  <c r="D75" i="16"/>
  <c r="E75" i="16"/>
  <c r="F75" i="16"/>
  <c r="G75" i="16"/>
  <c r="H75" i="16"/>
  <c r="I75" i="16"/>
  <c r="J75" i="16"/>
  <c r="K75" i="16"/>
  <c r="L75" i="16"/>
  <c r="N75" i="16"/>
  <c r="Y75" i="16"/>
  <c r="Z75" i="16"/>
  <c r="AA75" i="16"/>
  <c r="AB75" i="16"/>
  <c r="AD75" i="16"/>
  <c r="AE75" i="16" s="1"/>
  <c r="AW75" i="16"/>
  <c r="AY75" i="16"/>
  <c r="BC75" i="16"/>
  <c r="BE75" i="16"/>
  <c r="BG75" i="16"/>
  <c r="BI75" i="16"/>
  <c r="C76" i="16"/>
  <c r="D76" i="16"/>
  <c r="E76" i="16"/>
  <c r="F76" i="16"/>
  <c r="G76" i="16"/>
  <c r="H76" i="16"/>
  <c r="I76" i="16"/>
  <c r="J76" i="16"/>
  <c r="K76" i="16"/>
  <c r="L76" i="16"/>
  <c r="N76" i="16"/>
  <c r="Y76" i="16"/>
  <c r="Z76" i="16"/>
  <c r="AA76" i="16"/>
  <c r="AB76" i="16"/>
  <c r="AD76" i="16"/>
  <c r="AF76" i="16" s="1"/>
  <c r="AW76" i="16"/>
  <c r="AY76" i="16"/>
  <c r="BC76" i="16"/>
  <c r="BE76" i="16"/>
  <c r="BG76" i="16"/>
  <c r="BI76" i="16"/>
  <c r="C77" i="16"/>
  <c r="D77" i="16"/>
  <c r="E77" i="16"/>
  <c r="F77" i="16"/>
  <c r="G77" i="16"/>
  <c r="H77" i="16"/>
  <c r="I77" i="16"/>
  <c r="J77" i="16"/>
  <c r="K77" i="16"/>
  <c r="L77" i="16"/>
  <c r="N77" i="16"/>
  <c r="Y77" i="16"/>
  <c r="Z77" i="16"/>
  <c r="AA77" i="16"/>
  <c r="AB77" i="16"/>
  <c r="AD77" i="16"/>
  <c r="AW77" i="16"/>
  <c r="AY77" i="16"/>
  <c r="BC77" i="16"/>
  <c r="BE77" i="16"/>
  <c r="BG77" i="16"/>
  <c r="BI77" i="16"/>
  <c r="C78" i="16"/>
  <c r="D78" i="16"/>
  <c r="E78" i="16"/>
  <c r="F78" i="16"/>
  <c r="G78" i="16"/>
  <c r="H78" i="16"/>
  <c r="I78" i="16"/>
  <c r="J78" i="16"/>
  <c r="K78" i="16"/>
  <c r="L78" i="16"/>
  <c r="N78" i="16"/>
  <c r="Y78" i="16"/>
  <c r="Z78" i="16"/>
  <c r="AA78" i="16"/>
  <c r="AB78" i="16"/>
  <c r="AD78" i="16"/>
  <c r="AW78" i="16"/>
  <c r="AY78" i="16"/>
  <c r="BC78" i="16"/>
  <c r="BE78" i="16"/>
  <c r="BG78" i="16"/>
  <c r="BI78" i="16"/>
  <c r="C79" i="16"/>
  <c r="D79" i="16"/>
  <c r="E79" i="16"/>
  <c r="F79" i="16"/>
  <c r="G79" i="16"/>
  <c r="H79" i="16"/>
  <c r="I79" i="16"/>
  <c r="J79" i="16"/>
  <c r="K79" i="16"/>
  <c r="L79" i="16"/>
  <c r="N79" i="16"/>
  <c r="Y79" i="16"/>
  <c r="Z79" i="16"/>
  <c r="AA79" i="16"/>
  <c r="AB79" i="16"/>
  <c r="AD79" i="16"/>
  <c r="AE79" i="16" s="1"/>
  <c r="AW79" i="16"/>
  <c r="AY79" i="16"/>
  <c r="BC79" i="16"/>
  <c r="BE79" i="16"/>
  <c r="BG79" i="16"/>
  <c r="BI79" i="16"/>
  <c r="C80" i="16"/>
  <c r="D80" i="16"/>
  <c r="E80" i="16"/>
  <c r="F80" i="16"/>
  <c r="G80" i="16"/>
  <c r="H80" i="16"/>
  <c r="I80" i="16"/>
  <c r="J80" i="16"/>
  <c r="K80" i="16"/>
  <c r="L80" i="16"/>
  <c r="N80" i="16"/>
  <c r="Y80" i="16"/>
  <c r="Z80" i="16"/>
  <c r="AA80" i="16"/>
  <c r="AB80" i="16"/>
  <c r="AD80" i="16"/>
  <c r="AE80" i="16" s="1"/>
  <c r="AW80" i="16"/>
  <c r="AY80" i="16"/>
  <c r="BC80" i="16"/>
  <c r="BE80" i="16"/>
  <c r="BG80" i="16"/>
  <c r="BI80" i="16"/>
  <c r="C81" i="16"/>
  <c r="D81" i="16"/>
  <c r="E81" i="16"/>
  <c r="F81" i="16"/>
  <c r="G81" i="16"/>
  <c r="H81" i="16"/>
  <c r="I81" i="16"/>
  <c r="J81" i="16"/>
  <c r="K81" i="16"/>
  <c r="L81" i="16"/>
  <c r="N81" i="16"/>
  <c r="Y81" i="16"/>
  <c r="Z81" i="16"/>
  <c r="AA81" i="16"/>
  <c r="AB81" i="16"/>
  <c r="AD81" i="16"/>
  <c r="AG81" i="16" s="1"/>
  <c r="AW81" i="16"/>
  <c r="AY81" i="16"/>
  <c r="BC81" i="16"/>
  <c r="BE81" i="16"/>
  <c r="BG81" i="16"/>
  <c r="BI81" i="16"/>
  <c r="C82" i="16"/>
  <c r="D82" i="16"/>
  <c r="E82" i="16"/>
  <c r="F82" i="16"/>
  <c r="G82" i="16"/>
  <c r="H82" i="16"/>
  <c r="I82" i="16"/>
  <c r="J82" i="16"/>
  <c r="K82" i="16"/>
  <c r="L82" i="16"/>
  <c r="N82" i="16"/>
  <c r="Y82" i="16"/>
  <c r="Z82" i="16"/>
  <c r="AA82" i="16"/>
  <c r="AB82" i="16"/>
  <c r="AD82" i="16"/>
  <c r="AW82" i="16"/>
  <c r="AY82" i="16"/>
  <c r="BC82" i="16"/>
  <c r="BE82" i="16"/>
  <c r="BG82" i="16"/>
  <c r="BI82" i="16"/>
  <c r="C83" i="16"/>
  <c r="D83" i="16"/>
  <c r="E83" i="16"/>
  <c r="F83" i="16"/>
  <c r="G83" i="16"/>
  <c r="H83" i="16"/>
  <c r="I83" i="16"/>
  <c r="J83" i="16"/>
  <c r="K83" i="16"/>
  <c r="L83" i="16"/>
  <c r="N83" i="16"/>
  <c r="Y83" i="16"/>
  <c r="Z83" i="16"/>
  <c r="AA83" i="16"/>
  <c r="AB83" i="16"/>
  <c r="AD83" i="16"/>
  <c r="AE83" i="16" s="1"/>
  <c r="AW83" i="16"/>
  <c r="AY83" i="16"/>
  <c r="BC83" i="16"/>
  <c r="BE83" i="16"/>
  <c r="BG83" i="16"/>
  <c r="BI83" i="16"/>
  <c r="C84" i="16"/>
  <c r="D84" i="16"/>
  <c r="E84" i="16"/>
  <c r="F84" i="16"/>
  <c r="G84" i="16"/>
  <c r="H84" i="16"/>
  <c r="I84" i="16"/>
  <c r="J84" i="16"/>
  <c r="K84" i="16"/>
  <c r="L84" i="16"/>
  <c r="N84" i="16"/>
  <c r="Y84" i="16"/>
  <c r="Z84" i="16"/>
  <c r="AA84" i="16"/>
  <c r="AB84" i="16"/>
  <c r="AD84" i="16"/>
  <c r="AE84" i="16" s="1"/>
  <c r="AW84" i="16"/>
  <c r="AY84" i="16"/>
  <c r="BC84" i="16"/>
  <c r="BE84" i="16"/>
  <c r="BG84" i="16"/>
  <c r="BI84" i="16"/>
  <c r="C85" i="16"/>
  <c r="D85" i="16"/>
  <c r="E85" i="16"/>
  <c r="F85" i="16"/>
  <c r="G85" i="16"/>
  <c r="H85" i="16"/>
  <c r="I85" i="16"/>
  <c r="J85" i="16"/>
  <c r="K85" i="16"/>
  <c r="L85" i="16"/>
  <c r="N85" i="16"/>
  <c r="Y85" i="16"/>
  <c r="Z85" i="16"/>
  <c r="AA85" i="16"/>
  <c r="AB85" i="16"/>
  <c r="AD85" i="16"/>
  <c r="AG85" i="16" s="1"/>
  <c r="AW85" i="16"/>
  <c r="AY85" i="16"/>
  <c r="BC85" i="16"/>
  <c r="BE85" i="16"/>
  <c r="BG85" i="16"/>
  <c r="BI85" i="16"/>
  <c r="C86" i="16"/>
  <c r="D86" i="16"/>
  <c r="E86" i="16"/>
  <c r="F86" i="16"/>
  <c r="G86" i="16"/>
  <c r="H86" i="16"/>
  <c r="I86" i="16"/>
  <c r="J86" i="16"/>
  <c r="K86" i="16"/>
  <c r="L86" i="16"/>
  <c r="N86" i="16"/>
  <c r="Y86" i="16"/>
  <c r="Z86" i="16"/>
  <c r="AA86" i="16"/>
  <c r="AB86" i="16"/>
  <c r="AD86" i="16"/>
  <c r="AW86" i="16"/>
  <c r="AY86" i="16"/>
  <c r="BC86" i="16"/>
  <c r="BE86" i="16"/>
  <c r="BG86" i="16"/>
  <c r="BI86" i="16"/>
  <c r="C87" i="16"/>
  <c r="D87" i="16"/>
  <c r="E87" i="16"/>
  <c r="F87" i="16"/>
  <c r="G87" i="16"/>
  <c r="H87" i="16"/>
  <c r="I87" i="16"/>
  <c r="J87" i="16"/>
  <c r="K87" i="16"/>
  <c r="L87" i="16"/>
  <c r="N87" i="16"/>
  <c r="Y87" i="16"/>
  <c r="Z87" i="16"/>
  <c r="AA87" i="16"/>
  <c r="AB87" i="16"/>
  <c r="AD87" i="16"/>
  <c r="AE87" i="16" s="1"/>
  <c r="AW87" i="16"/>
  <c r="AY87" i="16"/>
  <c r="BC87" i="16"/>
  <c r="BE87" i="16"/>
  <c r="BG87" i="16"/>
  <c r="BI87" i="16"/>
  <c r="C88" i="16"/>
  <c r="D88" i="16"/>
  <c r="E88" i="16"/>
  <c r="F88" i="16"/>
  <c r="G88" i="16"/>
  <c r="H88" i="16"/>
  <c r="I88" i="16"/>
  <c r="J88" i="16"/>
  <c r="K88" i="16"/>
  <c r="L88" i="16"/>
  <c r="N88" i="16"/>
  <c r="Y88" i="16"/>
  <c r="Z88" i="16"/>
  <c r="AA88" i="16"/>
  <c r="AB88" i="16"/>
  <c r="AD88" i="16"/>
  <c r="AE88" i="16" s="1"/>
  <c r="AW88" i="16"/>
  <c r="AY88" i="16"/>
  <c r="BC88" i="16"/>
  <c r="BE88" i="16"/>
  <c r="BG88" i="16"/>
  <c r="BI88" i="16"/>
  <c r="C89" i="16"/>
  <c r="D89" i="16"/>
  <c r="E89" i="16"/>
  <c r="F89" i="16"/>
  <c r="G89" i="16"/>
  <c r="H89" i="16"/>
  <c r="I89" i="16"/>
  <c r="J89" i="16"/>
  <c r="K89" i="16"/>
  <c r="L89" i="16"/>
  <c r="N89" i="16"/>
  <c r="Y89" i="16"/>
  <c r="Z89" i="16"/>
  <c r="AA89" i="16"/>
  <c r="AB89" i="16"/>
  <c r="AD89" i="16"/>
  <c r="AE89" i="16" s="1"/>
  <c r="AW89" i="16"/>
  <c r="AY89" i="16"/>
  <c r="BC89" i="16"/>
  <c r="BE89" i="16"/>
  <c r="BG89" i="16"/>
  <c r="BI89" i="16"/>
  <c r="C90" i="16"/>
  <c r="D90" i="16"/>
  <c r="E90" i="16"/>
  <c r="F90" i="16"/>
  <c r="G90" i="16"/>
  <c r="H90" i="16"/>
  <c r="I90" i="16"/>
  <c r="J90" i="16"/>
  <c r="K90" i="16"/>
  <c r="L90" i="16"/>
  <c r="N90" i="16"/>
  <c r="Y90" i="16"/>
  <c r="Z90" i="16"/>
  <c r="AA90" i="16"/>
  <c r="AB90" i="16"/>
  <c r="AD90" i="16"/>
  <c r="AW90" i="16"/>
  <c r="AY90" i="16"/>
  <c r="BC90" i="16"/>
  <c r="BE90" i="16"/>
  <c r="BG90" i="16"/>
  <c r="BI90" i="16"/>
  <c r="C91" i="16"/>
  <c r="D91" i="16"/>
  <c r="E91" i="16"/>
  <c r="F91" i="16"/>
  <c r="G91" i="16"/>
  <c r="H91" i="16"/>
  <c r="I91" i="16"/>
  <c r="J91" i="16"/>
  <c r="K91" i="16"/>
  <c r="L91" i="16"/>
  <c r="N91" i="16"/>
  <c r="Y91" i="16"/>
  <c r="Z91" i="16"/>
  <c r="AA91" i="16"/>
  <c r="AB91" i="16"/>
  <c r="AD91" i="16"/>
  <c r="AE91" i="16" s="1"/>
  <c r="AW91" i="16"/>
  <c r="AY91" i="16"/>
  <c r="BC91" i="16"/>
  <c r="BE91" i="16"/>
  <c r="BG91" i="16"/>
  <c r="BI91" i="16"/>
  <c r="C92" i="16"/>
  <c r="D92" i="16"/>
  <c r="E92" i="16"/>
  <c r="F92" i="16"/>
  <c r="G92" i="16"/>
  <c r="H92" i="16"/>
  <c r="I92" i="16"/>
  <c r="J92" i="16"/>
  <c r="K92" i="16"/>
  <c r="L92" i="16"/>
  <c r="N92" i="16"/>
  <c r="Y92" i="16"/>
  <c r="Z92" i="16"/>
  <c r="AA92" i="16"/>
  <c r="AB92" i="16"/>
  <c r="AD92" i="16"/>
  <c r="AE92" i="16" s="1"/>
  <c r="AW92" i="16"/>
  <c r="AY92" i="16"/>
  <c r="BC92" i="16"/>
  <c r="BE92" i="16"/>
  <c r="BG92" i="16"/>
  <c r="BI92" i="16"/>
  <c r="C93" i="16"/>
  <c r="D93" i="16"/>
  <c r="E93" i="16"/>
  <c r="F93" i="16"/>
  <c r="G93" i="16"/>
  <c r="H93" i="16"/>
  <c r="I93" i="16"/>
  <c r="J93" i="16"/>
  <c r="K93" i="16"/>
  <c r="L93" i="16"/>
  <c r="N93" i="16"/>
  <c r="Y93" i="16"/>
  <c r="Z93" i="16"/>
  <c r="AA93" i="16"/>
  <c r="AB93" i="16"/>
  <c r="AD93" i="16"/>
  <c r="AG93" i="16" s="1"/>
  <c r="AW93" i="16"/>
  <c r="AY93" i="16"/>
  <c r="BC93" i="16"/>
  <c r="BE93" i="16"/>
  <c r="BG93" i="16"/>
  <c r="BI93" i="16"/>
  <c r="C94" i="16"/>
  <c r="D94" i="16"/>
  <c r="E94" i="16"/>
  <c r="F94" i="16"/>
  <c r="G94" i="16"/>
  <c r="H94" i="16"/>
  <c r="I94" i="16"/>
  <c r="J94" i="16"/>
  <c r="K94" i="16"/>
  <c r="L94" i="16"/>
  <c r="N94" i="16"/>
  <c r="Y94" i="16"/>
  <c r="Z94" i="16"/>
  <c r="AA94" i="16"/>
  <c r="AB94" i="16"/>
  <c r="AD94" i="16"/>
  <c r="AW94" i="16"/>
  <c r="AY94" i="16"/>
  <c r="BC94" i="16"/>
  <c r="BE94" i="16"/>
  <c r="BG94" i="16"/>
  <c r="BI94" i="16"/>
  <c r="C95" i="16"/>
  <c r="D95" i="16"/>
  <c r="E95" i="16"/>
  <c r="F95" i="16"/>
  <c r="G95" i="16"/>
  <c r="H95" i="16"/>
  <c r="I95" i="16"/>
  <c r="J95" i="16"/>
  <c r="K95" i="16"/>
  <c r="L95" i="16"/>
  <c r="N95" i="16"/>
  <c r="Y95" i="16"/>
  <c r="Z95" i="16"/>
  <c r="AA95" i="16"/>
  <c r="AB95" i="16"/>
  <c r="AD95" i="16"/>
  <c r="AE95" i="16" s="1"/>
  <c r="AW95" i="16"/>
  <c r="AY95" i="16"/>
  <c r="BC95" i="16"/>
  <c r="BE95" i="16"/>
  <c r="BG95" i="16"/>
  <c r="BI95" i="16"/>
  <c r="C96" i="16"/>
  <c r="D96" i="16"/>
  <c r="E96" i="16"/>
  <c r="F96" i="16"/>
  <c r="G96" i="16"/>
  <c r="H96" i="16"/>
  <c r="I96" i="16"/>
  <c r="J96" i="16"/>
  <c r="K96" i="16"/>
  <c r="L96" i="16"/>
  <c r="N96" i="16"/>
  <c r="Y96" i="16"/>
  <c r="Z96" i="16"/>
  <c r="AA96" i="16"/>
  <c r="AB96" i="16"/>
  <c r="AD96" i="16"/>
  <c r="AW96" i="16"/>
  <c r="AY96" i="16"/>
  <c r="BC96" i="16"/>
  <c r="BE96" i="16"/>
  <c r="BG96" i="16"/>
  <c r="BI96" i="16"/>
  <c r="C97" i="16"/>
  <c r="D97" i="16"/>
  <c r="E97" i="16"/>
  <c r="F97" i="16"/>
  <c r="G97" i="16"/>
  <c r="H97" i="16"/>
  <c r="I97" i="16"/>
  <c r="J97" i="16"/>
  <c r="K97" i="16"/>
  <c r="L97" i="16"/>
  <c r="N97" i="16"/>
  <c r="Y97" i="16"/>
  <c r="Z97" i="16"/>
  <c r="AA97" i="16"/>
  <c r="AB97" i="16"/>
  <c r="AD97" i="16"/>
  <c r="AW97" i="16"/>
  <c r="AY97" i="16"/>
  <c r="BC97" i="16"/>
  <c r="BE97" i="16"/>
  <c r="BG97" i="16"/>
  <c r="BI97" i="16"/>
  <c r="C98" i="16"/>
  <c r="D98" i="16"/>
  <c r="E98" i="16"/>
  <c r="F98" i="16"/>
  <c r="G98" i="16"/>
  <c r="H98" i="16"/>
  <c r="I98" i="16"/>
  <c r="J98" i="16"/>
  <c r="K98" i="16"/>
  <c r="L98" i="16"/>
  <c r="N98" i="16"/>
  <c r="Y98" i="16"/>
  <c r="Z98" i="16"/>
  <c r="AA98" i="16"/>
  <c r="AB98" i="16"/>
  <c r="AD98" i="16"/>
  <c r="AW98" i="16"/>
  <c r="AY98" i="16"/>
  <c r="BC98" i="16"/>
  <c r="BE98" i="16"/>
  <c r="BG98" i="16"/>
  <c r="BI98" i="16"/>
  <c r="C99" i="16"/>
  <c r="D99" i="16"/>
  <c r="E99" i="16"/>
  <c r="F99" i="16"/>
  <c r="G99" i="16"/>
  <c r="H99" i="16"/>
  <c r="I99" i="16"/>
  <c r="J99" i="16"/>
  <c r="K99" i="16"/>
  <c r="L99" i="16"/>
  <c r="N99" i="16"/>
  <c r="Y99" i="16"/>
  <c r="Z99" i="16"/>
  <c r="AA99" i="16"/>
  <c r="AB99" i="16"/>
  <c r="AD99" i="16"/>
  <c r="AF99" i="16" s="1"/>
  <c r="AW99" i="16"/>
  <c r="AY99" i="16"/>
  <c r="BC99" i="16"/>
  <c r="BE99" i="16"/>
  <c r="BG99" i="16"/>
  <c r="BI99" i="16"/>
  <c r="C100" i="16"/>
  <c r="D100" i="16"/>
  <c r="E100" i="16"/>
  <c r="F100" i="16"/>
  <c r="G100" i="16"/>
  <c r="H100" i="16"/>
  <c r="I100" i="16"/>
  <c r="J100" i="16"/>
  <c r="K100" i="16"/>
  <c r="L100" i="16"/>
  <c r="N100" i="16"/>
  <c r="Y100" i="16"/>
  <c r="Z100" i="16"/>
  <c r="AA100" i="16"/>
  <c r="AB100" i="16"/>
  <c r="AD100" i="16"/>
  <c r="AW100" i="16"/>
  <c r="AY100" i="16"/>
  <c r="BC100" i="16"/>
  <c r="BE100" i="16"/>
  <c r="BG100" i="16"/>
  <c r="BI100" i="16"/>
  <c r="C101" i="16"/>
  <c r="D101" i="16"/>
  <c r="E101" i="16"/>
  <c r="F101" i="16"/>
  <c r="G101" i="16"/>
  <c r="H101" i="16"/>
  <c r="I101" i="16"/>
  <c r="J101" i="16"/>
  <c r="K101" i="16"/>
  <c r="L101" i="16"/>
  <c r="N101" i="16"/>
  <c r="Y101" i="16"/>
  <c r="Z101" i="16"/>
  <c r="AA101" i="16"/>
  <c r="AB101" i="16"/>
  <c r="AD101" i="16"/>
  <c r="AW101" i="16"/>
  <c r="AY101" i="16"/>
  <c r="BC101" i="16"/>
  <c r="BE101" i="16"/>
  <c r="BG101" i="16"/>
  <c r="BI101" i="16"/>
  <c r="C102" i="16"/>
  <c r="D102" i="16"/>
  <c r="E102" i="16"/>
  <c r="F102" i="16"/>
  <c r="G102" i="16"/>
  <c r="H102" i="16"/>
  <c r="I102" i="16"/>
  <c r="J102" i="16"/>
  <c r="K102" i="16"/>
  <c r="L102" i="16"/>
  <c r="N102" i="16"/>
  <c r="Y102" i="16"/>
  <c r="Z102" i="16"/>
  <c r="AA102" i="16"/>
  <c r="AB102" i="16"/>
  <c r="AD102" i="16"/>
  <c r="AE102" i="16" s="1"/>
  <c r="AW102" i="16"/>
  <c r="AY102" i="16"/>
  <c r="BC102" i="16"/>
  <c r="BE102" i="16"/>
  <c r="BG102" i="16"/>
  <c r="BI102" i="16"/>
  <c r="C103" i="16"/>
  <c r="D103" i="16"/>
  <c r="E103" i="16"/>
  <c r="F103" i="16"/>
  <c r="G103" i="16"/>
  <c r="H103" i="16"/>
  <c r="I103" i="16"/>
  <c r="J103" i="16"/>
  <c r="K103" i="16"/>
  <c r="L103" i="16"/>
  <c r="N103" i="16"/>
  <c r="Y103" i="16"/>
  <c r="Z103" i="16"/>
  <c r="AA103" i="16"/>
  <c r="AB103" i="16"/>
  <c r="AD103" i="16"/>
  <c r="AF103" i="16" s="1"/>
  <c r="AW103" i="16"/>
  <c r="AY103" i="16"/>
  <c r="BC103" i="16"/>
  <c r="BE103" i="16"/>
  <c r="BG103" i="16"/>
  <c r="BI103" i="16"/>
  <c r="C104" i="16"/>
  <c r="D104" i="16"/>
  <c r="E104" i="16"/>
  <c r="F104" i="16"/>
  <c r="G104" i="16"/>
  <c r="H104" i="16"/>
  <c r="I104" i="16"/>
  <c r="J104" i="16"/>
  <c r="K104" i="16"/>
  <c r="L104" i="16"/>
  <c r="N104" i="16"/>
  <c r="Y104" i="16"/>
  <c r="Z104" i="16"/>
  <c r="AA104" i="16"/>
  <c r="AB104" i="16"/>
  <c r="AD104" i="16"/>
  <c r="AW104" i="16"/>
  <c r="AY104" i="16"/>
  <c r="BC104" i="16"/>
  <c r="BE104" i="16"/>
  <c r="BG104" i="16"/>
  <c r="BI104" i="16"/>
  <c r="C105" i="16"/>
  <c r="D105" i="16"/>
  <c r="E105" i="16"/>
  <c r="F105" i="16"/>
  <c r="G105" i="16"/>
  <c r="H105" i="16"/>
  <c r="I105" i="16"/>
  <c r="J105" i="16"/>
  <c r="K105" i="16"/>
  <c r="L105" i="16"/>
  <c r="N105" i="16"/>
  <c r="Y105" i="16"/>
  <c r="Z105" i="16"/>
  <c r="AA105" i="16"/>
  <c r="AB105" i="16"/>
  <c r="AD105" i="16"/>
  <c r="AW105" i="16"/>
  <c r="AY105" i="16"/>
  <c r="BC105" i="16"/>
  <c r="BE105" i="16"/>
  <c r="BG105" i="16"/>
  <c r="BI105" i="16"/>
  <c r="C106" i="16"/>
  <c r="D106" i="16"/>
  <c r="E106" i="16"/>
  <c r="F106" i="16"/>
  <c r="G106" i="16"/>
  <c r="H106" i="16"/>
  <c r="I106" i="16"/>
  <c r="J106" i="16"/>
  <c r="K106" i="16"/>
  <c r="L106" i="16"/>
  <c r="N106" i="16"/>
  <c r="Y106" i="16"/>
  <c r="Z106" i="16"/>
  <c r="AA106" i="16"/>
  <c r="AB106" i="16"/>
  <c r="AD106" i="16"/>
  <c r="AE106" i="16" s="1"/>
  <c r="AW106" i="16"/>
  <c r="AY106" i="16"/>
  <c r="BC106" i="16"/>
  <c r="BE106" i="16"/>
  <c r="BG106" i="16"/>
  <c r="BI106" i="16"/>
  <c r="C107" i="16"/>
  <c r="D107" i="16"/>
  <c r="E107" i="16"/>
  <c r="F107" i="16"/>
  <c r="G107" i="16"/>
  <c r="H107" i="16"/>
  <c r="I107" i="16"/>
  <c r="J107" i="16"/>
  <c r="K107" i="16"/>
  <c r="L107" i="16"/>
  <c r="N107" i="16"/>
  <c r="Y107" i="16"/>
  <c r="Z107" i="16"/>
  <c r="AA107" i="16"/>
  <c r="AB107" i="16"/>
  <c r="AD107" i="16"/>
  <c r="AF107" i="16" s="1"/>
  <c r="AW107" i="16"/>
  <c r="AY107" i="16"/>
  <c r="BC107" i="16"/>
  <c r="BE107" i="16"/>
  <c r="BG107" i="16"/>
  <c r="BI107" i="16"/>
  <c r="C108" i="16"/>
  <c r="D108" i="16"/>
  <c r="E108" i="16"/>
  <c r="F108" i="16"/>
  <c r="G108" i="16"/>
  <c r="H108" i="16"/>
  <c r="I108" i="16"/>
  <c r="J108" i="16"/>
  <c r="K108" i="16"/>
  <c r="L108" i="16"/>
  <c r="N108" i="16"/>
  <c r="Y108" i="16"/>
  <c r="Z108" i="16"/>
  <c r="AA108" i="16"/>
  <c r="AB108" i="16"/>
  <c r="AD108" i="16"/>
  <c r="AW108" i="16"/>
  <c r="AY108" i="16"/>
  <c r="BC108" i="16"/>
  <c r="BE108" i="16"/>
  <c r="BG108" i="16"/>
  <c r="BI108" i="16"/>
  <c r="C109" i="16"/>
  <c r="D109" i="16"/>
  <c r="E109" i="16"/>
  <c r="F109" i="16"/>
  <c r="G109" i="16"/>
  <c r="H109" i="16"/>
  <c r="I109" i="16"/>
  <c r="J109" i="16"/>
  <c r="K109" i="16"/>
  <c r="L109" i="16"/>
  <c r="N109" i="16"/>
  <c r="Y109" i="16"/>
  <c r="Z109" i="16"/>
  <c r="AA109" i="16"/>
  <c r="AB109" i="16"/>
  <c r="AD109" i="16"/>
  <c r="AW109" i="16"/>
  <c r="AY109" i="16"/>
  <c r="BC109" i="16"/>
  <c r="BE109" i="16"/>
  <c r="BG109" i="16"/>
  <c r="BI109" i="16"/>
  <c r="C110" i="16"/>
  <c r="D110" i="16"/>
  <c r="E110" i="16"/>
  <c r="F110" i="16"/>
  <c r="G110" i="16"/>
  <c r="H110" i="16"/>
  <c r="I110" i="16"/>
  <c r="J110" i="16"/>
  <c r="K110" i="16"/>
  <c r="L110" i="16"/>
  <c r="N110" i="16"/>
  <c r="Y110" i="16"/>
  <c r="Z110" i="16"/>
  <c r="AA110" i="16"/>
  <c r="AB110" i="16"/>
  <c r="AD110" i="16"/>
  <c r="AE110" i="16" s="1"/>
  <c r="AW110" i="16"/>
  <c r="AY110" i="16"/>
  <c r="BC110" i="16"/>
  <c r="BE110" i="16"/>
  <c r="BG110" i="16"/>
  <c r="BI110" i="16"/>
  <c r="C111" i="16"/>
  <c r="D111" i="16"/>
  <c r="E111" i="16"/>
  <c r="F111" i="16"/>
  <c r="G111" i="16"/>
  <c r="H111" i="16"/>
  <c r="I111" i="16"/>
  <c r="J111" i="16"/>
  <c r="K111" i="16"/>
  <c r="L111" i="16"/>
  <c r="N111" i="16"/>
  <c r="Y111" i="16"/>
  <c r="Z111" i="16"/>
  <c r="AA111" i="16"/>
  <c r="AB111" i="16"/>
  <c r="AD111" i="16"/>
  <c r="AF111" i="16" s="1"/>
  <c r="AW111" i="16"/>
  <c r="AY111" i="16"/>
  <c r="BC111" i="16"/>
  <c r="BE111" i="16"/>
  <c r="BG111" i="16"/>
  <c r="BI111" i="16"/>
  <c r="C112" i="16"/>
  <c r="D112" i="16"/>
  <c r="E112" i="16"/>
  <c r="F112" i="16"/>
  <c r="G112" i="16"/>
  <c r="H112" i="16"/>
  <c r="I112" i="16"/>
  <c r="J112" i="16"/>
  <c r="K112" i="16"/>
  <c r="L112" i="16"/>
  <c r="N112" i="16"/>
  <c r="Y112" i="16"/>
  <c r="Z112" i="16"/>
  <c r="AA112" i="16"/>
  <c r="AB112" i="16"/>
  <c r="AD112" i="16"/>
  <c r="AW112" i="16"/>
  <c r="AY112" i="16"/>
  <c r="BC112" i="16"/>
  <c r="BE112" i="16"/>
  <c r="BG112" i="16"/>
  <c r="BI112" i="16"/>
  <c r="C113" i="16"/>
  <c r="D113" i="16"/>
  <c r="E113" i="16"/>
  <c r="F113" i="16"/>
  <c r="G113" i="16"/>
  <c r="H113" i="16"/>
  <c r="I113" i="16"/>
  <c r="J113" i="16"/>
  <c r="K113" i="16"/>
  <c r="L113" i="16"/>
  <c r="N113" i="16"/>
  <c r="Y113" i="16"/>
  <c r="Z113" i="16"/>
  <c r="AA113" i="16"/>
  <c r="AB113" i="16"/>
  <c r="AD113" i="16"/>
  <c r="AW113" i="16"/>
  <c r="AY113" i="16"/>
  <c r="BC113" i="16"/>
  <c r="BE113" i="16"/>
  <c r="BG113" i="16"/>
  <c r="BI113" i="16"/>
  <c r="C114" i="16"/>
  <c r="D114" i="16"/>
  <c r="E114" i="16"/>
  <c r="F114" i="16"/>
  <c r="G114" i="16"/>
  <c r="H114" i="16"/>
  <c r="I114" i="16"/>
  <c r="J114" i="16"/>
  <c r="K114" i="16"/>
  <c r="L114" i="16"/>
  <c r="N114" i="16"/>
  <c r="Y114" i="16"/>
  <c r="Z114" i="16"/>
  <c r="AA114" i="16"/>
  <c r="AB114" i="16"/>
  <c r="AD114" i="16"/>
  <c r="AE114" i="16" s="1"/>
  <c r="AW114" i="16"/>
  <c r="AY114" i="16"/>
  <c r="BC114" i="16"/>
  <c r="BE114" i="16"/>
  <c r="BG114" i="16"/>
  <c r="BI114" i="16"/>
  <c r="C115" i="16"/>
  <c r="D115" i="16"/>
  <c r="E115" i="16"/>
  <c r="F115" i="16"/>
  <c r="G115" i="16"/>
  <c r="H115" i="16"/>
  <c r="I115" i="16"/>
  <c r="J115" i="16"/>
  <c r="K115" i="16"/>
  <c r="L115" i="16"/>
  <c r="N115" i="16"/>
  <c r="Y115" i="16"/>
  <c r="Z115" i="16"/>
  <c r="AA115" i="16"/>
  <c r="AB115" i="16"/>
  <c r="AD115" i="16"/>
  <c r="AF115" i="16" s="1"/>
  <c r="AW115" i="16"/>
  <c r="AY115" i="16"/>
  <c r="BC115" i="16"/>
  <c r="BE115" i="16"/>
  <c r="BG115" i="16"/>
  <c r="BI115" i="16"/>
  <c r="C116" i="16"/>
  <c r="D116" i="16"/>
  <c r="E116" i="16"/>
  <c r="F116" i="16"/>
  <c r="G116" i="16"/>
  <c r="H116" i="16"/>
  <c r="I116" i="16"/>
  <c r="J116" i="16"/>
  <c r="K116" i="16"/>
  <c r="L116" i="16"/>
  <c r="N116" i="16"/>
  <c r="Y116" i="16"/>
  <c r="Z116" i="16"/>
  <c r="AA116" i="16"/>
  <c r="AB116" i="16"/>
  <c r="AD116" i="16"/>
  <c r="AW116" i="16"/>
  <c r="AY116" i="16"/>
  <c r="BC116" i="16"/>
  <c r="BE116" i="16"/>
  <c r="BG116" i="16"/>
  <c r="BI116" i="16"/>
  <c r="C117" i="16"/>
  <c r="D117" i="16"/>
  <c r="E117" i="16"/>
  <c r="F117" i="16"/>
  <c r="G117" i="16"/>
  <c r="H117" i="16"/>
  <c r="I117" i="16"/>
  <c r="J117" i="16"/>
  <c r="K117" i="16"/>
  <c r="L117" i="16"/>
  <c r="N117" i="16"/>
  <c r="Y117" i="16"/>
  <c r="Z117" i="16"/>
  <c r="AA117" i="16"/>
  <c r="AB117" i="16"/>
  <c r="AD117" i="16"/>
  <c r="AW117" i="16"/>
  <c r="AY117" i="16"/>
  <c r="BC117" i="16"/>
  <c r="BE117" i="16"/>
  <c r="BG117" i="16"/>
  <c r="BI117" i="16"/>
  <c r="C118" i="16"/>
  <c r="D118" i="16"/>
  <c r="E118" i="16"/>
  <c r="F118" i="16"/>
  <c r="G118" i="16"/>
  <c r="H118" i="16"/>
  <c r="I118" i="16"/>
  <c r="J118" i="16"/>
  <c r="K118" i="16"/>
  <c r="L118" i="16"/>
  <c r="N118" i="16"/>
  <c r="Y118" i="16"/>
  <c r="Z118" i="16"/>
  <c r="AA118" i="16"/>
  <c r="AB118" i="16"/>
  <c r="AD118" i="16"/>
  <c r="AE118" i="16" s="1"/>
  <c r="AW118" i="16"/>
  <c r="AY118" i="16"/>
  <c r="BC118" i="16"/>
  <c r="BE118" i="16"/>
  <c r="BG118" i="16"/>
  <c r="BI118" i="16"/>
  <c r="C119" i="16"/>
  <c r="D119" i="16"/>
  <c r="E119" i="16"/>
  <c r="F119" i="16"/>
  <c r="G119" i="16"/>
  <c r="H119" i="16"/>
  <c r="I119" i="16"/>
  <c r="J119" i="16"/>
  <c r="K119" i="16"/>
  <c r="L119" i="16"/>
  <c r="N119" i="16"/>
  <c r="Y119" i="16"/>
  <c r="Z119" i="16"/>
  <c r="AA119" i="16"/>
  <c r="AB119" i="16"/>
  <c r="AD119" i="16"/>
  <c r="AG119" i="16" s="1"/>
  <c r="AW119" i="16"/>
  <c r="AY119" i="16"/>
  <c r="BC119" i="16"/>
  <c r="BE119" i="16"/>
  <c r="BG119" i="16"/>
  <c r="BI119" i="16"/>
  <c r="C120" i="16"/>
  <c r="D120" i="16"/>
  <c r="E120" i="16"/>
  <c r="F120" i="16"/>
  <c r="G120" i="16"/>
  <c r="H120" i="16"/>
  <c r="I120" i="16"/>
  <c r="J120" i="16"/>
  <c r="K120" i="16"/>
  <c r="L120" i="16"/>
  <c r="N120" i="16"/>
  <c r="Y120" i="16"/>
  <c r="Z120" i="16"/>
  <c r="AA120" i="16"/>
  <c r="AB120" i="16"/>
  <c r="AD120" i="16"/>
  <c r="AW120" i="16"/>
  <c r="AY120" i="16"/>
  <c r="BC120" i="16"/>
  <c r="BE120" i="16"/>
  <c r="BG120" i="16"/>
  <c r="BI120" i="16"/>
  <c r="C121" i="16"/>
  <c r="D121" i="16"/>
  <c r="E121" i="16"/>
  <c r="F121" i="16"/>
  <c r="G121" i="16"/>
  <c r="H121" i="16"/>
  <c r="I121" i="16"/>
  <c r="J121" i="16"/>
  <c r="K121" i="16"/>
  <c r="L121" i="16"/>
  <c r="N121" i="16"/>
  <c r="Y121" i="16"/>
  <c r="Z121" i="16"/>
  <c r="AA121" i="16"/>
  <c r="AB121" i="16"/>
  <c r="AD121" i="16"/>
  <c r="AG121" i="16" s="1"/>
  <c r="AW121" i="16"/>
  <c r="AY121" i="16"/>
  <c r="BC121" i="16"/>
  <c r="BE121" i="16"/>
  <c r="BG121" i="16"/>
  <c r="BI121" i="16"/>
  <c r="C122" i="16"/>
  <c r="D122" i="16"/>
  <c r="E122" i="16"/>
  <c r="F122" i="16"/>
  <c r="G122" i="16"/>
  <c r="H122" i="16"/>
  <c r="I122" i="16"/>
  <c r="J122" i="16"/>
  <c r="K122" i="16"/>
  <c r="L122" i="16"/>
  <c r="N122" i="16"/>
  <c r="Y122" i="16"/>
  <c r="Z122" i="16"/>
  <c r="AA122" i="16"/>
  <c r="AB122" i="16"/>
  <c r="AD122" i="16"/>
  <c r="AE122" i="16" s="1"/>
  <c r="AW122" i="16"/>
  <c r="AY122" i="16"/>
  <c r="BC122" i="16"/>
  <c r="BE122" i="16"/>
  <c r="BG122" i="16"/>
  <c r="BI122" i="16"/>
  <c r="C123" i="16"/>
  <c r="D123" i="16"/>
  <c r="E123" i="16"/>
  <c r="F123" i="16"/>
  <c r="G123" i="16"/>
  <c r="H123" i="16"/>
  <c r="I123" i="16"/>
  <c r="J123" i="16"/>
  <c r="K123" i="16"/>
  <c r="L123" i="16"/>
  <c r="N123" i="16"/>
  <c r="Y123" i="16"/>
  <c r="Z123" i="16"/>
  <c r="AA123" i="16"/>
  <c r="AB123" i="16"/>
  <c r="AD123" i="16"/>
  <c r="AE123" i="16" s="1"/>
  <c r="AW123" i="16"/>
  <c r="AY123" i="16"/>
  <c r="BC123" i="16"/>
  <c r="BE123" i="16"/>
  <c r="BG123" i="16"/>
  <c r="BI123" i="16"/>
  <c r="C124" i="16"/>
  <c r="D124" i="16"/>
  <c r="E124" i="16"/>
  <c r="F124" i="16"/>
  <c r="G124" i="16"/>
  <c r="H124" i="16"/>
  <c r="I124" i="16"/>
  <c r="J124" i="16"/>
  <c r="K124" i="16"/>
  <c r="L124" i="16"/>
  <c r="N124" i="16"/>
  <c r="Y124" i="16"/>
  <c r="Z124" i="16"/>
  <c r="AA124" i="16"/>
  <c r="AB124" i="16"/>
  <c r="AD124" i="16"/>
  <c r="AW124" i="16"/>
  <c r="AY124" i="16"/>
  <c r="BC124" i="16"/>
  <c r="BE124" i="16"/>
  <c r="BG124" i="16"/>
  <c r="BI124" i="16"/>
  <c r="C125" i="16"/>
  <c r="D125" i="16"/>
  <c r="E125" i="16"/>
  <c r="F125" i="16"/>
  <c r="G125" i="16"/>
  <c r="H125" i="16"/>
  <c r="I125" i="16"/>
  <c r="J125" i="16"/>
  <c r="K125" i="16"/>
  <c r="L125" i="16"/>
  <c r="N125" i="16"/>
  <c r="Y125" i="16"/>
  <c r="Z125" i="16"/>
  <c r="AA125" i="16"/>
  <c r="AB125" i="16"/>
  <c r="AD125" i="16"/>
  <c r="AW125" i="16"/>
  <c r="AY125" i="16"/>
  <c r="BC125" i="16"/>
  <c r="BE125" i="16"/>
  <c r="BG125" i="16"/>
  <c r="BI125" i="16"/>
  <c r="C126" i="16"/>
  <c r="D126" i="16"/>
  <c r="E126" i="16"/>
  <c r="F126" i="16"/>
  <c r="G126" i="16"/>
  <c r="H126" i="16"/>
  <c r="I126" i="16"/>
  <c r="J126" i="16"/>
  <c r="K126" i="16"/>
  <c r="L126" i="16"/>
  <c r="N126" i="16"/>
  <c r="Y126" i="16"/>
  <c r="Z126" i="16"/>
  <c r="AA126" i="16"/>
  <c r="AB126" i="16"/>
  <c r="AD126" i="16"/>
  <c r="AE126" i="16" s="1"/>
  <c r="AW126" i="16"/>
  <c r="AY126" i="16"/>
  <c r="BC126" i="16"/>
  <c r="BE126" i="16"/>
  <c r="BG126" i="16"/>
  <c r="BI126" i="16"/>
  <c r="C127" i="16"/>
  <c r="D127" i="16"/>
  <c r="E127" i="16"/>
  <c r="F127" i="16"/>
  <c r="G127" i="16"/>
  <c r="H127" i="16"/>
  <c r="I127" i="16"/>
  <c r="J127" i="16"/>
  <c r="K127" i="16"/>
  <c r="L127" i="16"/>
  <c r="N127" i="16"/>
  <c r="Y127" i="16"/>
  <c r="Z127" i="16"/>
  <c r="AA127" i="16"/>
  <c r="AB127" i="16"/>
  <c r="AD127" i="16"/>
  <c r="AF127" i="16" s="1"/>
  <c r="AW127" i="16"/>
  <c r="AY127" i="16"/>
  <c r="BC127" i="16"/>
  <c r="BE127" i="16"/>
  <c r="BG127" i="16"/>
  <c r="BI127" i="16"/>
  <c r="C128" i="16"/>
  <c r="D128" i="16"/>
  <c r="E128" i="16"/>
  <c r="F128" i="16"/>
  <c r="G128" i="16"/>
  <c r="H128" i="16"/>
  <c r="I128" i="16"/>
  <c r="J128" i="16"/>
  <c r="K128" i="16"/>
  <c r="L128" i="16"/>
  <c r="N128" i="16"/>
  <c r="Y128" i="16"/>
  <c r="Z128" i="16"/>
  <c r="AA128" i="16"/>
  <c r="AB128" i="16"/>
  <c r="AD128" i="16"/>
  <c r="AW128" i="16"/>
  <c r="AY128" i="16"/>
  <c r="BC128" i="16"/>
  <c r="BE128" i="16"/>
  <c r="BG128" i="16"/>
  <c r="BI128" i="16"/>
  <c r="C129" i="16"/>
  <c r="D129" i="16"/>
  <c r="E129" i="16"/>
  <c r="F129" i="16"/>
  <c r="G129" i="16"/>
  <c r="H129" i="16"/>
  <c r="I129" i="16"/>
  <c r="J129" i="16"/>
  <c r="K129" i="16"/>
  <c r="L129" i="16"/>
  <c r="N129" i="16"/>
  <c r="Y129" i="16"/>
  <c r="Z129" i="16"/>
  <c r="AA129" i="16"/>
  <c r="AB129" i="16"/>
  <c r="AD129" i="16"/>
  <c r="AW129" i="16"/>
  <c r="AY129" i="16"/>
  <c r="BC129" i="16"/>
  <c r="BE129" i="16"/>
  <c r="BG129" i="16"/>
  <c r="BI129" i="16"/>
  <c r="C130" i="16"/>
  <c r="D130" i="16"/>
  <c r="E130" i="16"/>
  <c r="F130" i="16"/>
  <c r="G130" i="16"/>
  <c r="H130" i="16"/>
  <c r="I130" i="16"/>
  <c r="J130" i="16"/>
  <c r="K130" i="16"/>
  <c r="L130" i="16"/>
  <c r="N130" i="16"/>
  <c r="Y130" i="16"/>
  <c r="Z130" i="16"/>
  <c r="AA130" i="16"/>
  <c r="AB130" i="16"/>
  <c r="AD130" i="16"/>
  <c r="AE130" i="16" s="1"/>
  <c r="AW130" i="16"/>
  <c r="AY130" i="16"/>
  <c r="BC130" i="16"/>
  <c r="BE130" i="16"/>
  <c r="BG130" i="16"/>
  <c r="BI130" i="16"/>
  <c r="C131" i="16"/>
  <c r="D131" i="16"/>
  <c r="E131" i="16"/>
  <c r="F131" i="16"/>
  <c r="G131" i="16"/>
  <c r="H131" i="16"/>
  <c r="I131" i="16"/>
  <c r="J131" i="16"/>
  <c r="K131" i="16"/>
  <c r="L131" i="16"/>
  <c r="N131" i="16"/>
  <c r="Y131" i="16"/>
  <c r="Z131" i="16"/>
  <c r="AA131" i="16"/>
  <c r="AB131" i="16"/>
  <c r="AD131" i="16"/>
  <c r="AF131" i="16" s="1"/>
  <c r="AW131" i="16"/>
  <c r="AY131" i="16"/>
  <c r="BC131" i="16"/>
  <c r="BE131" i="16"/>
  <c r="BG131" i="16"/>
  <c r="BI131" i="16"/>
  <c r="C132" i="16"/>
  <c r="D132" i="16"/>
  <c r="E132" i="16"/>
  <c r="F132" i="16"/>
  <c r="G132" i="16"/>
  <c r="H132" i="16"/>
  <c r="I132" i="16"/>
  <c r="J132" i="16"/>
  <c r="K132" i="16"/>
  <c r="L132" i="16"/>
  <c r="N132" i="16"/>
  <c r="Y132" i="16"/>
  <c r="Z132" i="16"/>
  <c r="AA132" i="16"/>
  <c r="AB132" i="16"/>
  <c r="AD132" i="16"/>
  <c r="AW132" i="16"/>
  <c r="AY132" i="16"/>
  <c r="BC132" i="16"/>
  <c r="BE132" i="16"/>
  <c r="BG132" i="16"/>
  <c r="BI132" i="16"/>
  <c r="C133" i="16"/>
  <c r="D133" i="16"/>
  <c r="E133" i="16"/>
  <c r="F133" i="16"/>
  <c r="G133" i="16"/>
  <c r="H133" i="16"/>
  <c r="I133" i="16"/>
  <c r="J133" i="16"/>
  <c r="K133" i="16"/>
  <c r="L133" i="16"/>
  <c r="N133" i="16"/>
  <c r="Y133" i="16"/>
  <c r="Z133" i="16"/>
  <c r="AA133" i="16"/>
  <c r="AB133" i="16"/>
  <c r="AD133" i="16"/>
  <c r="AW133" i="16"/>
  <c r="AY133" i="16"/>
  <c r="BC133" i="16"/>
  <c r="BE133" i="16"/>
  <c r="BG133" i="16"/>
  <c r="BI133" i="16"/>
  <c r="C134" i="16"/>
  <c r="D134" i="16"/>
  <c r="E134" i="16"/>
  <c r="F134" i="16"/>
  <c r="G134" i="16"/>
  <c r="H134" i="16"/>
  <c r="I134" i="16"/>
  <c r="J134" i="16"/>
  <c r="K134" i="16"/>
  <c r="L134" i="16"/>
  <c r="N134" i="16"/>
  <c r="Y134" i="16"/>
  <c r="Z134" i="16"/>
  <c r="AA134" i="16"/>
  <c r="AB134" i="16"/>
  <c r="AD134" i="16"/>
  <c r="AE134" i="16" s="1"/>
  <c r="AW134" i="16"/>
  <c r="AY134" i="16"/>
  <c r="BC134" i="16"/>
  <c r="BE134" i="16"/>
  <c r="BG134" i="16"/>
  <c r="BI134" i="16"/>
  <c r="C135" i="16"/>
  <c r="D135" i="16"/>
  <c r="E135" i="16"/>
  <c r="F135" i="16"/>
  <c r="G135" i="16"/>
  <c r="H135" i="16"/>
  <c r="I135" i="16"/>
  <c r="J135" i="16"/>
  <c r="K135" i="16"/>
  <c r="L135" i="16"/>
  <c r="N135" i="16"/>
  <c r="Y135" i="16"/>
  <c r="Z135" i="16"/>
  <c r="AA135" i="16"/>
  <c r="AB135" i="16"/>
  <c r="AD135" i="16"/>
  <c r="AG135" i="16" s="1"/>
  <c r="AW135" i="16"/>
  <c r="AY135" i="16"/>
  <c r="BC135" i="16"/>
  <c r="BE135" i="16"/>
  <c r="BG135" i="16"/>
  <c r="BI135" i="16"/>
  <c r="C136" i="16"/>
  <c r="D136" i="16"/>
  <c r="E136" i="16"/>
  <c r="F136" i="16"/>
  <c r="G136" i="16"/>
  <c r="H136" i="16"/>
  <c r="I136" i="16"/>
  <c r="J136" i="16"/>
  <c r="K136" i="16"/>
  <c r="L136" i="16"/>
  <c r="N136" i="16"/>
  <c r="Y136" i="16"/>
  <c r="Z136" i="16"/>
  <c r="AA136" i="16"/>
  <c r="AB136" i="16"/>
  <c r="AD136" i="16"/>
  <c r="AG136" i="16" s="1"/>
  <c r="AW136" i="16"/>
  <c r="AY136" i="16"/>
  <c r="BC136" i="16"/>
  <c r="BE136" i="16"/>
  <c r="BG136" i="16"/>
  <c r="BI136" i="16"/>
  <c r="C137" i="16"/>
  <c r="D137" i="16"/>
  <c r="E137" i="16"/>
  <c r="F137" i="16"/>
  <c r="G137" i="16"/>
  <c r="H137" i="16"/>
  <c r="I137" i="16"/>
  <c r="J137" i="16"/>
  <c r="K137" i="16"/>
  <c r="L137" i="16"/>
  <c r="N137" i="16"/>
  <c r="Y137" i="16"/>
  <c r="Z137" i="16"/>
  <c r="AA137" i="16"/>
  <c r="AB137" i="16"/>
  <c r="AD137" i="16"/>
  <c r="AW137" i="16"/>
  <c r="AY137" i="16"/>
  <c r="BC137" i="16"/>
  <c r="BE137" i="16"/>
  <c r="BG137" i="16"/>
  <c r="BI137" i="16"/>
  <c r="C138" i="16"/>
  <c r="D138" i="16"/>
  <c r="E138" i="16"/>
  <c r="F138" i="16"/>
  <c r="G138" i="16"/>
  <c r="H138" i="16"/>
  <c r="I138" i="16"/>
  <c r="J138" i="16"/>
  <c r="K138" i="16"/>
  <c r="L138" i="16"/>
  <c r="N138" i="16"/>
  <c r="Y138" i="16"/>
  <c r="Z138" i="16"/>
  <c r="AA138" i="16"/>
  <c r="AB138" i="16"/>
  <c r="AD138" i="16"/>
  <c r="AE138" i="16" s="1"/>
  <c r="AW138" i="16"/>
  <c r="AY138" i="16"/>
  <c r="BC138" i="16"/>
  <c r="BE138" i="16"/>
  <c r="BG138" i="16"/>
  <c r="BI138" i="16"/>
  <c r="C139" i="16"/>
  <c r="D139" i="16"/>
  <c r="E139" i="16"/>
  <c r="F139" i="16"/>
  <c r="G139" i="16"/>
  <c r="H139" i="16"/>
  <c r="I139" i="16"/>
  <c r="J139" i="16"/>
  <c r="K139" i="16"/>
  <c r="L139" i="16"/>
  <c r="N139" i="16"/>
  <c r="Y139" i="16"/>
  <c r="Z139" i="16"/>
  <c r="AA139" i="16"/>
  <c r="AB139" i="16"/>
  <c r="AD139" i="16"/>
  <c r="AG139" i="16" s="1"/>
  <c r="AW139" i="16"/>
  <c r="AY139" i="16"/>
  <c r="BC139" i="16"/>
  <c r="BE139" i="16"/>
  <c r="BG139" i="16"/>
  <c r="BI139" i="16"/>
  <c r="C140" i="16"/>
  <c r="D140" i="16"/>
  <c r="E140" i="16"/>
  <c r="F140" i="16"/>
  <c r="G140" i="16"/>
  <c r="H140" i="16"/>
  <c r="I140" i="16"/>
  <c r="J140" i="16"/>
  <c r="K140" i="16"/>
  <c r="L140" i="16"/>
  <c r="N140" i="16"/>
  <c r="Y140" i="16"/>
  <c r="Z140" i="16"/>
  <c r="AA140" i="16"/>
  <c r="AB140" i="16"/>
  <c r="AD140" i="16"/>
  <c r="AW140" i="16"/>
  <c r="AY140" i="16"/>
  <c r="BC140" i="16"/>
  <c r="BE140" i="16"/>
  <c r="BG140" i="16"/>
  <c r="BI140" i="16"/>
  <c r="C141" i="16"/>
  <c r="D141" i="16"/>
  <c r="E141" i="16"/>
  <c r="F141" i="16"/>
  <c r="G141" i="16"/>
  <c r="H141" i="16"/>
  <c r="I141" i="16"/>
  <c r="J141" i="16"/>
  <c r="K141" i="16"/>
  <c r="L141" i="16"/>
  <c r="N141" i="16"/>
  <c r="Y141" i="16"/>
  <c r="Z141" i="16"/>
  <c r="AA141" i="16"/>
  <c r="AB141" i="16"/>
  <c r="AD141" i="16"/>
  <c r="AW141" i="16"/>
  <c r="AY141" i="16"/>
  <c r="BC141" i="16"/>
  <c r="BE141" i="16"/>
  <c r="BG141" i="16"/>
  <c r="BI141" i="16"/>
  <c r="C142" i="16"/>
  <c r="D142" i="16"/>
  <c r="E142" i="16"/>
  <c r="F142" i="16"/>
  <c r="G142" i="16"/>
  <c r="H142" i="16"/>
  <c r="I142" i="16"/>
  <c r="J142" i="16"/>
  <c r="K142" i="16"/>
  <c r="L142" i="16"/>
  <c r="N142" i="16"/>
  <c r="Y142" i="16"/>
  <c r="Z142" i="16"/>
  <c r="AA142" i="16"/>
  <c r="AB142" i="16"/>
  <c r="AD142" i="16"/>
  <c r="AW142" i="16"/>
  <c r="AY142" i="16"/>
  <c r="BC142" i="16"/>
  <c r="BE142" i="16"/>
  <c r="BG142" i="16"/>
  <c r="BI142" i="16"/>
  <c r="C143" i="16"/>
  <c r="D143" i="16"/>
  <c r="E143" i="16"/>
  <c r="F143" i="16"/>
  <c r="G143" i="16"/>
  <c r="H143" i="16"/>
  <c r="I143" i="16"/>
  <c r="J143" i="16"/>
  <c r="K143" i="16"/>
  <c r="L143" i="16"/>
  <c r="N143" i="16"/>
  <c r="Y143" i="16"/>
  <c r="Z143" i="16"/>
  <c r="AA143" i="16"/>
  <c r="AB143" i="16"/>
  <c r="AD143" i="16"/>
  <c r="AE143" i="16" s="1"/>
  <c r="AW143" i="16"/>
  <c r="AY143" i="16"/>
  <c r="BC143" i="16"/>
  <c r="BE143" i="16"/>
  <c r="BG143" i="16"/>
  <c r="BI143" i="16"/>
  <c r="C144" i="16"/>
  <c r="D144" i="16"/>
  <c r="E144" i="16"/>
  <c r="F144" i="16"/>
  <c r="G144" i="16"/>
  <c r="H144" i="16"/>
  <c r="I144" i="16"/>
  <c r="J144" i="16"/>
  <c r="K144" i="16"/>
  <c r="L144" i="16"/>
  <c r="N144" i="16"/>
  <c r="Y144" i="16"/>
  <c r="Z144" i="16"/>
  <c r="AA144" i="16"/>
  <c r="AB144" i="16"/>
  <c r="AD144" i="16"/>
  <c r="AW144" i="16"/>
  <c r="AY144" i="16"/>
  <c r="BC144" i="16"/>
  <c r="BE144" i="16"/>
  <c r="BG144" i="16"/>
  <c r="BI144" i="16"/>
  <c r="C145" i="16"/>
  <c r="D145" i="16"/>
  <c r="E145" i="16"/>
  <c r="F145" i="16"/>
  <c r="G145" i="16"/>
  <c r="H145" i="16"/>
  <c r="I145" i="16"/>
  <c r="J145" i="16"/>
  <c r="K145" i="16"/>
  <c r="L145" i="16"/>
  <c r="N145" i="16"/>
  <c r="Y145" i="16"/>
  <c r="Z145" i="16"/>
  <c r="AA145" i="16"/>
  <c r="AB145" i="16"/>
  <c r="AD145" i="16"/>
  <c r="AW145" i="16"/>
  <c r="AY145" i="16"/>
  <c r="BC145" i="16"/>
  <c r="BE145" i="16"/>
  <c r="BG145" i="16"/>
  <c r="BI145" i="16"/>
  <c r="C146" i="16"/>
  <c r="D146" i="16"/>
  <c r="E146" i="16"/>
  <c r="F146" i="16"/>
  <c r="G146" i="16"/>
  <c r="H146" i="16"/>
  <c r="I146" i="16"/>
  <c r="J146" i="16"/>
  <c r="K146" i="16"/>
  <c r="L146" i="16"/>
  <c r="N146" i="16"/>
  <c r="Y146" i="16"/>
  <c r="Z146" i="16"/>
  <c r="AA146" i="16"/>
  <c r="AB146" i="16"/>
  <c r="AD146" i="16"/>
  <c r="AG146" i="16" s="1"/>
  <c r="AW146" i="16"/>
  <c r="AY146" i="16"/>
  <c r="BC146" i="16"/>
  <c r="BE146" i="16"/>
  <c r="BG146" i="16"/>
  <c r="BI146" i="16"/>
  <c r="C147" i="16"/>
  <c r="D147" i="16"/>
  <c r="E147" i="16"/>
  <c r="F147" i="16"/>
  <c r="G147" i="16"/>
  <c r="H147" i="16"/>
  <c r="I147" i="16"/>
  <c r="J147" i="16"/>
  <c r="K147" i="16"/>
  <c r="L147" i="16"/>
  <c r="N147" i="16"/>
  <c r="Y147" i="16"/>
  <c r="Z147" i="16"/>
  <c r="AA147" i="16"/>
  <c r="AB147" i="16"/>
  <c r="AD147" i="16"/>
  <c r="AG147" i="16" s="1"/>
  <c r="AW147" i="16"/>
  <c r="AY147" i="16"/>
  <c r="BC147" i="16"/>
  <c r="BE147" i="16"/>
  <c r="BG147" i="16"/>
  <c r="BI147" i="16"/>
  <c r="C148" i="16"/>
  <c r="D148" i="16"/>
  <c r="E148" i="16"/>
  <c r="F148" i="16"/>
  <c r="G148" i="16"/>
  <c r="H148" i="16"/>
  <c r="I148" i="16"/>
  <c r="J148" i="16"/>
  <c r="K148" i="16"/>
  <c r="L148" i="16"/>
  <c r="N148" i="16"/>
  <c r="Y148" i="16"/>
  <c r="Z148" i="16"/>
  <c r="AA148" i="16"/>
  <c r="AB148" i="16"/>
  <c r="AD148" i="16"/>
  <c r="AF148" i="16" s="1"/>
  <c r="AW148" i="16"/>
  <c r="AY148" i="16"/>
  <c r="BC148" i="16"/>
  <c r="BE148" i="16"/>
  <c r="BG148" i="16"/>
  <c r="BI148" i="16"/>
  <c r="C149" i="16"/>
  <c r="D149" i="16"/>
  <c r="E149" i="16"/>
  <c r="F149" i="16"/>
  <c r="G149" i="16"/>
  <c r="H149" i="16"/>
  <c r="I149" i="16"/>
  <c r="J149" i="16"/>
  <c r="K149" i="16"/>
  <c r="L149" i="16"/>
  <c r="N149" i="16"/>
  <c r="Y149" i="16"/>
  <c r="Z149" i="16"/>
  <c r="AA149" i="16"/>
  <c r="AB149" i="16"/>
  <c r="AD149" i="16"/>
  <c r="AE149" i="16" s="1"/>
  <c r="AW149" i="16"/>
  <c r="AY149" i="16"/>
  <c r="BC149" i="16"/>
  <c r="BE149" i="16"/>
  <c r="BG149" i="16"/>
  <c r="BI149" i="16"/>
  <c r="C150" i="16"/>
  <c r="D150" i="16"/>
  <c r="E150" i="16"/>
  <c r="F150" i="16"/>
  <c r="G150" i="16"/>
  <c r="H150" i="16"/>
  <c r="I150" i="16"/>
  <c r="J150" i="16"/>
  <c r="K150" i="16"/>
  <c r="L150" i="16"/>
  <c r="N150" i="16"/>
  <c r="Y150" i="16"/>
  <c r="Z150" i="16"/>
  <c r="AA150" i="16"/>
  <c r="AB150" i="16"/>
  <c r="AD150" i="16"/>
  <c r="AE150" i="16" s="1"/>
  <c r="AW150" i="16"/>
  <c r="AY150" i="16"/>
  <c r="BC150" i="16"/>
  <c r="BE150" i="16"/>
  <c r="BG150" i="16"/>
  <c r="BI150" i="16"/>
  <c r="C151" i="16"/>
  <c r="D151" i="16"/>
  <c r="E151" i="16"/>
  <c r="F151" i="16"/>
  <c r="G151" i="16"/>
  <c r="H151" i="16"/>
  <c r="I151" i="16"/>
  <c r="J151" i="16"/>
  <c r="K151" i="16"/>
  <c r="L151" i="16"/>
  <c r="N151" i="16"/>
  <c r="Y151" i="16"/>
  <c r="Z151" i="16"/>
  <c r="AA151" i="16"/>
  <c r="AB151" i="16"/>
  <c r="AD151" i="16"/>
  <c r="AF151" i="16" s="1"/>
  <c r="AW151" i="16"/>
  <c r="AY151" i="16"/>
  <c r="BC151" i="16"/>
  <c r="BE151" i="16"/>
  <c r="BG151" i="16"/>
  <c r="BI151" i="16"/>
  <c r="C152" i="16"/>
  <c r="D152" i="16"/>
  <c r="E152" i="16"/>
  <c r="F152" i="16"/>
  <c r="G152" i="16"/>
  <c r="H152" i="16"/>
  <c r="I152" i="16"/>
  <c r="J152" i="16"/>
  <c r="K152" i="16"/>
  <c r="L152" i="16"/>
  <c r="N152" i="16"/>
  <c r="Y152" i="16"/>
  <c r="Z152" i="16"/>
  <c r="AA152" i="16"/>
  <c r="AB152" i="16"/>
  <c r="AD152" i="16"/>
  <c r="AF152" i="16" s="1"/>
  <c r="AW152" i="16"/>
  <c r="AY152" i="16"/>
  <c r="BC152" i="16"/>
  <c r="BE152" i="16"/>
  <c r="BG152" i="16"/>
  <c r="BI152" i="16"/>
  <c r="C153" i="16"/>
  <c r="D153" i="16"/>
  <c r="E153" i="16"/>
  <c r="F153" i="16"/>
  <c r="G153" i="16"/>
  <c r="H153" i="16"/>
  <c r="I153" i="16"/>
  <c r="J153" i="16"/>
  <c r="K153" i="16"/>
  <c r="L153" i="16"/>
  <c r="N153" i="16"/>
  <c r="Y153" i="16"/>
  <c r="Z153" i="16"/>
  <c r="AA153" i="16"/>
  <c r="AB153" i="16"/>
  <c r="AD153" i="16"/>
  <c r="AE153" i="16" s="1"/>
  <c r="AW153" i="16"/>
  <c r="AY153" i="16"/>
  <c r="BC153" i="16"/>
  <c r="BE153" i="16"/>
  <c r="BG153" i="16"/>
  <c r="BI153" i="16"/>
  <c r="C154" i="16"/>
  <c r="D154" i="16"/>
  <c r="E154" i="16"/>
  <c r="F154" i="16"/>
  <c r="G154" i="16"/>
  <c r="H154" i="16"/>
  <c r="I154" i="16"/>
  <c r="J154" i="16"/>
  <c r="K154" i="16"/>
  <c r="L154" i="16"/>
  <c r="N154" i="16"/>
  <c r="Y154" i="16"/>
  <c r="Z154" i="16"/>
  <c r="AA154" i="16"/>
  <c r="AB154" i="16"/>
  <c r="AD154" i="16"/>
  <c r="AF154" i="16" s="1"/>
  <c r="AW154" i="16"/>
  <c r="AY154" i="16"/>
  <c r="BC154" i="16"/>
  <c r="BE154" i="16"/>
  <c r="BG154" i="16"/>
  <c r="BI154" i="16"/>
  <c r="C155" i="16"/>
  <c r="D155" i="16"/>
  <c r="E155" i="16"/>
  <c r="F155" i="16"/>
  <c r="G155" i="16"/>
  <c r="H155" i="16"/>
  <c r="I155" i="16"/>
  <c r="J155" i="16"/>
  <c r="K155" i="16"/>
  <c r="L155" i="16"/>
  <c r="N155" i="16"/>
  <c r="Y155" i="16"/>
  <c r="Z155" i="16"/>
  <c r="AA155" i="16"/>
  <c r="AB155" i="16"/>
  <c r="AD155" i="16"/>
  <c r="AG155" i="16" s="1"/>
  <c r="AW155" i="16"/>
  <c r="AY155" i="16"/>
  <c r="BC155" i="16"/>
  <c r="BE155" i="16"/>
  <c r="BG155" i="16"/>
  <c r="BI155" i="16"/>
  <c r="C156" i="16"/>
  <c r="D156" i="16"/>
  <c r="E156" i="16"/>
  <c r="F156" i="16"/>
  <c r="G156" i="16"/>
  <c r="H156" i="16"/>
  <c r="I156" i="16"/>
  <c r="J156" i="16"/>
  <c r="K156" i="16"/>
  <c r="L156" i="16"/>
  <c r="N156" i="16"/>
  <c r="Y156" i="16"/>
  <c r="Z156" i="16"/>
  <c r="AA156" i="16"/>
  <c r="AB156" i="16"/>
  <c r="AD156" i="16"/>
  <c r="AF156" i="16" s="1"/>
  <c r="AW156" i="16"/>
  <c r="AY156" i="16"/>
  <c r="BC156" i="16"/>
  <c r="BE156" i="16"/>
  <c r="BG156" i="16"/>
  <c r="BI156" i="16"/>
  <c r="AZ157" i="16"/>
  <c r="BA157" i="16" s="1"/>
  <c r="C159" i="16"/>
  <c r="D159" i="16"/>
  <c r="E159" i="16"/>
  <c r="F159" i="16"/>
  <c r="G159" i="16"/>
  <c r="H159" i="16"/>
  <c r="I159" i="16"/>
  <c r="J159" i="16"/>
  <c r="K159" i="16"/>
  <c r="L159" i="16"/>
  <c r="N159" i="16"/>
  <c r="Y159" i="16"/>
  <c r="Z159" i="16"/>
  <c r="AA159" i="16"/>
  <c r="AB159" i="16"/>
  <c r="AD159" i="16"/>
  <c r="AE159" i="16" s="1"/>
  <c r="AW159" i="16"/>
  <c r="AY159" i="16"/>
  <c r="AZ159" i="16" s="1"/>
  <c r="C160" i="16"/>
  <c r="D160" i="16"/>
  <c r="E160" i="16"/>
  <c r="F160" i="16"/>
  <c r="G160" i="16"/>
  <c r="H160" i="16"/>
  <c r="I160" i="16"/>
  <c r="J160" i="16"/>
  <c r="K160" i="16"/>
  <c r="L160" i="16"/>
  <c r="N160" i="16"/>
  <c r="Y160" i="16"/>
  <c r="Z160" i="16"/>
  <c r="AA160" i="16"/>
  <c r="AB160" i="16"/>
  <c r="AD160" i="16"/>
  <c r="AF160" i="16" s="1"/>
  <c r="AW160" i="16"/>
  <c r="AY160" i="16"/>
  <c r="R163" i="16"/>
  <c r="L164" i="16"/>
  <c r="M164" i="16" s="1"/>
  <c r="V164" i="16"/>
  <c r="X164" i="16"/>
  <c r="AU164" i="16"/>
  <c r="L165" i="16"/>
  <c r="M165" i="16"/>
  <c r="L166" i="16"/>
  <c r="X166" i="16"/>
  <c r="AU166" i="16"/>
  <c r="AE35" i="16" l="1"/>
  <c r="AF84" i="16"/>
  <c r="AF147" i="16"/>
  <c r="AF42" i="16"/>
  <c r="AF93" i="16"/>
  <c r="M75" i="16"/>
  <c r="O75" i="16" s="1"/>
  <c r="P75" i="16" s="1"/>
  <c r="M71" i="16"/>
  <c r="O71" i="16" s="1"/>
  <c r="P71" i="16" s="1"/>
  <c r="M147" i="16"/>
  <c r="O147" i="16" s="1"/>
  <c r="P147" i="16" s="1"/>
  <c r="AE43" i="16"/>
  <c r="AE38" i="16"/>
  <c r="AF143" i="16"/>
  <c r="AG138" i="16"/>
  <c r="AC121" i="16"/>
  <c r="AC120" i="16"/>
  <c r="AF89" i="16"/>
  <c r="AG72" i="16"/>
  <c r="AG71" i="16"/>
  <c r="AC71" i="16"/>
  <c r="AF33" i="16"/>
  <c r="AC33" i="16"/>
  <c r="AC146" i="16"/>
  <c r="AF139" i="16"/>
  <c r="AE72" i="16"/>
  <c r="AF71" i="16"/>
  <c r="AH71" i="16" s="1"/>
  <c r="AF34" i="16"/>
  <c r="M114" i="16"/>
  <c r="O114" i="16" s="1"/>
  <c r="P114" i="16" s="1"/>
  <c r="AG80" i="16"/>
  <c r="M79" i="16"/>
  <c r="O79" i="16" s="1"/>
  <c r="P79" i="16" s="1"/>
  <c r="AG160" i="16"/>
  <c r="AE154" i="16"/>
  <c r="AG130" i="16"/>
  <c r="M130" i="16"/>
  <c r="O130" i="16" s="1"/>
  <c r="P130" i="16" s="1"/>
  <c r="AG127" i="16"/>
  <c r="AC95" i="16"/>
  <c r="AF80" i="16"/>
  <c r="AH80" i="16" s="1"/>
  <c r="M30" i="16"/>
  <c r="O30" i="16" s="1"/>
  <c r="P30" i="16" s="1"/>
  <c r="M29" i="16"/>
  <c r="O29" i="16" s="1"/>
  <c r="P29" i="16" s="1"/>
  <c r="AE27" i="16"/>
  <c r="AE160" i="16"/>
  <c r="AF155" i="16"/>
  <c r="AG143" i="16"/>
  <c r="M138" i="16"/>
  <c r="O138" i="16" s="1"/>
  <c r="P138" i="16" s="1"/>
  <c r="AE131" i="16"/>
  <c r="AF130" i="16"/>
  <c r="M126" i="16"/>
  <c r="O126" i="16" s="1"/>
  <c r="P126" i="16" s="1"/>
  <c r="M110" i="16"/>
  <c r="AE107" i="16"/>
  <c r="AE55" i="16"/>
  <c r="AG42" i="16"/>
  <c r="AG34" i="16"/>
  <c r="AG33" i="16"/>
  <c r="AU165" i="16"/>
  <c r="X165" i="16"/>
  <c r="V165" i="16"/>
  <c r="AC150" i="16"/>
  <c r="M116" i="16"/>
  <c r="O116" i="16" s="1"/>
  <c r="P116" i="16" s="1"/>
  <c r="AC113" i="16"/>
  <c r="AF110" i="16"/>
  <c r="M106" i="16"/>
  <c r="O106" i="16" s="1"/>
  <c r="P106" i="16" s="1"/>
  <c r="AE85" i="16"/>
  <c r="AF75" i="16"/>
  <c r="AC66" i="16"/>
  <c r="AE57" i="16"/>
  <c r="AF52" i="16"/>
  <c r="AF37" i="16"/>
  <c r="M20" i="16"/>
  <c r="O20" i="16" s="1"/>
  <c r="P20" i="16" s="1"/>
  <c r="M16" i="16"/>
  <c r="O16" i="16" s="1"/>
  <c r="P16" i="16" s="1"/>
  <c r="F8" i="16"/>
  <c r="F10" i="16" s="1"/>
  <c r="BC157" i="16"/>
  <c r="AE156" i="16"/>
  <c r="AF150" i="16"/>
  <c r="AE136" i="16"/>
  <c r="AC126" i="16"/>
  <c r="AC125" i="16"/>
  <c r="AF114" i="16"/>
  <c r="AE111" i="16"/>
  <c r="M83" i="16"/>
  <c r="O83" i="16" s="1"/>
  <c r="P83" i="16" s="1"/>
  <c r="AC78" i="16"/>
  <c r="AE64" i="16"/>
  <c r="AC55" i="16"/>
  <c r="L162" i="16"/>
  <c r="L163" i="16" s="1"/>
  <c r="M22" i="16"/>
  <c r="O22" i="16" s="1"/>
  <c r="P22" i="16" s="1"/>
  <c r="AE21" i="16"/>
  <c r="AC154" i="16"/>
  <c r="M152" i="16"/>
  <c r="O152" i="16" s="1"/>
  <c r="P152" i="16" s="1"/>
  <c r="AG151" i="16"/>
  <c r="AC138" i="16"/>
  <c r="AC137" i="16"/>
  <c r="M134" i="16"/>
  <c r="O134" i="16" s="1"/>
  <c r="P134" i="16" s="1"/>
  <c r="AG126" i="16"/>
  <c r="M122" i="16"/>
  <c r="O122" i="16" s="1"/>
  <c r="P122" i="16" s="1"/>
  <c r="AE115" i="16"/>
  <c r="M102" i="16"/>
  <c r="O102" i="16" s="1"/>
  <c r="P102" i="16" s="1"/>
  <c r="AG89" i="16"/>
  <c r="AE81" i="16"/>
  <c r="AG79" i="16"/>
  <c r="AF67" i="16"/>
  <c r="AC51" i="16"/>
  <c r="AC47" i="16"/>
  <c r="AG41" i="16"/>
  <c r="AF26" i="16"/>
  <c r="Z3" i="16"/>
  <c r="AC156" i="16"/>
  <c r="M154" i="16"/>
  <c r="O154" i="16" s="1"/>
  <c r="P154" i="16" s="1"/>
  <c r="AE151" i="16"/>
  <c r="M150" i="16"/>
  <c r="O150" i="16" s="1"/>
  <c r="P150" i="16" s="1"/>
  <c r="AE147" i="16"/>
  <c r="AH147" i="16" s="1"/>
  <c r="M139" i="16"/>
  <c r="O139" i="16" s="1"/>
  <c r="P139" i="16" s="1"/>
  <c r="AC134" i="16"/>
  <c r="AC133" i="16"/>
  <c r="AE127" i="16"/>
  <c r="AF126" i="16"/>
  <c r="AG123" i="16"/>
  <c r="AC117" i="16"/>
  <c r="AC114" i="16"/>
  <c r="AC101" i="16"/>
  <c r="AC92" i="16"/>
  <c r="AC91" i="16"/>
  <c r="AC88" i="16"/>
  <c r="AC87" i="16"/>
  <c r="AC81" i="16"/>
  <c r="M80" i="16"/>
  <c r="O80" i="16" s="1"/>
  <c r="P80" i="16" s="1"/>
  <c r="AC79" i="16"/>
  <c r="AE76" i="16"/>
  <c r="M62" i="16"/>
  <c r="O62" i="16" s="1"/>
  <c r="P62" i="16" s="1"/>
  <c r="M61" i="16"/>
  <c r="O61" i="16" s="1"/>
  <c r="P61" i="16" s="1"/>
  <c r="M42" i="16"/>
  <c r="O42" i="16" s="1"/>
  <c r="P42" i="16" s="1"/>
  <c r="M37" i="16"/>
  <c r="O37" i="16" s="1"/>
  <c r="P37" i="16" s="1"/>
  <c r="M34" i="16"/>
  <c r="O34" i="16" s="1"/>
  <c r="P34" i="16" s="1"/>
  <c r="AC30" i="16"/>
  <c r="M26" i="16"/>
  <c r="H162" i="16"/>
  <c r="M160" i="16"/>
  <c r="O160" i="16" s="1"/>
  <c r="P160" i="16" s="1"/>
  <c r="M142" i="16"/>
  <c r="O142" i="16" s="1"/>
  <c r="P142" i="16" s="1"/>
  <c r="M141" i="16"/>
  <c r="O141" i="16" s="1"/>
  <c r="P141" i="16" s="1"/>
  <c r="M135" i="16"/>
  <c r="O135" i="16" s="1"/>
  <c r="P135" i="16" s="1"/>
  <c r="AG134" i="16"/>
  <c r="AG131" i="16"/>
  <c r="AF123" i="16"/>
  <c r="AG122" i="16"/>
  <c r="AC122" i="16"/>
  <c r="AC119" i="16"/>
  <c r="AG118" i="16"/>
  <c r="AC118" i="16"/>
  <c r="AC105" i="16"/>
  <c r="AF102" i="16"/>
  <c r="AC102" i="16"/>
  <c r="AE99" i="16"/>
  <c r="M95" i="16"/>
  <c r="O95" i="16" s="1"/>
  <c r="P95" i="16" s="1"/>
  <c r="AG91" i="16"/>
  <c r="AG87" i="16"/>
  <c r="AC82" i="16"/>
  <c r="M65" i="16"/>
  <c r="O65" i="16" s="1"/>
  <c r="P65" i="16" s="1"/>
  <c r="AC62" i="16"/>
  <c r="M58" i="16"/>
  <c r="O58" i="16" s="1"/>
  <c r="P58" i="16" s="1"/>
  <c r="AG57" i="16"/>
  <c r="M56" i="16"/>
  <c r="O56" i="16" s="1"/>
  <c r="P56" i="16" s="1"/>
  <c r="AG55" i="16"/>
  <c r="AG53" i="16"/>
  <c r="AF41" i="16"/>
  <c r="AG38" i="16"/>
  <c r="AC19" i="16"/>
  <c r="AG16" i="16"/>
  <c r="AC16" i="16"/>
  <c r="AC155" i="16"/>
  <c r="M155" i="16"/>
  <c r="O155" i="16" s="1"/>
  <c r="P155" i="16" s="1"/>
  <c r="AG154" i="16"/>
  <c r="M146" i="16"/>
  <c r="O146" i="16" s="1"/>
  <c r="P146" i="16" s="1"/>
  <c r="M145" i="16"/>
  <c r="O145" i="16" s="1"/>
  <c r="P145" i="16" s="1"/>
  <c r="AC142" i="16"/>
  <c r="AF136" i="16"/>
  <c r="AF135" i="16"/>
  <c r="AC130" i="16"/>
  <c r="AC129" i="16"/>
  <c r="AF122" i="16"/>
  <c r="AF119" i="16"/>
  <c r="AF118" i="16"/>
  <c r="AC109" i="16"/>
  <c r="AF106" i="16"/>
  <c r="AE103" i="16"/>
  <c r="AG92" i="16"/>
  <c r="M91" i="16"/>
  <c r="O91" i="16" s="1"/>
  <c r="P91" i="16" s="1"/>
  <c r="AG88" i="16"/>
  <c r="M87" i="16"/>
  <c r="O87" i="16" s="1"/>
  <c r="P87" i="16" s="1"/>
  <c r="AF85" i="16"/>
  <c r="M85" i="16"/>
  <c r="O85" i="16" s="1"/>
  <c r="P85" i="16" s="1"/>
  <c r="AG84" i="16"/>
  <c r="AH84" i="16" s="1"/>
  <c r="M84" i="16"/>
  <c r="O84" i="16" s="1"/>
  <c r="P84" i="16" s="1"/>
  <c r="AG83" i="16"/>
  <c r="AC75" i="16"/>
  <c r="AC74" i="16"/>
  <c r="AC67" i="16"/>
  <c r="AF66" i="16"/>
  <c r="AE60" i="16"/>
  <c r="AC58" i="16"/>
  <c r="AF56" i="16"/>
  <c r="AE53" i="16"/>
  <c r="M51" i="16"/>
  <c r="O51" i="16" s="1"/>
  <c r="P51" i="16" s="1"/>
  <c r="M47" i="16"/>
  <c r="O47" i="16" s="1"/>
  <c r="P47" i="16" s="1"/>
  <c r="M41" i="16"/>
  <c r="O41" i="16" s="1"/>
  <c r="P41" i="16" s="1"/>
  <c r="AE39" i="16"/>
  <c r="M38" i="16"/>
  <c r="O38" i="16" s="1"/>
  <c r="P38" i="16" s="1"/>
  <c r="AG37" i="16"/>
  <c r="AC37" i="16"/>
  <c r="AG26" i="16"/>
  <c r="M25" i="16"/>
  <c r="O25" i="16" s="1"/>
  <c r="P25" i="16" s="1"/>
  <c r="AF23" i="16"/>
  <c r="AF20" i="16"/>
  <c r="AE17" i="16"/>
  <c r="AF16" i="16"/>
  <c r="AF128" i="16"/>
  <c r="AE128" i="16"/>
  <c r="AF124" i="16"/>
  <c r="AE124" i="16"/>
  <c r="AF112" i="16"/>
  <c r="AE112" i="16"/>
  <c r="AC106" i="16"/>
  <c r="AE97" i="16"/>
  <c r="AF97" i="16"/>
  <c r="AG97" i="16"/>
  <c r="AC83" i="16"/>
  <c r="AF77" i="16"/>
  <c r="AE77" i="16"/>
  <c r="AF108" i="16"/>
  <c r="AE108" i="16"/>
  <c r="M159" i="16"/>
  <c r="O159" i="16" s="1"/>
  <c r="P159" i="16" s="1"/>
  <c r="AE142" i="16"/>
  <c r="AG142" i="16"/>
  <c r="AG140" i="16"/>
  <c r="AE140" i="16"/>
  <c r="AF140" i="16"/>
  <c r="AF132" i="16"/>
  <c r="AE132" i="16"/>
  <c r="AF116" i="16"/>
  <c r="AE116" i="16"/>
  <c r="AC110" i="16"/>
  <c r="AF100" i="16"/>
  <c r="AE100" i="16"/>
  <c r="AG144" i="16"/>
  <c r="AE144" i="16"/>
  <c r="AF144" i="16"/>
  <c r="AF104" i="16"/>
  <c r="AE104" i="16"/>
  <c r="AE96" i="16"/>
  <c r="AF96" i="16"/>
  <c r="AG96" i="16"/>
  <c r="AE63" i="16"/>
  <c r="AF63" i="16"/>
  <c r="AG63" i="16"/>
  <c r="BG157" i="16"/>
  <c r="AE31" i="16"/>
  <c r="AF31" i="16"/>
  <c r="AG31" i="16"/>
  <c r="AE155" i="16"/>
  <c r="AE152" i="16"/>
  <c r="AC152" i="16"/>
  <c r="AC151" i="16"/>
  <c r="M151" i="16"/>
  <c r="O151" i="16" s="1"/>
  <c r="P151" i="16" s="1"/>
  <c r="AG150" i="16"/>
  <c r="AE148" i="16"/>
  <c r="AC148" i="16"/>
  <c r="AC147" i="16"/>
  <c r="AE139" i="16"/>
  <c r="M137" i="16"/>
  <c r="O137" i="16" s="1"/>
  <c r="P137" i="16" s="1"/>
  <c r="AE135" i="16"/>
  <c r="M133" i="16"/>
  <c r="O133" i="16" s="1"/>
  <c r="P133" i="16" s="1"/>
  <c r="M129" i="16"/>
  <c r="O129" i="16" s="1"/>
  <c r="P129" i="16" s="1"/>
  <c r="M125" i="16"/>
  <c r="O125" i="16" s="1"/>
  <c r="P125" i="16" s="1"/>
  <c r="AE119" i="16"/>
  <c r="M118" i="16"/>
  <c r="O118" i="16" s="1"/>
  <c r="P118" i="16" s="1"/>
  <c r="M117" i="16"/>
  <c r="O117" i="16" s="1"/>
  <c r="P117" i="16" s="1"/>
  <c r="M113" i="16"/>
  <c r="O113" i="16" s="1"/>
  <c r="P113" i="16" s="1"/>
  <c r="M109" i="16"/>
  <c r="O109" i="16" s="1"/>
  <c r="P109" i="16" s="1"/>
  <c r="M105" i="16"/>
  <c r="O105" i="16" s="1"/>
  <c r="P105" i="16" s="1"/>
  <c r="M101" i="16"/>
  <c r="O101" i="16" s="1"/>
  <c r="P101" i="16" s="1"/>
  <c r="M99" i="16"/>
  <c r="O99" i="16" s="1"/>
  <c r="P99" i="16" s="1"/>
  <c r="AC96" i="16"/>
  <c r="AC93" i="16"/>
  <c r="M93" i="16"/>
  <c r="O93" i="16" s="1"/>
  <c r="P93" i="16" s="1"/>
  <c r="M92" i="16"/>
  <c r="O92" i="16" s="1"/>
  <c r="P92" i="16" s="1"/>
  <c r="AC90" i="16"/>
  <c r="AC89" i="16"/>
  <c r="M88" i="16"/>
  <c r="AC86" i="16"/>
  <c r="M82" i="16"/>
  <c r="O82" i="16" s="1"/>
  <c r="P82" i="16" s="1"/>
  <c r="M78" i="16"/>
  <c r="O78" i="16" s="1"/>
  <c r="P78" i="16" s="1"/>
  <c r="AF73" i="16"/>
  <c r="AE73" i="16"/>
  <c r="AE59" i="16"/>
  <c r="AF59" i="16"/>
  <c r="AG59" i="16"/>
  <c r="M55" i="16"/>
  <c r="O55" i="16" s="1"/>
  <c r="P55" i="16" s="1"/>
  <c r="AE51" i="16"/>
  <c r="AF51" i="16"/>
  <c r="AG51" i="16"/>
  <c r="AF49" i="16"/>
  <c r="AE49" i="16"/>
  <c r="AG49" i="16"/>
  <c r="AE47" i="16"/>
  <c r="AF47" i="16"/>
  <c r="AG47" i="16"/>
  <c r="AF45" i="16"/>
  <c r="AE45" i="16"/>
  <c r="AG45" i="16"/>
  <c r="AC41" i="16"/>
  <c r="AF18" i="16"/>
  <c r="AE18" i="16"/>
  <c r="AC159" i="16"/>
  <c r="AC153" i="16"/>
  <c r="AC149" i="16"/>
  <c r="M148" i="16"/>
  <c r="O148" i="16" s="1"/>
  <c r="P148" i="16" s="1"/>
  <c r="M144" i="16"/>
  <c r="O144" i="16" s="1"/>
  <c r="P144" i="16" s="1"/>
  <c r="AC143" i="16"/>
  <c r="M132" i="16"/>
  <c r="O132" i="16" s="1"/>
  <c r="P132" i="16" s="1"/>
  <c r="M124" i="16"/>
  <c r="O124" i="16" s="1"/>
  <c r="P124" i="16" s="1"/>
  <c r="AG115" i="16"/>
  <c r="M112" i="16"/>
  <c r="O112" i="16" s="1"/>
  <c r="P112" i="16" s="1"/>
  <c r="AG111" i="16"/>
  <c r="AG107" i="16"/>
  <c r="M104" i="16"/>
  <c r="O104" i="16" s="1"/>
  <c r="P104" i="16" s="1"/>
  <c r="AG103" i="16"/>
  <c r="AG99" i="16"/>
  <c r="AC98" i="16"/>
  <c r="AC97" i="16"/>
  <c r="M97" i="16"/>
  <c r="O97" i="16" s="1"/>
  <c r="P97" i="16" s="1"/>
  <c r="M96" i="16"/>
  <c r="O96" i="16" s="1"/>
  <c r="P96" i="16" s="1"/>
  <c r="AG95" i="16"/>
  <c r="AC94" i="16"/>
  <c r="AE93" i="16"/>
  <c r="AF92" i="16"/>
  <c r="AF88" i="16"/>
  <c r="M86" i="16"/>
  <c r="O86" i="16" s="1"/>
  <c r="P86" i="16" s="1"/>
  <c r="AG76" i="16"/>
  <c r="M70" i="16"/>
  <c r="O70" i="16" s="1"/>
  <c r="P70" i="16" s="1"/>
  <c r="AE62" i="16"/>
  <c r="AF62" i="16"/>
  <c r="AG62" i="16"/>
  <c r="M33" i="16"/>
  <c r="O33" i="16" s="1"/>
  <c r="P33" i="16" s="1"/>
  <c r="AE30" i="16"/>
  <c r="AF30" i="16"/>
  <c r="AG30" i="16"/>
  <c r="AE22" i="16"/>
  <c r="AF22" i="16"/>
  <c r="AG22" i="16"/>
  <c r="AC160" i="16"/>
  <c r="M156" i="16"/>
  <c r="O156" i="16" s="1"/>
  <c r="P156" i="16" s="1"/>
  <c r="M153" i="16"/>
  <c r="O153" i="16" s="1"/>
  <c r="P153" i="16" s="1"/>
  <c r="M149" i="16"/>
  <c r="O149" i="16" s="1"/>
  <c r="P149" i="16" s="1"/>
  <c r="AY163" i="16"/>
  <c r="I162" i="16"/>
  <c r="AC145" i="16"/>
  <c r="M143" i="16"/>
  <c r="O143" i="16" s="1"/>
  <c r="P143" i="16" s="1"/>
  <c r="AC141" i="16"/>
  <c r="AC140" i="16"/>
  <c r="M140" i="16"/>
  <c r="O140" i="16" s="1"/>
  <c r="P140" i="16" s="1"/>
  <c r="AC139" i="16"/>
  <c r="M136" i="16"/>
  <c r="O136" i="16" s="1"/>
  <c r="P136" i="16" s="1"/>
  <c r="AC135" i="16"/>
  <c r="M131" i="16"/>
  <c r="O131" i="16" s="1"/>
  <c r="P131" i="16" s="1"/>
  <c r="K162" i="16"/>
  <c r="M127" i="16"/>
  <c r="O127" i="16" s="1"/>
  <c r="P127" i="16" s="1"/>
  <c r="BE157" i="16"/>
  <c r="M121" i="16"/>
  <c r="O121" i="16" s="1"/>
  <c r="P121" i="16" s="1"/>
  <c r="AC116" i="16"/>
  <c r="M115" i="16"/>
  <c r="O115" i="16" s="1"/>
  <c r="P115" i="16" s="1"/>
  <c r="AG114" i="16"/>
  <c r="AC111" i="16"/>
  <c r="M111" i="16"/>
  <c r="O111" i="16" s="1"/>
  <c r="P111" i="16" s="1"/>
  <c r="AG110" i="16"/>
  <c r="AC108" i="16"/>
  <c r="M107" i="16"/>
  <c r="O107" i="16" s="1"/>
  <c r="P107" i="16" s="1"/>
  <c r="AG106" i="16"/>
  <c r="AC103" i="16"/>
  <c r="M103" i="16"/>
  <c r="O103" i="16" s="1"/>
  <c r="P103" i="16" s="1"/>
  <c r="AG102" i="16"/>
  <c r="AH102" i="16" s="1"/>
  <c r="AC100" i="16"/>
  <c r="M98" i="16"/>
  <c r="O98" i="16" s="1"/>
  <c r="P98" i="16" s="1"/>
  <c r="M94" i="16"/>
  <c r="O94" i="16" s="1"/>
  <c r="P94" i="16" s="1"/>
  <c r="AC84" i="16"/>
  <c r="AF81" i="16"/>
  <c r="M81" i="16"/>
  <c r="O81" i="16" s="1"/>
  <c r="P81" i="16" s="1"/>
  <c r="AC80" i="16"/>
  <c r="AC77" i="16"/>
  <c r="AC70" i="16"/>
  <c r="AE58" i="16"/>
  <c r="AF58" i="16"/>
  <c r="AG58" i="16"/>
  <c r="AC20" i="16"/>
  <c r="M74" i="16"/>
  <c r="O74" i="16" s="1"/>
  <c r="P74" i="16" s="1"/>
  <c r="AG70" i="16"/>
  <c r="AE67" i="16"/>
  <c r="M67" i="16"/>
  <c r="O67" i="16" s="1"/>
  <c r="P67" i="16" s="1"/>
  <c r="AG66" i="16"/>
  <c r="M60" i="16"/>
  <c r="O60" i="16" s="1"/>
  <c r="P60" i="16" s="1"/>
  <c r="AC57" i="16"/>
  <c r="AC53" i="16"/>
  <c r="M52" i="16"/>
  <c r="O52" i="16" s="1"/>
  <c r="P52" i="16" s="1"/>
  <c r="M48" i="16"/>
  <c r="O48" i="16" s="1"/>
  <c r="P48" i="16" s="1"/>
  <c r="AC44" i="16"/>
  <c r="AC40" i="16"/>
  <c r="AC36" i="16"/>
  <c r="AC27" i="16"/>
  <c r="M23" i="16"/>
  <c r="O23" i="16" s="1"/>
  <c r="P23" i="16" s="1"/>
  <c r="AC22" i="16"/>
  <c r="M19" i="16"/>
  <c r="O19" i="16" s="1"/>
  <c r="P19" i="16" s="1"/>
  <c r="M73" i="16"/>
  <c r="O73" i="16" s="1"/>
  <c r="P73" i="16" s="1"/>
  <c r="AC69" i="16"/>
  <c r="M66" i="16"/>
  <c r="O66" i="16" s="1"/>
  <c r="P66" i="16" s="1"/>
  <c r="AC65" i="16"/>
  <c r="M63" i="16"/>
  <c r="O63" i="16" s="1"/>
  <c r="P63" i="16" s="1"/>
  <c r="M59" i="16"/>
  <c r="O59" i="16" s="1"/>
  <c r="P59" i="16" s="1"/>
  <c r="M57" i="16"/>
  <c r="O57" i="16" s="1"/>
  <c r="P57" i="16" s="1"/>
  <c r="AC54" i="16"/>
  <c r="AC52" i="16"/>
  <c r="M50" i="16"/>
  <c r="O50" i="16" s="1"/>
  <c r="P50" i="16" s="1"/>
  <c r="AC49" i="16"/>
  <c r="AF48" i="16"/>
  <c r="AC45" i="16"/>
  <c r="M45" i="16"/>
  <c r="O45" i="16" s="1"/>
  <c r="P45" i="16" s="1"/>
  <c r="M44" i="16"/>
  <c r="O44" i="16" s="1"/>
  <c r="P44" i="16" s="1"/>
  <c r="M40" i="16"/>
  <c r="O40" i="16" s="1"/>
  <c r="P40" i="16" s="1"/>
  <c r="M36" i="16"/>
  <c r="O36" i="16" s="1"/>
  <c r="P36" i="16" s="1"/>
  <c r="AC32" i="16"/>
  <c r="AC31" i="16"/>
  <c r="M31" i="16"/>
  <c r="O31" i="16" s="1"/>
  <c r="P31" i="16" s="1"/>
  <c r="AE28" i="16"/>
  <c r="AC25" i="16"/>
  <c r="AE23" i="16"/>
  <c r="AG17" i="16"/>
  <c r="AH17" i="16" s="1"/>
  <c r="M76" i="16"/>
  <c r="O76" i="16" s="1"/>
  <c r="P76" i="16" s="1"/>
  <c r="AG75" i="16"/>
  <c r="AC72" i="16"/>
  <c r="M72" i="16"/>
  <c r="O72" i="16" s="1"/>
  <c r="P72" i="16" s="1"/>
  <c r="M69" i="16"/>
  <c r="O69" i="16" s="1"/>
  <c r="P69" i="16" s="1"/>
  <c r="AC61" i="16"/>
  <c r="M53" i="16"/>
  <c r="O53" i="16" s="1"/>
  <c r="P53" i="16" s="1"/>
  <c r="AC50" i="16"/>
  <c r="M49" i="16"/>
  <c r="O49" i="16" s="1"/>
  <c r="P49" i="16" s="1"/>
  <c r="AC46" i="16"/>
  <c r="AC29" i="16"/>
  <c r="M24" i="16"/>
  <c r="O24" i="16" s="1"/>
  <c r="P24" i="16" s="1"/>
  <c r="AF21" i="16"/>
  <c r="M21" i="16"/>
  <c r="O21" i="16" s="1"/>
  <c r="P21" i="16" s="1"/>
  <c r="AG20" i="16"/>
  <c r="M17" i="16"/>
  <c r="O17" i="16" s="1"/>
  <c r="P17" i="16" s="1"/>
  <c r="AG159" i="16"/>
  <c r="AG153" i="16"/>
  <c r="AG149" i="16"/>
  <c r="AE146" i="16"/>
  <c r="AF146" i="16"/>
  <c r="AC131" i="16"/>
  <c r="AC128" i="16"/>
  <c r="AC123" i="16"/>
  <c r="AE137" i="16"/>
  <c r="AF137" i="16"/>
  <c r="AG137" i="16"/>
  <c r="AE129" i="16"/>
  <c r="AF129" i="16"/>
  <c r="AG129" i="16"/>
  <c r="J162" i="16"/>
  <c r="AF159" i="16"/>
  <c r="BI157" i="16"/>
  <c r="AG156" i="16"/>
  <c r="AF153" i="16"/>
  <c r="AG152" i="16"/>
  <c r="AH152" i="16" s="1"/>
  <c r="AF149" i="16"/>
  <c r="AG148" i="16"/>
  <c r="AC144" i="16"/>
  <c r="AE141" i="16"/>
  <c r="AF141" i="16"/>
  <c r="AG141" i="16"/>
  <c r="AC136" i="16"/>
  <c r="AE133" i="16"/>
  <c r="AF133" i="16"/>
  <c r="AG133" i="16"/>
  <c r="AE125" i="16"/>
  <c r="AF125" i="16"/>
  <c r="AG125" i="16"/>
  <c r="AF120" i="16"/>
  <c r="AG120" i="16"/>
  <c r="AE120" i="16"/>
  <c r="AE145" i="16"/>
  <c r="AF145" i="16"/>
  <c r="AG145" i="16"/>
  <c r="AE86" i="16"/>
  <c r="AF86" i="16"/>
  <c r="AG86" i="16"/>
  <c r="AC132" i="16"/>
  <c r="M128" i="16"/>
  <c r="AC127" i="16"/>
  <c r="AC124" i="16"/>
  <c r="AF142" i="16"/>
  <c r="AF138" i="16"/>
  <c r="AF134" i="16"/>
  <c r="M120" i="16"/>
  <c r="AE113" i="16"/>
  <c r="AF113" i="16"/>
  <c r="AG113" i="16"/>
  <c r="AE105" i="16"/>
  <c r="AF105" i="16"/>
  <c r="AG105" i="16"/>
  <c r="AG132" i="16"/>
  <c r="AG128" i="16"/>
  <c r="AG124" i="16"/>
  <c r="AE121" i="16"/>
  <c r="AF121" i="16"/>
  <c r="M119" i="16"/>
  <c r="AC115" i="16"/>
  <c r="AC112" i="16"/>
  <c r="O110" i="16"/>
  <c r="P110" i="16" s="1"/>
  <c r="M108" i="16"/>
  <c r="AC107" i="16"/>
  <c r="AC104" i="16"/>
  <c r="M100" i="16"/>
  <c r="AC99" i="16"/>
  <c r="M123" i="16"/>
  <c r="AE117" i="16"/>
  <c r="AF117" i="16"/>
  <c r="AG117" i="16"/>
  <c r="AE109" i="16"/>
  <c r="AF109" i="16"/>
  <c r="AG109" i="16"/>
  <c r="AE101" i="16"/>
  <c r="AF101" i="16"/>
  <c r="AG101" i="16"/>
  <c r="AF68" i="16"/>
  <c r="AG68" i="16"/>
  <c r="AE68" i="16"/>
  <c r="AE94" i="16"/>
  <c r="AF94" i="16"/>
  <c r="AG94" i="16"/>
  <c r="O88" i="16"/>
  <c r="P88" i="16" s="1"/>
  <c r="AE82" i="16"/>
  <c r="AF82" i="16"/>
  <c r="AG82" i="16"/>
  <c r="AE74" i="16"/>
  <c r="AF74" i="16"/>
  <c r="AG74" i="16"/>
  <c r="AG116" i="16"/>
  <c r="AG112" i="16"/>
  <c r="AG108" i="16"/>
  <c r="AH108" i="16" s="1"/>
  <c r="AG104" i="16"/>
  <c r="AG100" i="16"/>
  <c r="AE90" i="16"/>
  <c r="AF90" i="16"/>
  <c r="AG90" i="16"/>
  <c r="M90" i="16"/>
  <c r="AC85" i="16"/>
  <c r="M77" i="16"/>
  <c r="AC76" i="16"/>
  <c r="AC73" i="16"/>
  <c r="AE98" i="16"/>
  <c r="AF98" i="16"/>
  <c r="AG98" i="16"/>
  <c r="M89" i="16"/>
  <c r="AE78" i="16"/>
  <c r="AF78" i="16"/>
  <c r="AG78" i="16"/>
  <c r="AF95" i="16"/>
  <c r="AF91" i="16"/>
  <c r="AF87" i="16"/>
  <c r="AF83" i="16"/>
  <c r="AF79" i="16"/>
  <c r="AE65" i="16"/>
  <c r="AF65" i="16"/>
  <c r="AC64" i="16"/>
  <c r="AC59" i="16"/>
  <c r="AG77" i="16"/>
  <c r="AG73" i="16"/>
  <c r="AF70" i="16"/>
  <c r="AE69" i="16"/>
  <c r="AF69" i="16"/>
  <c r="AE61" i="16"/>
  <c r="AF61" i="16"/>
  <c r="AG61" i="16"/>
  <c r="AC68" i="16"/>
  <c r="M68" i="16"/>
  <c r="M64" i="16"/>
  <c r="AC63" i="16"/>
  <c r="AC60" i="16"/>
  <c r="AE50" i="16"/>
  <c r="AF50" i="16"/>
  <c r="AG50" i="16"/>
  <c r="AE36" i="16"/>
  <c r="AF36" i="16"/>
  <c r="AG36" i="16"/>
  <c r="AG64" i="16"/>
  <c r="AG60" i="16"/>
  <c r="AE54" i="16"/>
  <c r="AF54" i="16"/>
  <c r="AG54" i="16"/>
  <c r="M54" i="16"/>
  <c r="AE46" i="16"/>
  <c r="AF46" i="16"/>
  <c r="AG46" i="16"/>
  <c r="M46" i="16"/>
  <c r="AC56" i="16"/>
  <c r="AC48" i="16"/>
  <c r="AE44" i="16"/>
  <c r="AF44" i="16"/>
  <c r="AG44" i="16"/>
  <c r="AE56" i="16"/>
  <c r="AE52" i="16"/>
  <c r="AE48" i="16"/>
  <c r="AH48" i="16" s="1"/>
  <c r="AC43" i="16"/>
  <c r="AC38" i="16"/>
  <c r="AC35" i="16"/>
  <c r="M35" i="16"/>
  <c r="AE40" i="16"/>
  <c r="AF40" i="16"/>
  <c r="AG40" i="16"/>
  <c r="AE29" i="16"/>
  <c r="AF29" i="16"/>
  <c r="AG29" i="16"/>
  <c r="M43" i="16"/>
  <c r="AC42" i="16"/>
  <c r="AC39" i="16"/>
  <c r="M39" i="16"/>
  <c r="AC34" i="16"/>
  <c r="AE32" i="16"/>
  <c r="AF32" i="16"/>
  <c r="AG32" i="16"/>
  <c r="M32" i="16"/>
  <c r="AC28" i="16"/>
  <c r="AE19" i="16"/>
  <c r="AF19" i="16"/>
  <c r="AG19" i="16"/>
  <c r="AG43" i="16"/>
  <c r="AH43" i="16" s="1"/>
  <c r="AG39" i="16"/>
  <c r="AG35" i="16"/>
  <c r="AH35" i="16" s="1"/>
  <c r="AC26" i="16"/>
  <c r="M28" i="16"/>
  <c r="N13" i="16"/>
  <c r="AE25" i="16"/>
  <c r="AF25" i="16"/>
  <c r="AY13" i="16"/>
  <c r="AC18" i="16"/>
  <c r="Y13" i="16"/>
  <c r="AW13" i="16"/>
  <c r="M15" i="16"/>
  <c r="J13" i="16"/>
  <c r="F13" i="16"/>
  <c r="AG28" i="16"/>
  <c r="AC24" i="16"/>
  <c r="AA13" i="16"/>
  <c r="I13" i="16"/>
  <c r="E13" i="16"/>
  <c r="AF27" i="16"/>
  <c r="M27" i="16"/>
  <c r="O26" i="16"/>
  <c r="P26" i="16" s="1"/>
  <c r="AF24" i="16"/>
  <c r="AG24" i="16"/>
  <c r="AC23" i="16"/>
  <c r="Z13" i="16"/>
  <c r="AC15" i="16"/>
  <c r="AC21" i="16"/>
  <c r="AE15" i="16"/>
  <c r="AF15" i="16"/>
  <c r="AG15" i="16"/>
  <c r="L13" i="16"/>
  <c r="L14" i="16" s="1"/>
  <c r="H13" i="16"/>
  <c r="D13" i="16"/>
  <c r="M18" i="16"/>
  <c r="AC17" i="16"/>
  <c r="AB13" i="16"/>
  <c r="K13" i="16"/>
  <c r="G13" i="16"/>
  <c r="C13" i="16"/>
  <c r="AG18" i="16"/>
  <c r="AH52" i="16" l="1"/>
  <c r="AH136" i="16"/>
  <c r="AH155" i="16"/>
  <c r="AH42" i="16"/>
  <c r="AI42" i="16" s="1"/>
  <c r="AH33" i="16"/>
  <c r="AH64" i="16"/>
  <c r="AH95" i="16"/>
  <c r="AH16" i="16"/>
  <c r="AI16" i="16" s="1"/>
  <c r="AH131" i="16"/>
  <c r="AH89" i="16"/>
  <c r="AH143" i="16"/>
  <c r="AH107" i="16"/>
  <c r="AI107" i="16" s="1"/>
  <c r="AH150" i="16"/>
  <c r="AI150" i="16" s="1"/>
  <c r="AH130" i="16"/>
  <c r="AH72" i="16"/>
  <c r="AI152" i="16"/>
  <c r="AH93" i="16"/>
  <c r="AH34" i="16"/>
  <c r="AI34" i="16" s="1"/>
  <c r="AH38" i="16"/>
  <c r="AI38" i="16" s="1"/>
  <c r="AH134" i="16"/>
  <c r="AI134" i="16" s="1"/>
  <c r="AH139" i="16"/>
  <c r="AH151" i="16"/>
  <c r="AH27" i="16"/>
  <c r="AI27" i="16" s="1"/>
  <c r="AH83" i="16"/>
  <c r="AI83" i="16" s="1"/>
  <c r="AH20" i="16"/>
  <c r="AH92" i="16"/>
  <c r="AI89" i="16"/>
  <c r="AH118" i="16"/>
  <c r="AI118" i="16" s="1"/>
  <c r="AH126" i="16"/>
  <c r="AH85" i="16"/>
  <c r="AI130" i="16"/>
  <c r="AH66" i="16"/>
  <c r="AI66" i="16" s="1"/>
  <c r="AH110" i="16"/>
  <c r="AI110" i="16" s="1"/>
  <c r="AH59" i="16"/>
  <c r="AI59" i="16" s="1"/>
  <c r="AH124" i="16"/>
  <c r="AH138" i="16"/>
  <c r="AI138" i="16" s="1"/>
  <c r="AH106" i="16"/>
  <c r="AH115" i="16"/>
  <c r="AI115" i="16" s="1"/>
  <c r="AH55" i="16"/>
  <c r="AI55" i="16" s="1"/>
  <c r="AH87" i="16"/>
  <c r="AI87" i="16" s="1"/>
  <c r="AI20" i="16"/>
  <c r="AI102" i="16"/>
  <c r="AH88" i="16"/>
  <c r="AI88" i="16" s="1"/>
  <c r="AI33" i="16"/>
  <c r="AH53" i="16"/>
  <c r="AI53" i="16" s="1"/>
  <c r="AH154" i="16"/>
  <c r="AI154" i="16" s="1"/>
  <c r="AH79" i="16"/>
  <c r="AI79" i="16" s="1"/>
  <c r="AH111" i="16"/>
  <c r="AI111" i="16" s="1"/>
  <c r="AH103" i="16"/>
  <c r="AI103" i="16" s="1"/>
  <c r="AH135" i="16"/>
  <c r="AI135" i="16" s="1"/>
  <c r="AH41" i="16"/>
  <c r="AI41" i="16" s="1"/>
  <c r="AH122" i="16"/>
  <c r="AI122" i="16" s="1"/>
  <c r="AH123" i="16"/>
  <c r="AI151" i="16"/>
  <c r="AH67" i="16"/>
  <c r="AH37" i="16"/>
  <c r="AI37" i="16" s="1"/>
  <c r="AH160" i="16"/>
  <c r="AI160" i="16" s="1"/>
  <c r="AI143" i="16"/>
  <c r="AH39" i="16"/>
  <c r="AI39" i="16" s="1"/>
  <c r="AI155" i="16"/>
  <c r="AI52" i="16"/>
  <c r="AI95" i="16"/>
  <c r="AI71" i="16"/>
  <c r="AH156" i="16"/>
  <c r="AI156" i="16" s="1"/>
  <c r="AH75" i="16"/>
  <c r="AI75" i="16" s="1"/>
  <c r="AI92" i="16"/>
  <c r="AH99" i="16"/>
  <c r="AI99" i="16" s="1"/>
  <c r="AH159" i="16"/>
  <c r="AI159" i="16" s="1"/>
  <c r="AH76" i="16"/>
  <c r="AI76" i="16" s="1"/>
  <c r="AH26" i="16"/>
  <c r="AI26" i="16" s="1"/>
  <c r="AH127" i="16"/>
  <c r="AI127" i="16" s="1"/>
  <c r="AI147" i="16"/>
  <c r="AH81" i="16"/>
  <c r="AI81" i="16" s="1"/>
  <c r="AH114" i="16"/>
  <c r="AI114" i="16" s="1"/>
  <c r="AI108" i="16"/>
  <c r="AI72" i="16"/>
  <c r="AH22" i="16"/>
  <c r="AI22" i="16" s="1"/>
  <c r="AI126" i="16"/>
  <c r="AH153" i="16"/>
  <c r="AI153" i="16" s="1"/>
  <c r="AH91" i="16"/>
  <c r="AI91" i="16" s="1"/>
  <c r="AI93" i="16"/>
  <c r="AI80" i="16"/>
  <c r="AH132" i="16"/>
  <c r="AI132" i="16" s="1"/>
  <c r="AH47" i="16"/>
  <c r="AI47" i="16" s="1"/>
  <c r="AH49" i="16"/>
  <c r="AI49" i="16" s="1"/>
  <c r="AH96" i="16"/>
  <c r="AI96" i="16" s="1"/>
  <c r="AH23" i="16"/>
  <c r="AI23" i="16" s="1"/>
  <c r="AH119" i="16"/>
  <c r="AI119" i="16" s="1"/>
  <c r="AH57" i="16"/>
  <c r="AI57" i="16" s="1"/>
  <c r="AH18" i="16"/>
  <c r="AI18" i="16" s="1"/>
  <c r="AH60" i="16"/>
  <c r="AI60" i="16" s="1"/>
  <c r="AH21" i="16"/>
  <c r="AI21" i="16" s="1"/>
  <c r="AH58" i="16"/>
  <c r="AI58" i="16" s="1"/>
  <c r="AI106" i="16"/>
  <c r="AH30" i="16"/>
  <c r="AI30" i="16" s="1"/>
  <c r="AH121" i="16"/>
  <c r="AI121" i="16" s="1"/>
  <c r="AH149" i="16"/>
  <c r="AI149" i="16" s="1"/>
  <c r="AH40" i="16"/>
  <c r="AI40" i="16" s="1"/>
  <c r="AI48" i="16"/>
  <c r="AH70" i="16"/>
  <c r="AI70" i="16" s="1"/>
  <c r="AI67" i="16"/>
  <c r="AI136" i="16"/>
  <c r="AH129" i="16"/>
  <c r="AI129" i="16" s="1"/>
  <c r="AH31" i="16"/>
  <c r="AI31" i="16" s="1"/>
  <c r="AH56" i="16"/>
  <c r="AI56" i="16" s="1"/>
  <c r="AH54" i="16"/>
  <c r="AI54" i="16" s="1"/>
  <c r="AH104" i="16"/>
  <c r="AI104" i="16" s="1"/>
  <c r="AH128" i="16"/>
  <c r="AI128" i="16" s="1"/>
  <c r="AI17" i="16"/>
  <c r="AH24" i="16"/>
  <c r="AI24" i="16" s="1"/>
  <c r="AH73" i="16"/>
  <c r="AI73" i="16" s="1"/>
  <c r="AI84" i="16"/>
  <c r="AH148" i="16"/>
  <c r="AI148" i="16" s="1"/>
  <c r="AH137" i="16"/>
  <c r="AI137" i="16" s="1"/>
  <c r="AH45" i="16"/>
  <c r="AI45" i="16" s="1"/>
  <c r="AH63" i="16"/>
  <c r="AI63" i="16" s="1"/>
  <c r="AH140" i="16"/>
  <c r="AI140" i="16" s="1"/>
  <c r="AH97" i="16"/>
  <c r="AI97" i="16" s="1"/>
  <c r="AH28" i="16"/>
  <c r="AI28" i="16" s="1"/>
  <c r="AH36" i="16"/>
  <c r="AI36" i="16" s="1"/>
  <c r="AH77" i="16"/>
  <c r="AI77" i="16" s="1"/>
  <c r="AH112" i="16"/>
  <c r="AI112" i="16" s="1"/>
  <c r="AH142" i="16"/>
  <c r="AI142" i="16" s="1"/>
  <c r="AI139" i="16"/>
  <c r="AH145" i="16"/>
  <c r="AI145" i="16" s="1"/>
  <c r="AH62" i="16"/>
  <c r="AI62" i="16" s="1"/>
  <c r="AH144" i="16"/>
  <c r="AI144" i="16" s="1"/>
  <c r="AH90" i="16"/>
  <c r="AI90" i="16" s="1"/>
  <c r="AH100" i="16"/>
  <c r="AI100" i="16" s="1"/>
  <c r="AH116" i="16"/>
  <c r="AI116" i="16" s="1"/>
  <c r="AH113" i="16"/>
  <c r="AI113" i="16" s="1"/>
  <c r="AH51" i="16"/>
  <c r="AI51" i="16" s="1"/>
  <c r="AI35" i="16"/>
  <c r="O18" i="16"/>
  <c r="P18" i="16" s="1"/>
  <c r="O39" i="16"/>
  <c r="P39" i="16" s="1"/>
  <c r="O43" i="16"/>
  <c r="P43" i="16" s="1"/>
  <c r="AI43" i="16"/>
  <c r="O54" i="16"/>
  <c r="P54" i="16" s="1"/>
  <c r="O64" i="16"/>
  <c r="P64" i="16" s="1"/>
  <c r="O68" i="16"/>
  <c r="P68" i="16" s="1"/>
  <c r="AH69" i="16"/>
  <c r="AI69" i="16" s="1"/>
  <c r="AH78" i="16"/>
  <c r="AI78" i="16" s="1"/>
  <c r="O77" i="16"/>
  <c r="P77" i="16" s="1"/>
  <c r="O90" i="16"/>
  <c r="P90" i="16" s="1"/>
  <c r="AH101" i="16"/>
  <c r="AI101" i="16" s="1"/>
  <c r="O108" i="16"/>
  <c r="P108" i="16" s="1"/>
  <c r="O120" i="16"/>
  <c r="P120" i="16" s="1"/>
  <c r="O128" i="16"/>
  <c r="P128" i="16" s="1"/>
  <c r="AH133" i="16"/>
  <c r="AI133" i="16" s="1"/>
  <c r="AH141" i="16"/>
  <c r="AI141" i="16" s="1"/>
  <c r="AH146" i="16"/>
  <c r="AI146" i="16" s="1"/>
  <c r="O119" i="16"/>
  <c r="P119" i="16" s="1"/>
  <c r="AH19" i="16"/>
  <c r="AI19" i="16" s="1"/>
  <c r="O32" i="16"/>
  <c r="P32" i="16" s="1"/>
  <c r="AH32" i="16"/>
  <c r="AI32" i="16" s="1"/>
  <c r="AH44" i="16"/>
  <c r="AI44" i="16" s="1"/>
  <c r="AH46" i="16"/>
  <c r="AI46" i="16" s="1"/>
  <c r="AH74" i="16"/>
  <c r="AI74" i="16" s="1"/>
  <c r="AH82" i="16"/>
  <c r="AI82" i="16" s="1"/>
  <c r="AH94" i="16"/>
  <c r="AI94" i="16" s="1"/>
  <c r="AH68" i="16"/>
  <c r="AI68" i="16" s="1"/>
  <c r="AH109" i="16"/>
  <c r="AI109" i="16" s="1"/>
  <c r="AI124" i="16"/>
  <c r="AH120" i="16"/>
  <c r="AI120" i="16" s="1"/>
  <c r="AI123" i="16"/>
  <c r="O28" i="16"/>
  <c r="P28" i="16" s="1"/>
  <c r="O123" i="16"/>
  <c r="P123" i="16" s="1"/>
  <c r="AI131" i="16"/>
  <c r="AC13" i="16"/>
  <c r="O27" i="16"/>
  <c r="P27" i="16" s="1"/>
  <c r="AH15" i="16"/>
  <c r="AI15" i="16" s="1"/>
  <c r="O15" i="16"/>
  <c r="M13" i="16"/>
  <c r="AH25" i="16"/>
  <c r="AI25" i="16" s="1"/>
  <c r="AH29" i="16"/>
  <c r="AI29" i="16" s="1"/>
  <c r="O35" i="16"/>
  <c r="P35" i="16" s="1"/>
  <c r="O46" i="16"/>
  <c r="P46" i="16" s="1"/>
  <c r="AH50" i="16"/>
  <c r="AI50" i="16" s="1"/>
  <c r="AH61" i="16"/>
  <c r="AI61" i="16" s="1"/>
  <c r="AI64" i="16"/>
  <c r="AH65" i="16"/>
  <c r="AI65" i="16" s="1"/>
  <c r="O89" i="16"/>
  <c r="P89" i="16" s="1"/>
  <c r="AH98" i="16"/>
  <c r="AI98" i="16" s="1"/>
  <c r="AI85" i="16"/>
  <c r="AH117" i="16"/>
  <c r="AI117" i="16" s="1"/>
  <c r="O100" i="16"/>
  <c r="P100" i="16" s="1"/>
  <c r="AH105" i="16"/>
  <c r="AI105" i="16" s="1"/>
  <c r="AH86" i="16"/>
  <c r="AI86" i="16" s="1"/>
  <c r="AH125" i="16"/>
  <c r="AI125" i="16" s="1"/>
  <c r="AI13" i="16" l="1"/>
  <c r="O13" i="16"/>
  <c r="P15" i="16"/>
  <c r="P13" i="16" l="1"/>
  <c r="P8" i="16" s="1"/>
  <c r="Q15" i="16" s="1"/>
  <c r="R15" i="16" l="1"/>
  <c r="Q146" i="16"/>
  <c r="R146" i="16" s="1"/>
  <c r="Q145" i="16"/>
  <c r="R145" i="16" s="1"/>
  <c r="Q137" i="16"/>
  <c r="R137" i="16" s="1"/>
  <c r="Q67" i="16"/>
  <c r="R67" i="16" s="1"/>
  <c r="Q140" i="16"/>
  <c r="R140" i="16" s="1"/>
  <c r="Q125" i="16"/>
  <c r="R125" i="16" s="1"/>
  <c r="Q78" i="16"/>
  <c r="R78" i="16" s="1"/>
  <c r="Q133" i="16"/>
  <c r="R133" i="16" s="1"/>
  <c r="Q117" i="16"/>
  <c r="R117" i="16" s="1"/>
  <c r="Q53" i="16"/>
  <c r="R53" i="16" s="1"/>
  <c r="Q40" i="16"/>
  <c r="R40" i="16" s="1"/>
  <c r="Q44" i="16"/>
  <c r="R44" i="16" s="1"/>
  <c r="Q29" i="16"/>
  <c r="R29" i="16" s="1"/>
  <c r="Q24" i="16"/>
  <c r="R24" i="16" s="1"/>
  <c r="Q61" i="16"/>
  <c r="R61" i="16" s="1"/>
  <c r="Q98" i="16"/>
  <c r="R98" i="16" s="1"/>
  <c r="Q129" i="16"/>
  <c r="R129" i="16" s="1"/>
  <c r="Q141" i="16"/>
  <c r="R141" i="16" s="1"/>
  <c r="Q109" i="16"/>
  <c r="R109" i="16" s="1"/>
  <c r="Q36" i="16"/>
  <c r="R36" i="16" s="1"/>
  <c r="Q19" i="16"/>
  <c r="R19" i="16" s="1"/>
  <c r="Q101" i="16"/>
  <c r="R101" i="16" s="1"/>
  <c r="Q103" i="16"/>
  <c r="R103" i="16" s="1"/>
  <c r="Q132" i="16"/>
  <c r="R132" i="16" s="1"/>
  <c r="Q134" i="16"/>
  <c r="R134" i="16" s="1"/>
  <c r="Q160" i="16"/>
  <c r="R160" i="16" s="1"/>
  <c r="Q26" i="16"/>
  <c r="R26" i="16" s="1"/>
  <c r="Q104" i="16"/>
  <c r="R104" i="16" s="1"/>
  <c r="Q56" i="16"/>
  <c r="R56" i="16" s="1"/>
  <c r="Q25" i="16"/>
  <c r="R25" i="16" s="1"/>
  <c r="Q71" i="16"/>
  <c r="R71" i="16" s="1"/>
  <c r="Q75" i="16"/>
  <c r="R75" i="16" s="1"/>
  <c r="Q121" i="16"/>
  <c r="R121" i="16" s="1"/>
  <c r="Q73" i="16"/>
  <c r="R73" i="16" s="1"/>
  <c r="Q47" i="16"/>
  <c r="R47" i="16" s="1"/>
  <c r="Q113" i="16"/>
  <c r="R113" i="16" s="1"/>
  <c r="Q130" i="16"/>
  <c r="R130" i="16" s="1"/>
  <c r="Q17" i="16"/>
  <c r="R17" i="16" s="1"/>
  <c r="Q30" i="16"/>
  <c r="R30" i="16" s="1"/>
  <c r="Q42" i="16"/>
  <c r="R42" i="16" s="1"/>
  <c r="Q87" i="16"/>
  <c r="R87" i="16" s="1"/>
  <c r="Q66" i="16"/>
  <c r="R66" i="16" s="1"/>
  <c r="Q96" i="16"/>
  <c r="R96" i="16" s="1"/>
  <c r="Q70" i="16"/>
  <c r="R70" i="16" s="1"/>
  <c r="Q115" i="16"/>
  <c r="R115" i="16" s="1"/>
  <c r="Q150" i="16"/>
  <c r="R150" i="16" s="1"/>
  <c r="Q155" i="16"/>
  <c r="R155" i="16" s="1"/>
  <c r="Q122" i="16"/>
  <c r="R122" i="16" s="1"/>
  <c r="Q81" i="16"/>
  <c r="R81" i="16" s="1"/>
  <c r="Q21" i="16"/>
  <c r="R21" i="16" s="1"/>
  <c r="Q95" i="16"/>
  <c r="R95" i="16" s="1"/>
  <c r="Q144" i="16"/>
  <c r="R144" i="16" s="1"/>
  <c r="Q142" i="16"/>
  <c r="R142" i="16" s="1"/>
  <c r="Q51" i="16"/>
  <c r="R51" i="16" s="1"/>
  <c r="Q45" i="16"/>
  <c r="R45" i="16" s="1"/>
  <c r="Q111" i="16"/>
  <c r="R111" i="16" s="1"/>
  <c r="Q38" i="16"/>
  <c r="R38" i="16" s="1"/>
  <c r="Q114" i="16"/>
  <c r="R114" i="16" s="1"/>
  <c r="Q112" i="16"/>
  <c r="R112" i="16" s="1"/>
  <c r="Q148" i="16"/>
  <c r="R148" i="16" s="1"/>
  <c r="Q50" i="16"/>
  <c r="R50" i="16" s="1"/>
  <c r="Q135" i="16"/>
  <c r="R135" i="16" s="1"/>
  <c r="Q63" i="16"/>
  <c r="R63" i="16" s="1"/>
  <c r="Q91" i="16"/>
  <c r="R91" i="16" s="1"/>
  <c r="Q107" i="16"/>
  <c r="R107" i="16" s="1"/>
  <c r="Q48" i="16"/>
  <c r="R48" i="16" s="1"/>
  <c r="Q143" i="16"/>
  <c r="R143" i="16" s="1"/>
  <c r="Q20" i="16"/>
  <c r="R20" i="16" s="1"/>
  <c r="Q31" i="16"/>
  <c r="R31" i="16" s="1"/>
  <c r="Q59" i="16"/>
  <c r="R59" i="16" s="1"/>
  <c r="Q69" i="16"/>
  <c r="R69" i="16" s="1"/>
  <c r="Q88" i="16"/>
  <c r="R88" i="16" s="1"/>
  <c r="Q116" i="16"/>
  <c r="R116" i="16" s="1"/>
  <c r="Q149" i="16"/>
  <c r="R149" i="16" s="1"/>
  <c r="Q83" i="16"/>
  <c r="R83" i="16" s="1"/>
  <c r="Q147" i="16"/>
  <c r="R147" i="16" s="1"/>
  <c r="Q110" i="16"/>
  <c r="R110" i="16" s="1"/>
  <c r="Q82" i="16"/>
  <c r="R82" i="16" s="1"/>
  <c r="Q55" i="16"/>
  <c r="R55" i="16" s="1"/>
  <c r="Q118" i="16"/>
  <c r="R118" i="16" s="1"/>
  <c r="Q159" i="16"/>
  <c r="R159" i="16" s="1"/>
  <c r="Q37" i="16"/>
  <c r="R37" i="16" s="1"/>
  <c r="Q52" i="16"/>
  <c r="R52" i="16" s="1"/>
  <c r="Q58" i="16"/>
  <c r="R58" i="16" s="1"/>
  <c r="Q94" i="16"/>
  <c r="R94" i="16" s="1"/>
  <c r="Q99" i="16"/>
  <c r="R99" i="16" s="1"/>
  <c r="Q97" i="16"/>
  <c r="R97" i="16" s="1"/>
  <c r="Q124" i="16"/>
  <c r="R124" i="16" s="1"/>
  <c r="Q138" i="16"/>
  <c r="R138" i="16" s="1"/>
  <c r="Q131" i="16"/>
  <c r="R131" i="16" s="1"/>
  <c r="Q156" i="16"/>
  <c r="R156" i="16" s="1"/>
  <c r="Q80" i="16"/>
  <c r="R80" i="16" s="1"/>
  <c r="Q136" i="16"/>
  <c r="R136" i="16" s="1"/>
  <c r="Q33" i="16"/>
  <c r="R33" i="16" s="1"/>
  <c r="Q57" i="16"/>
  <c r="R57" i="16" s="1"/>
  <c r="Q92" i="16"/>
  <c r="R92" i="16" s="1"/>
  <c r="Q86" i="16"/>
  <c r="R86" i="16" s="1"/>
  <c r="Q65" i="16"/>
  <c r="R65" i="16" s="1"/>
  <c r="Q106" i="16"/>
  <c r="R106" i="16" s="1"/>
  <c r="Q127" i="16"/>
  <c r="R127" i="16" s="1"/>
  <c r="Q126" i="16"/>
  <c r="R126" i="16" s="1"/>
  <c r="Q72" i="16"/>
  <c r="R72" i="16" s="1"/>
  <c r="Q23" i="16"/>
  <c r="R23" i="16" s="1"/>
  <c r="Q62" i="16"/>
  <c r="R62" i="16" s="1"/>
  <c r="Q74" i="16"/>
  <c r="R74" i="16" s="1"/>
  <c r="Q84" i="16"/>
  <c r="R84" i="16" s="1"/>
  <c r="Q105" i="16"/>
  <c r="R105" i="16" s="1"/>
  <c r="Q85" i="16"/>
  <c r="R85" i="16" s="1"/>
  <c r="Q139" i="16"/>
  <c r="R139" i="16" s="1"/>
  <c r="Q153" i="16"/>
  <c r="R153" i="16" s="1"/>
  <c r="Q79" i="16"/>
  <c r="R79" i="16" s="1"/>
  <c r="Q41" i="16"/>
  <c r="R41" i="16" s="1"/>
  <c r="Q60" i="16"/>
  <c r="R60" i="16" s="1"/>
  <c r="Q76" i="16"/>
  <c r="R76" i="16" s="1"/>
  <c r="Q16" i="16"/>
  <c r="R16" i="16" s="1"/>
  <c r="Q22" i="16"/>
  <c r="R22" i="16" s="1"/>
  <c r="Q34" i="16"/>
  <c r="R34" i="16" s="1"/>
  <c r="Q93" i="16"/>
  <c r="R93" i="16" s="1"/>
  <c r="Q102" i="16"/>
  <c r="R102" i="16" s="1"/>
  <c r="Q154" i="16"/>
  <c r="R154" i="16" s="1"/>
  <c r="Q49" i="16"/>
  <c r="R49" i="16" s="1"/>
  <c r="Q151" i="16"/>
  <c r="R151" i="16" s="1"/>
  <c r="Q152" i="16"/>
  <c r="R152" i="16" s="1"/>
  <c r="Q120" i="16"/>
  <c r="R120" i="16" s="1"/>
  <c r="Q32" i="16"/>
  <c r="R32" i="16" s="1"/>
  <c r="Q54" i="16"/>
  <c r="R54" i="16" s="1"/>
  <c r="Q64" i="16"/>
  <c r="R64" i="16" s="1"/>
  <c r="Q27" i="16"/>
  <c r="R27" i="16" s="1"/>
  <c r="Q77" i="16"/>
  <c r="R77" i="16" s="1"/>
  <c r="Q18" i="16"/>
  <c r="R18" i="16" s="1"/>
  <c r="Q100" i="16"/>
  <c r="R100" i="16" s="1"/>
  <c r="Q68" i="16"/>
  <c r="R68" i="16" s="1"/>
  <c r="Q46" i="16"/>
  <c r="R46" i="16" s="1"/>
  <c r="Q35" i="16"/>
  <c r="R35" i="16" s="1"/>
  <c r="Q119" i="16"/>
  <c r="R119" i="16" s="1"/>
  <c r="Q39" i="16"/>
  <c r="R39" i="16" s="1"/>
  <c r="Q89" i="16"/>
  <c r="R89" i="16" s="1"/>
  <c r="Q43" i="16"/>
  <c r="R43" i="16" s="1"/>
  <c r="Q28" i="16"/>
  <c r="R28" i="16" s="1"/>
  <c r="Q128" i="16"/>
  <c r="R128" i="16" s="1"/>
  <c r="Q123" i="16"/>
  <c r="R123" i="16" s="1"/>
  <c r="Q90" i="16"/>
  <c r="R90" i="16" s="1"/>
  <c r="Q108" i="16"/>
  <c r="R108" i="16" s="1"/>
  <c r="T35" i="16" l="1"/>
  <c r="S35" i="16"/>
  <c r="S151" i="16"/>
  <c r="T151" i="16"/>
  <c r="S84" i="16"/>
  <c r="T84" i="16"/>
  <c r="S131" i="16"/>
  <c r="T131" i="16"/>
  <c r="S82" i="16"/>
  <c r="T82" i="16"/>
  <c r="S59" i="16"/>
  <c r="T59" i="16"/>
  <c r="S21" i="16"/>
  <c r="T21" i="16"/>
  <c r="S17" i="16"/>
  <c r="T17" i="16"/>
  <c r="T160" i="16"/>
  <c r="S160" i="16"/>
  <c r="T24" i="16"/>
  <c r="S24" i="16"/>
  <c r="T53" i="16"/>
  <c r="S53" i="16"/>
  <c r="S46" i="16"/>
  <c r="T46" i="16"/>
  <c r="T49" i="16"/>
  <c r="S49" i="16"/>
  <c r="S34" i="16"/>
  <c r="T34" i="16"/>
  <c r="T60" i="16"/>
  <c r="S60" i="16"/>
  <c r="S139" i="16"/>
  <c r="T139" i="16"/>
  <c r="S74" i="16"/>
  <c r="T74" i="16"/>
  <c r="S126" i="16"/>
  <c r="T126" i="16"/>
  <c r="S86" i="16"/>
  <c r="T86" i="16"/>
  <c r="T136" i="16"/>
  <c r="S136" i="16"/>
  <c r="S138" i="16"/>
  <c r="T138" i="16"/>
  <c r="S94" i="16"/>
  <c r="T94" i="16"/>
  <c r="S159" i="16"/>
  <c r="T159" i="16"/>
  <c r="S110" i="16"/>
  <c r="T110" i="16"/>
  <c r="T116" i="16"/>
  <c r="S116" i="16"/>
  <c r="T31" i="16"/>
  <c r="S31" i="16"/>
  <c r="S107" i="16"/>
  <c r="T107" i="16"/>
  <c r="S50" i="16"/>
  <c r="T50" i="16"/>
  <c r="S38" i="16"/>
  <c r="T38" i="16"/>
  <c r="S142" i="16"/>
  <c r="T142" i="16"/>
  <c r="T81" i="16"/>
  <c r="S81" i="16"/>
  <c r="S115" i="16"/>
  <c r="T115" i="16"/>
  <c r="S87" i="16"/>
  <c r="T87" i="16"/>
  <c r="S130" i="16"/>
  <c r="T130" i="16"/>
  <c r="S121" i="16"/>
  <c r="T121" i="16"/>
  <c r="S56" i="16"/>
  <c r="T56" i="16"/>
  <c r="S134" i="16"/>
  <c r="T134" i="16"/>
  <c r="S19" i="16"/>
  <c r="T19" i="16"/>
  <c r="S129" i="16"/>
  <c r="T129" i="16"/>
  <c r="S29" i="16"/>
  <c r="T29" i="16"/>
  <c r="S117" i="16"/>
  <c r="T117" i="16"/>
  <c r="T140" i="16"/>
  <c r="S140" i="16"/>
  <c r="S146" i="16"/>
  <c r="T146" i="16"/>
  <c r="T43" i="16"/>
  <c r="S43" i="16"/>
  <c r="S54" i="16"/>
  <c r="T54" i="16"/>
  <c r="T93" i="16"/>
  <c r="S93" i="16"/>
  <c r="S153" i="16"/>
  <c r="T153" i="16"/>
  <c r="S65" i="16"/>
  <c r="T65" i="16"/>
  <c r="S99" i="16"/>
  <c r="T99" i="16"/>
  <c r="S149" i="16"/>
  <c r="T149" i="16"/>
  <c r="S135" i="16"/>
  <c r="T135" i="16"/>
  <c r="S114" i="16"/>
  <c r="T114" i="16"/>
  <c r="S150" i="16"/>
  <c r="T150" i="16"/>
  <c r="T73" i="16"/>
  <c r="S73" i="16"/>
  <c r="S101" i="16"/>
  <c r="T101" i="16"/>
  <c r="S145" i="16"/>
  <c r="T145" i="16"/>
  <c r="S123" i="16"/>
  <c r="T123" i="16"/>
  <c r="S32" i="16"/>
  <c r="T32" i="16"/>
  <c r="T128" i="16"/>
  <c r="S128" i="16"/>
  <c r="T39" i="16"/>
  <c r="S39" i="16"/>
  <c r="T68" i="16"/>
  <c r="S68" i="16"/>
  <c r="S27" i="16"/>
  <c r="T27" i="16"/>
  <c r="T120" i="16"/>
  <c r="S120" i="16"/>
  <c r="S154" i="16"/>
  <c r="T154" i="16"/>
  <c r="S22" i="16"/>
  <c r="T22" i="16"/>
  <c r="S41" i="16"/>
  <c r="T41" i="16"/>
  <c r="T85" i="16"/>
  <c r="S85" i="16"/>
  <c r="S62" i="16"/>
  <c r="T62" i="16"/>
  <c r="S127" i="16"/>
  <c r="T127" i="16"/>
  <c r="S92" i="16"/>
  <c r="T92" i="16"/>
  <c r="S80" i="16"/>
  <c r="T80" i="16"/>
  <c r="T124" i="16"/>
  <c r="S124" i="16"/>
  <c r="S58" i="16"/>
  <c r="T58" i="16"/>
  <c r="S118" i="16"/>
  <c r="T118" i="16"/>
  <c r="T147" i="16"/>
  <c r="S147" i="16"/>
  <c r="S88" i="16"/>
  <c r="T88" i="16"/>
  <c r="S20" i="16"/>
  <c r="T20" i="16"/>
  <c r="S91" i="16"/>
  <c r="T91" i="16"/>
  <c r="T148" i="16"/>
  <c r="S148" i="16"/>
  <c r="S111" i="16"/>
  <c r="T111" i="16"/>
  <c r="T144" i="16"/>
  <c r="S144" i="16"/>
  <c r="S122" i="16"/>
  <c r="T122" i="16"/>
  <c r="S70" i="16"/>
  <c r="T70" i="16"/>
  <c r="S42" i="16"/>
  <c r="T42" i="16"/>
  <c r="S113" i="16"/>
  <c r="T113" i="16"/>
  <c r="S75" i="16"/>
  <c r="T75" i="16"/>
  <c r="T104" i="16"/>
  <c r="S104" i="16"/>
  <c r="T132" i="16"/>
  <c r="S132" i="16"/>
  <c r="S36" i="16"/>
  <c r="T36" i="16"/>
  <c r="S98" i="16"/>
  <c r="T98" i="16"/>
  <c r="S44" i="16"/>
  <c r="T44" i="16"/>
  <c r="S133" i="16"/>
  <c r="T133" i="16"/>
  <c r="S67" i="16"/>
  <c r="T67" i="16"/>
  <c r="S15" i="16"/>
  <c r="T15" i="16"/>
  <c r="R13" i="16"/>
  <c r="R14" i="16" s="1"/>
  <c r="S90" i="16"/>
  <c r="T90" i="16"/>
  <c r="T18" i="16"/>
  <c r="S18" i="16"/>
  <c r="S76" i="16"/>
  <c r="T76" i="16"/>
  <c r="S72" i="16"/>
  <c r="T72" i="16"/>
  <c r="S33" i="16"/>
  <c r="T33" i="16"/>
  <c r="S37" i="16"/>
  <c r="T37" i="16"/>
  <c r="S48" i="16"/>
  <c r="T48" i="16"/>
  <c r="S51" i="16"/>
  <c r="T51" i="16"/>
  <c r="S66" i="16"/>
  <c r="T66" i="16"/>
  <c r="S25" i="16"/>
  <c r="T25" i="16"/>
  <c r="S141" i="16"/>
  <c r="T141" i="16"/>
  <c r="S125" i="16"/>
  <c r="T125" i="16"/>
  <c r="T89" i="16"/>
  <c r="S89" i="16"/>
  <c r="T77" i="16"/>
  <c r="S77" i="16"/>
  <c r="T108" i="16"/>
  <c r="S108" i="16"/>
  <c r="T28" i="16"/>
  <c r="S28" i="16"/>
  <c r="S119" i="16"/>
  <c r="T119" i="16"/>
  <c r="T100" i="16"/>
  <c r="S100" i="16"/>
  <c r="T64" i="16"/>
  <c r="S64" i="16"/>
  <c r="T152" i="16"/>
  <c r="S152" i="16"/>
  <c r="V102" i="16"/>
  <c r="S102" i="16"/>
  <c r="T102" i="16"/>
  <c r="S16" i="16"/>
  <c r="T16" i="16"/>
  <c r="S79" i="16"/>
  <c r="T79" i="16"/>
  <c r="S105" i="16"/>
  <c r="T105" i="16"/>
  <c r="T23" i="16"/>
  <c r="S23" i="16"/>
  <c r="S106" i="16"/>
  <c r="T106" i="16"/>
  <c r="T57" i="16"/>
  <c r="S57" i="16"/>
  <c r="T156" i="16"/>
  <c r="S156" i="16"/>
  <c r="T97" i="16"/>
  <c r="V97" i="16"/>
  <c r="S97" i="16"/>
  <c r="S52" i="16"/>
  <c r="T52" i="16"/>
  <c r="S55" i="16"/>
  <c r="T55" i="16"/>
  <c r="S83" i="16"/>
  <c r="T83" i="16"/>
  <c r="S69" i="16"/>
  <c r="T69" i="16"/>
  <c r="V69" i="16"/>
  <c r="S143" i="16"/>
  <c r="T143" i="16"/>
  <c r="S63" i="16"/>
  <c r="T63" i="16"/>
  <c r="T112" i="16"/>
  <c r="S112" i="16"/>
  <c r="S45" i="16"/>
  <c r="T45" i="16"/>
  <c r="S95" i="16"/>
  <c r="T95" i="16"/>
  <c r="T155" i="16"/>
  <c r="S155" i="16"/>
  <c r="S96" i="16"/>
  <c r="T96" i="16"/>
  <c r="S30" i="16"/>
  <c r="T30" i="16"/>
  <c r="S47" i="16"/>
  <c r="T47" i="16"/>
  <c r="S71" i="16"/>
  <c r="T71" i="16"/>
  <c r="T26" i="16"/>
  <c r="S26" i="16"/>
  <c r="S103" i="16"/>
  <c r="T103" i="16"/>
  <c r="S109" i="16"/>
  <c r="T109" i="16"/>
  <c r="S61" i="16"/>
  <c r="T61" i="16"/>
  <c r="S40" i="16"/>
  <c r="T40" i="16"/>
  <c r="S78" i="16"/>
  <c r="T78" i="16"/>
  <c r="V78" i="16"/>
  <c r="S137" i="16"/>
  <c r="T137" i="16"/>
  <c r="Q13" i="16"/>
  <c r="V64" i="16" l="1"/>
  <c r="V155" i="16"/>
  <c r="U120" i="16"/>
  <c r="U128" i="16"/>
  <c r="U60" i="16"/>
  <c r="U49" i="16"/>
  <c r="U160" i="16"/>
  <c r="U35" i="16"/>
  <c r="U155" i="16"/>
  <c r="U143" i="16"/>
  <c r="U132" i="16"/>
  <c r="U39" i="16"/>
  <c r="U43" i="16"/>
  <c r="U47" i="16"/>
  <c r="U45" i="16"/>
  <c r="V71" i="16"/>
  <c r="V45" i="16"/>
  <c r="V112" i="16"/>
  <c r="V63" i="16"/>
  <c r="U75" i="16"/>
  <c r="U122" i="16"/>
  <c r="U91" i="16"/>
  <c r="U92" i="16"/>
  <c r="U41" i="16"/>
  <c r="U32" i="16"/>
  <c r="U19" i="16"/>
  <c r="U130" i="16"/>
  <c r="U142" i="16"/>
  <c r="U94" i="16"/>
  <c r="U126" i="16"/>
  <c r="U34" i="16"/>
  <c r="U151" i="16"/>
  <c r="U15" i="16"/>
  <c r="U16" i="16"/>
  <c r="U33" i="16"/>
  <c r="U78" i="16"/>
  <c r="U95" i="16"/>
  <c r="U105" i="16"/>
  <c r="U119" i="16"/>
  <c r="U69" i="16"/>
  <c r="U57" i="16"/>
  <c r="U77" i="16"/>
  <c r="U80" i="16"/>
  <c r="U107" i="16"/>
  <c r="U82" i="16"/>
  <c r="V18" i="16"/>
  <c r="V118" i="16"/>
  <c r="V153" i="16"/>
  <c r="V137" i="16"/>
  <c r="U40" i="16"/>
  <c r="V109" i="16"/>
  <c r="U103" i="16"/>
  <c r="V26" i="16"/>
  <c r="U30" i="16"/>
  <c r="V96" i="16"/>
  <c r="V83" i="16"/>
  <c r="U52" i="16"/>
  <c r="U106" i="16"/>
  <c r="V23" i="16"/>
  <c r="V16" i="16"/>
  <c r="V89" i="16"/>
  <c r="U125" i="16"/>
  <c r="V25" i="16"/>
  <c r="U66" i="16"/>
  <c r="V51" i="16"/>
  <c r="U37" i="16"/>
  <c r="V33" i="16"/>
  <c r="V67" i="16"/>
  <c r="V44" i="16"/>
  <c r="U98" i="16"/>
  <c r="U113" i="16"/>
  <c r="V70" i="16"/>
  <c r="V122" i="16"/>
  <c r="V92" i="16"/>
  <c r="V128" i="16"/>
  <c r="U149" i="16"/>
  <c r="U54" i="16"/>
  <c r="U117" i="16"/>
  <c r="V130" i="16"/>
  <c r="V31" i="16"/>
  <c r="U136" i="16"/>
  <c r="U74" i="16"/>
  <c r="V60" i="16"/>
  <c r="V34" i="16"/>
  <c r="U21" i="16"/>
  <c r="V151" i="16"/>
  <c r="V65" i="16"/>
  <c r="V46" i="16"/>
  <c r="V53" i="16"/>
  <c r="V61" i="16"/>
  <c r="V30" i="16"/>
  <c r="V156" i="16"/>
  <c r="V106" i="16"/>
  <c r="U108" i="16"/>
  <c r="V77" i="16"/>
  <c r="V141" i="16"/>
  <c r="V66" i="16"/>
  <c r="V37" i="16"/>
  <c r="V133" i="16"/>
  <c r="U104" i="16"/>
  <c r="V148" i="16"/>
  <c r="U85" i="16"/>
  <c r="V29" i="16"/>
  <c r="U81" i="16"/>
  <c r="V50" i="16"/>
  <c r="U84" i="16"/>
  <c r="V72" i="16"/>
  <c r="V59" i="16"/>
  <c r="V103" i="16"/>
  <c r="V52" i="16"/>
  <c r="V57" i="16"/>
  <c r="V105" i="16"/>
  <c r="U100" i="16"/>
  <c r="V40" i="16"/>
  <c r="U26" i="16"/>
  <c r="V47" i="16"/>
  <c r="V95" i="16"/>
  <c r="V143" i="16"/>
  <c r="U102" i="16"/>
  <c r="U64" i="16"/>
  <c r="V100" i="16"/>
  <c r="V119" i="16"/>
  <c r="V108" i="16"/>
  <c r="V125" i="16"/>
  <c r="U18" i="16"/>
  <c r="U90" i="16"/>
  <c r="U36" i="16"/>
  <c r="V104" i="16"/>
  <c r="V75" i="16"/>
  <c r="U148" i="16"/>
  <c r="V91" i="16"/>
  <c r="U118" i="16"/>
  <c r="U124" i="16"/>
  <c r="V85" i="16"/>
  <c r="V41" i="16"/>
  <c r="U27" i="16"/>
  <c r="V145" i="16"/>
  <c r="U135" i="16"/>
  <c r="U99" i="16"/>
  <c r="V81" i="16"/>
  <c r="V142" i="16"/>
  <c r="V159" i="16"/>
  <c r="V126" i="16"/>
  <c r="U59" i="16"/>
  <c r="U137" i="16"/>
  <c r="U109" i="16"/>
  <c r="U71" i="16"/>
  <c r="U63" i="16"/>
  <c r="U55" i="16"/>
  <c r="U79" i="16"/>
  <c r="U152" i="16"/>
  <c r="U28" i="16"/>
  <c r="U25" i="16"/>
  <c r="U48" i="16"/>
  <c r="U76" i="16"/>
  <c r="U44" i="16"/>
  <c r="V36" i="16"/>
  <c r="V132" i="16"/>
  <c r="V113" i="16"/>
  <c r="U42" i="16"/>
  <c r="U70" i="16"/>
  <c r="U144" i="16"/>
  <c r="U111" i="16"/>
  <c r="U88" i="16"/>
  <c r="V147" i="16"/>
  <c r="V124" i="16"/>
  <c r="V80" i="16"/>
  <c r="U62" i="16"/>
  <c r="U154" i="16"/>
  <c r="V68" i="16"/>
  <c r="V39" i="16"/>
  <c r="U101" i="16"/>
  <c r="U114" i="16"/>
  <c r="V135" i="16"/>
  <c r="V99" i="16"/>
  <c r="U153" i="16"/>
  <c r="V54" i="16"/>
  <c r="V43" i="16"/>
  <c r="U146" i="16"/>
  <c r="V117" i="16"/>
  <c r="U129" i="16"/>
  <c r="U56" i="16"/>
  <c r="U121" i="16"/>
  <c r="U115" i="16"/>
  <c r="V107" i="16"/>
  <c r="U116" i="16"/>
  <c r="U110" i="16"/>
  <c r="U159" i="16"/>
  <c r="V136" i="16"/>
  <c r="U86" i="16"/>
  <c r="V74" i="16"/>
  <c r="U139" i="16"/>
  <c r="U17" i="16"/>
  <c r="V21" i="16"/>
  <c r="V82" i="16"/>
  <c r="U131" i="16"/>
  <c r="V84" i="16"/>
  <c r="U112" i="16"/>
  <c r="U61" i="16"/>
  <c r="U96" i="16"/>
  <c r="U83" i="16"/>
  <c r="V55" i="16"/>
  <c r="U97" i="16"/>
  <c r="U156" i="16"/>
  <c r="U23" i="16"/>
  <c r="V79" i="16"/>
  <c r="V152" i="16"/>
  <c r="V28" i="16"/>
  <c r="U89" i="16"/>
  <c r="U141" i="16"/>
  <c r="U51" i="16"/>
  <c r="V48" i="16"/>
  <c r="U72" i="16"/>
  <c r="V76" i="16"/>
  <c r="V90" i="16"/>
  <c r="V15" i="16"/>
  <c r="U67" i="16"/>
  <c r="U133" i="16"/>
  <c r="V98" i="16"/>
  <c r="V42" i="16"/>
  <c r="V144" i="16"/>
  <c r="V111" i="16"/>
  <c r="U20" i="16"/>
  <c r="V88" i="16"/>
  <c r="U58" i="16"/>
  <c r="U127" i="16"/>
  <c r="V62" i="16"/>
  <c r="U22" i="16"/>
  <c r="V154" i="16"/>
  <c r="V27" i="16"/>
  <c r="U68" i="16"/>
  <c r="V32" i="16"/>
  <c r="U123" i="16"/>
  <c r="U145" i="16"/>
  <c r="U73" i="16"/>
  <c r="U150" i="16"/>
  <c r="V114" i="16"/>
  <c r="V149" i="16"/>
  <c r="U65" i="16"/>
  <c r="U93" i="16"/>
  <c r="U140" i="16"/>
  <c r="U29" i="16"/>
  <c r="V19" i="16"/>
  <c r="U134" i="16"/>
  <c r="V56" i="16"/>
  <c r="U87" i="16"/>
  <c r="V115" i="16"/>
  <c r="U38" i="16"/>
  <c r="U50" i="16"/>
  <c r="U31" i="16"/>
  <c r="V116" i="16"/>
  <c r="V110" i="16"/>
  <c r="V94" i="16"/>
  <c r="U138" i="16"/>
  <c r="V139" i="16"/>
  <c r="V49" i="16"/>
  <c r="U46" i="16"/>
  <c r="V24" i="16"/>
  <c r="V160" i="16"/>
  <c r="V17" i="16"/>
  <c r="V131" i="16"/>
  <c r="V35" i="16"/>
  <c r="V20" i="16"/>
  <c r="U147" i="16"/>
  <c r="V58" i="16"/>
  <c r="V127" i="16"/>
  <c r="V22" i="16"/>
  <c r="V120" i="16"/>
  <c r="V123" i="16"/>
  <c r="V101" i="16"/>
  <c r="V73" i="16"/>
  <c r="V150" i="16"/>
  <c r="V93" i="16"/>
  <c r="V146" i="16"/>
  <c r="V140" i="16"/>
  <c r="V129" i="16"/>
  <c r="V134" i="16"/>
  <c r="V121" i="16"/>
  <c r="V87" i="16"/>
  <c r="V38" i="16"/>
  <c r="V138" i="16"/>
  <c r="V86" i="16"/>
  <c r="U53" i="16"/>
  <c r="U24" i="16"/>
  <c r="V13" i="16" l="1"/>
  <c r="X129" i="16" s="1"/>
  <c r="AJ129" i="16" s="1"/>
  <c r="K93" i="1" l="1"/>
  <c r="K97" i="1"/>
  <c r="K9" i="1"/>
  <c r="K85" i="1"/>
  <c r="K81" i="1"/>
  <c r="K69" i="1"/>
  <c r="K57" i="1"/>
  <c r="K13" i="1"/>
  <c r="K25" i="1"/>
  <c r="K65" i="1"/>
  <c r="K41" i="1"/>
  <c r="K29" i="1"/>
  <c r="K49" i="1"/>
  <c r="K21" i="1"/>
  <c r="K17" i="1"/>
  <c r="K73" i="1"/>
  <c r="K89" i="1"/>
  <c r="K45" i="1"/>
  <c r="K61" i="1"/>
  <c r="K33" i="1"/>
  <c r="K37" i="1"/>
  <c r="K53" i="1"/>
  <c r="K77" i="1"/>
  <c r="K5" i="1"/>
  <c r="X36" i="16"/>
  <c r="AJ36" i="16" s="1"/>
  <c r="X54" i="16"/>
  <c r="AJ54" i="16" s="1"/>
  <c r="AK54" i="16" s="1"/>
  <c r="X19" i="16"/>
  <c r="AJ19" i="16" s="1"/>
  <c r="X116" i="16"/>
  <c r="AJ116" i="16" s="1"/>
  <c r="AK116" i="16" s="1"/>
  <c r="X136" i="16"/>
  <c r="AJ136" i="16" s="1"/>
  <c r="X58" i="16"/>
  <c r="AJ58" i="16" s="1"/>
  <c r="AK58" i="16" s="1"/>
  <c r="X90" i="16"/>
  <c r="AJ90" i="16" s="1"/>
  <c r="AK90" i="16" s="1"/>
  <c r="X134" i="16"/>
  <c r="AJ134" i="16" s="1"/>
  <c r="AK134" i="16" s="1"/>
  <c r="X149" i="16"/>
  <c r="AJ149" i="16" s="1"/>
  <c r="W135" i="16"/>
  <c r="W49" i="16"/>
  <c r="X74" i="16"/>
  <c r="AJ74" i="16" s="1"/>
  <c r="AK74" i="16" s="1"/>
  <c r="W54" i="16"/>
  <c r="W19" i="16"/>
  <c r="X117" i="16"/>
  <c r="AJ117" i="16" s="1"/>
  <c r="AK117" i="16" s="1"/>
  <c r="X21" i="16"/>
  <c r="AJ21" i="16" s="1"/>
  <c r="AK21" i="16" s="1"/>
  <c r="X150" i="16"/>
  <c r="AJ150" i="16" s="1"/>
  <c r="W144" i="16"/>
  <c r="X55" i="16"/>
  <c r="AJ55" i="16" s="1"/>
  <c r="AK55" i="16" s="1"/>
  <c r="W147" i="16"/>
  <c r="X107" i="16"/>
  <c r="AJ107" i="16" s="1"/>
  <c r="W152" i="16"/>
  <c r="W98" i="16"/>
  <c r="X115" i="16"/>
  <c r="AJ115" i="16" s="1"/>
  <c r="AK115" i="16" s="1"/>
  <c r="W160" i="16"/>
  <c r="W123" i="16"/>
  <c r="X138" i="16"/>
  <c r="AJ138" i="16" s="1"/>
  <c r="AK138" i="16" s="1"/>
  <c r="X27" i="16"/>
  <c r="AJ27" i="16" s="1"/>
  <c r="AK27" i="16" s="1"/>
  <c r="X35" i="16"/>
  <c r="AJ35" i="16" s="1"/>
  <c r="W68" i="16"/>
  <c r="W21" i="16"/>
  <c r="X42" i="16"/>
  <c r="AJ42" i="16" s="1"/>
  <c r="AK42" i="16" s="1"/>
  <c r="X146" i="16"/>
  <c r="AJ146" i="16" s="1"/>
  <c r="X113" i="16"/>
  <c r="AJ113" i="16" s="1"/>
  <c r="AK113" i="16" s="1"/>
  <c r="X114" i="16"/>
  <c r="AJ114" i="16" s="1"/>
  <c r="AK114" i="16" s="1"/>
  <c r="X111" i="16"/>
  <c r="AJ111" i="16" s="1"/>
  <c r="AK111" i="16" s="1"/>
  <c r="X73" i="16"/>
  <c r="AJ73" i="16" s="1"/>
  <c r="W124" i="16"/>
  <c r="W48" i="16"/>
  <c r="X87" i="16"/>
  <c r="AJ87" i="16" s="1"/>
  <c r="AK87" i="16" s="1"/>
  <c r="X20" i="16"/>
  <c r="AJ20" i="16" s="1"/>
  <c r="W36" i="16"/>
  <c r="X84" i="16"/>
  <c r="AJ84" i="16" s="1"/>
  <c r="AK84" i="16" s="1"/>
  <c r="X98" i="16"/>
  <c r="AJ98" i="16" s="1"/>
  <c r="AK98" i="16" s="1"/>
  <c r="X139" i="16"/>
  <c r="AJ139" i="16" s="1"/>
  <c r="AK139" i="16" s="1"/>
  <c r="X123" i="16"/>
  <c r="AJ123" i="16" s="1"/>
  <c r="AK123" i="16" s="1"/>
  <c r="W134" i="16"/>
  <c r="W35" i="16"/>
  <c r="X124" i="16"/>
  <c r="AJ124" i="16" s="1"/>
  <c r="X127" i="16"/>
  <c r="AJ127" i="16" s="1"/>
  <c r="AK127" i="16" s="1"/>
  <c r="X147" i="16"/>
  <c r="AJ147" i="16" s="1"/>
  <c r="AK147" i="16" s="1"/>
  <c r="W136" i="16"/>
  <c r="X152" i="16"/>
  <c r="AJ152" i="16" s="1"/>
  <c r="X62" i="16"/>
  <c r="AJ62" i="16" s="1"/>
  <c r="AK62" i="16" s="1"/>
  <c r="W116" i="16"/>
  <c r="X160" i="16"/>
  <c r="AJ160" i="16" s="1"/>
  <c r="AK160" i="16" s="1"/>
  <c r="W93" i="16"/>
  <c r="W73" i="16"/>
  <c r="W27" i="16"/>
  <c r="W132" i="16"/>
  <c r="X135" i="16"/>
  <c r="AJ135" i="16" s="1"/>
  <c r="X48" i="16"/>
  <c r="AJ48" i="16" s="1"/>
  <c r="AK48" i="16" s="1"/>
  <c r="X32" i="16"/>
  <c r="AJ32" i="16" s="1"/>
  <c r="AK32" i="16" s="1"/>
  <c r="X86" i="16"/>
  <c r="AJ86" i="16" s="1"/>
  <c r="AK86" i="16" s="1"/>
  <c r="W39" i="16"/>
  <c r="X94" i="16"/>
  <c r="AJ94" i="16" s="1"/>
  <c r="AK94" i="16" s="1"/>
  <c r="W120" i="16"/>
  <c r="AK129" i="16"/>
  <c r="AK136" i="16"/>
  <c r="AK35" i="16"/>
  <c r="AK20" i="16"/>
  <c r="AK107" i="16"/>
  <c r="AK149" i="16"/>
  <c r="W43" i="16"/>
  <c r="W28" i="16"/>
  <c r="X15" i="16"/>
  <c r="W42" i="16"/>
  <c r="W32" i="16"/>
  <c r="X49" i="16"/>
  <c r="AJ49" i="16" s="1"/>
  <c r="W127" i="16"/>
  <c r="W146" i="16"/>
  <c r="W86" i="16"/>
  <c r="W87" i="16"/>
  <c r="W150" i="16"/>
  <c r="W113" i="16"/>
  <c r="X39" i="16"/>
  <c r="AJ39" i="16" s="1"/>
  <c r="W74" i="16"/>
  <c r="X144" i="16"/>
  <c r="AJ144" i="16" s="1"/>
  <c r="W114" i="16"/>
  <c r="W94" i="16"/>
  <c r="W20" i="16"/>
  <c r="W55" i="16"/>
  <c r="W111" i="16"/>
  <c r="X120" i="16"/>
  <c r="AJ120" i="16" s="1"/>
  <c r="AK73" i="16"/>
  <c r="AK146" i="16"/>
  <c r="AK150" i="16"/>
  <c r="W107" i="16"/>
  <c r="W84" i="16"/>
  <c r="W90" i="16"/>
  <c r="W62" i="16"/>
  <c r="W115" i="16"/>
  <c r="W139" i="16"/>
  <c r="W58" i="16"/>
  <c r="X93" i="16"/>
  <c r="AJ93" i="16" s="1"/>
  <c r="W138" i="16"/>
  <c r="W117" i="16"/>
  <c r="W149" i="16"/>
  <c r="X132" i="16"/>
  <c r="AJ132" i="16" s="1"/>
  <c r="X68" i="16"/>
  <c r="AJ68" i="16" s="1"/>
  <c r="X43" i="16"/>
  <c r="AJ43" i="16" s="1"/>
  <c r="X28" i="16"/>
  <c r="AJ28" i="16" s="1"/>
  <c r="W15" i="16"/>
  <c r="X88" i="16"/>
  <c r="AJ88" i="16" s="1"/>
  <c r="X110" i="16"/>
  <c r="AJ110" i="16" s="1"/>
  <c r="X17" i="16"/>
  <c r="AJ17" i="16" s="1"/>
  <c r="X101" i="16"/>
  <c r="AJ101" i="16" s="1"/>
  <c r="X121" i="16"/>
  <c r="AJ121" i="16" s="1"/>
  <c r="X22" i="16"/>
  <c r="AJ22" i="16" s="1"/>
  <c r="X79" i="16"/>
  <c r="AJ79" i="16" s="1"/>
  <c r="X38" i="16"/>
  <c r="AJ38" i="16" s="1"/>
  <c r="X80" i="16"/>
  <c r="AJ80" i="16" s="1"/>
  <c r="X99" i="16"/>
  <c r="AJ99" i="16" s="1"/>
  <c r="X82" i="16"/>
  <c r="AJ82" i="16" s="1"/>
  <c r="X154" i="16"/>
  <c r="AJ154" i="16" s="1"/>
  <c r="X56" i="16"/>
  <c r="AJ56" i="16" s="1"/>
  <c r="X131" i="16"/>
  <c r="AJ131" i="16" s="1"/>
  <c r="W140" i="16"/>
  <c r="X76" i="16"/>
  <c r="AJ76" i="16" s="1"/>
  <c r="W24" i="16"/>
  <c r="AK152" i="16"/>
  <c r="AK124" i="16"/>
  <c r="AK36" i="16"/>
  <c r="AK19" i="16"/>
  <c r="AK135" i="16"/>
  <c r="V14" i="16"/>
  <c r="W61" i="16"/>
  <c r="W30" i="16"/>
  <c r="X100" i="16"/>
  <c r="AJ100" i="16" s="1"/>
  <c r="W66" i="16"/>
  <c r="W75" i="16"/>
  <c r="W122" i="16"/>
  <c r="W92" i="16"/>
  <c r="W34" i="16"/>
  <c r="W57" i="16"/>
  <c r="W16" i="16"/>
  <c r="W64" i="16"/>
  <c r="W125" i="16"/>
  <c r="W37" i="16"/>
  <c r="W119" i="16"/>
  <c r="W104" i="16"/>
  <c r="X41" i="16"/>
  <c r="AJ41" i="16" s="1"/>
  <c r="X145" i="16"/>
  <c r="AJ145" i="16" s="1"/>
  <c r="X153" i="16"/>
  <c r="AJ153" i="16" s="1"/>
  <c r="X130" i="16"/>
  <c r="AJ130" i="16" s="1"/>
  <c r="X142" i="16"/>
  <c r="AJ142" i="16" s="1"/>
  <c r="X31" i="16"/>
  <c r="AJ31" i="16" s="1"/>
  <c r="X126" i="16"/>
  <c r="AJ126" i="16" s="1"/>
  <c r="X46" i="16"/>
  <c r="AJ46" i="16" s="1"/>
  <c r="W151" i="16"/>
  <c r="W143" i="16"/>
  <c r="W106" i="16"/>
  <c r="X155" i="16"/>
  <c r="AJ155" i="16" s="1"/>
  <c r="X112" i="16"/>
  <c r="AJ112" i="16" s="1"/>
  <c r="W69" i="16"/>
  <c r="W141" i="16"/>
  <c r="W137" i="16"/>
  <c r="W26" i="16"/>
  <c r="W83" i="16"/>
  <c r="X89" i="16"/>
  <c r="AJ89" i="16" s="1"/>
  <c r="W51" i="16"/>
  <c r="X67" i="16"/>
  <c r="AJ67" i="16" s="1"/>
  <c r="X148" i="16"/>
  <c r="AJ148" i="16" s="1"/>
  <c r="X97" i="16"/>
  <c r="AJ97" i="16" s="1"/>
  <c r="W72" i="16"/>
  <c r="X102" i="16"/>
  <c r="AJ102" i="16" s="1"/>
  <c r="X33" i="16"/>
  <c r="AJ33" i="16" s="1"/>
  <c r="W85" i="16"/>
  <c r="X64" i="16"/>
  <c r="AJ64" i="16" s="1"/>
  <c r="X119" i="16"/>
  <c r="AJ119" i="16" s="1"/>
  <c r="W41" i="16"/>
  <c r="W130" i="16"/>
  <c r="W31" i="16"/>
  <c r="X151" i="16"/>
  <c r="AJ151" i="16" s="1"/>
  <c r="X52" i="16"/>
  <c r="AJ52" i="16" s="1"/>
  <c r="X96" i="16"/>
  <c r="AJ96" i="16" s="1"/>
  <c r="X72" i="16"/>
  <c r="AJ72" i="16" s="1"/>
  <c r="X61" i="16"/>
  <c r="AJ61" i="16" s="1"/>
  <c r="X30" i="16"/>
  <c r="AJ30" i="16" s="1"/>
  <c r="W100" i="16"/>
  <c r="X66" i="16"/>
  <c r="AJ66" i="16" s="1"/>
  <c r="X75" i="16"/>
  <c r="AJ75" i="16" s="1"/>
  <c r="X122" i="16"/>
  <c r="AJ122" i="16" s="1"/>
  <c r="X92" i="16"/>
  <c r="AJ92" i="16" s="1"/>
  <c r="X34" i="16"/>
  <c r="AJ34" i="16" s="1"/>
  <c r="W40" i="16"/>
  <c r="W95" i="16"/>
  <c r="X156" i="16"/>
  <c r="AJ156" i="16" s="1"/>
  <c r="W105" i="16"/>
  <c r="X16" i="16"/>
  <c r="AJ16" i="16" s="1"/>
  <c r="X125" i="16"/>
  <c r="AJ125" i="16" s="1"/>
  <c r="X37" i="16"/>
  <c r="AJ37" i="16" s="1"/>
  <c r="W23" i="16"/>
  <c r="W133" i="16"/>
  <c r="W118" i="16"/>
  <c r="X128" i="16"/>
  <c r="AJ128" i="16" s="1"/>
  <c r="W65" i="16"/>
  <c r="W29" i="16"/>
  <c r="X81" i="16"/>
  <c r="AJ81" i="16" s="1"/>
  <c r="W50" i="16"/>
  <c r="W159" i="16"/>
  <c r="X60" i="16"/>
  <c r="AJ60" i="16" s="1"/>
  <c r="W59" i="16"/>
  <c r="W47" i="16"/>
  <c r="X143" i="16"/>
  <c r="AJ143" i="16" s="1"/>
  <c r="X106" i="16"/>
  <c r="AJ106" i="16" s="1"/>
  <c r="W71" i="16"/>
  <c r="W155" i="16"/>
  <c r="W112" i="16"/>
  <c r="X69" i="16"/>
  <c r="AJ69" i="16" s="1"/>
  <c r="X141" i="16"/>
  <c r="AJ141" i="16" s="1"/>
  <c r="X137" i="16"/>
  <c r="AJ137" i="16" s="1"/>
  <c r="X26" i="16"/>
  <c r="AJ26" i="16" s="1"/>
  <c r="X83" i="16"/>
  <c r="AJ83" i="16" s="1"/>
  <c r="W89" i="16"/>
  <c r="X51" i="16"/>
  <c r="AJ51" i="16" s="1"/>
  <c r="W67" i="16"/>
  <c r="W148" i="16"/>
  <c r="W96" i="16"/>
  <c r="W44" i="16"/>
  <c r="X103" i="16"/>
  <c r="AJ103" i="16" s="1"/>
  <c r="X70" i="16"/>
  <c r="AJ70" i="16" s="1"/>
  <c r="X91" i="16"/>
  <c r="AJ91" i="16" s="1"/>
  <c r="W108" i="16"/>
  <c r="X104" i="16"/>
  <c r="AJ104" i="16" s="1"/>
  <c r="W153" i="16"/>
  <c r="W142" i="16"/>
  <c r="W126" i="16"/>
  <c r="X63" i="16"/>
  <c r="AJ63" i="16" s="1"/>
  <c r="X109" i="16"/>
  <c r="AJ109" i="16" s="1"/>
  <c r="W97" i="16"/>
  <c r="X44" i="16"/>
  <c r="AJ44" i="16" s="1"/>
  <c r="W103" i="16"/>
  <c r="W102" i="16"/>
  <c r="X77" i="16"/>
  <c r="AJ77" i="16" s="1"/>
  <c r="W33" i="16"/>
  <c r="W70" i="16"/>
  <c r="W91" i="16"/>
  <c r="X85" i="16"/>
  <c r="AJ85" i="16" s="1"/>
  <c r="X53" i="16"/>
  <c r="AJ53" i="16" s="1"/>
  <c r="X40" i="16"/>
  <c r="AJ40" i="16" s="1"/>
  <c r="X95" i="16"/>
  <c r="AJ95" i="16" s="1"/>
  <c r="W156" i="16"/>
  <c r="X105" i="16"/>
  <c r="AJ105" i="16" s="1"/>
  <c r="X108" i="16"/>
  <c r="AJ108" i="16" s="1"/>
  <c r="X23" i="16"/>
  <c r="AJ23" i="16" s="1"/>
  <c r="X133" i="16"/>
  <c r="AJ133" i="16" s="1"/>
  <c r="X118" i="16"/>
  <c r="AJ118" i="16" s="1"/>
  <c r="W128" i="16"/>
  <c r="X65" i="16"/>
  <c r="AJ65" i="16" s="1"/>
  <c r="X29" i="16"/>
  <c r="AJ29" i="16" s="1"/>
  <c r="W81" i="16"/>
  <c r="X50" i="16"/>
  <c r="AJ50" i="16" s="1"/>
  <c r="X159" i="16"/>
  <c r="AJ159" i="16" s="1"/>
  <c r="W60" i="16"/>
  <c r="X59" i="16"/>
  <c r="AJ59" i="16" s="1"/>
  <c r="X47" i="16"/>
  <c r="AJ47" i="16" s="1"/>
  <c r="W52" i="16"/>
  <c r="W78" i="16"/>
  <c r="X71" i="16"/>
  <c r="AJ71" i="16" s="1"/>
  <c r="W45" i="16"/>
  <c r="W63" i="16"/>
  <c r="X18" i="16"/>
  <c r="AJ18" i="16" s="1"/>
  <c r="W109" i="16"/>
  <c r="W25" i="16"/>
  <c r="W77" i="16"/>
  <c r="W53" i="16"/>
  <c r="X57" i="16"/>
  <c r="AJ57" i="16" s="1"/>
  <c r="W145" i="16"/>
  <c r="W46" i="16"/>
  <c r="X78" i="16"/>
  <c r="AJ78" i="16" s="1"/>
  <c r="X45" i="16"/>
  <c r="AJ45" i="16" s="1"/>
  <c r="W18" i="16"/>
  <c r="X25" i="16"/>
  <c r="AJ25" i="16" s="1"/>
  <c r="W88" i="16"/>
  <c r="W110" i="16"/>
  <c r="W17" i="16"/>
  <c r="W101" i="16"/>
  <c r="W121" i="16"/>
  <c r="W22" i="16"/>
  <c r="W79" i="16"/>
  <c r="W38" i="16"/>
  <c r="W80" i="16"/>
  <c r="W99" i="16"/>
  <c r="W82" i="16"/>
  <c r="W154" i="16"/>
  <c r="W56" i="16"/>
  <c r="W131" i="16"/>
  <c r="X140" i="16"/>
  <c r="AJ140" i="16" s="1"/>
  <c r="W76" i="16"/>
  <c r="X24" i="16"/>
  <c r="AJ24" i="16" s="1"/>
  <c r="W129" i="16"/>
  <c r="H25" i="1" l="1"/>
  <c r="H49" i="1"/>
  <c r="H50" i="1" s="1"/>
  <c r="H37" i="1"/>
  <c r="H81" i="1"/>
  <c r="H17" i="1"/>
  <c r="H65" i="1"/>
  <c r="H69" i="1"/>
  <c r="H53" i="1"/>
  <c r="H45" i="1"/>
  <c r="H89" i="1"/>
  <c r="H21" i="1"/>
  <c r="H85" i="1"/>
  <c r="H9" i="1"/>
  <c r="H93" i="1"/>
  <c r="H5" i="1"/>
  <c r="H77" i="1"/>
  <c r="H41" i="1"/>
  <c r="H61" i="1"/>
  <c r="H33" i="1"/>
  <c r="H29" i="1"/>
  <c r="H13" i="1"/>
  <c r="H57" i="1"/>
  <c r="H97" i="1"/>
  <c r="H73" i="1"/>
  <c r="AK65" i="16"/>
  <c r="AK109" i="16"/>
  <c r="AK83" i="16"/>
  <c r="AK60" i="16"/>
  <c r="AK61" i="16"/>
  <c r="AK102" i="16"/>
  <c r="AK142" i="16"/>
  <c r="AK76" i="16"/>
  <c r="AK154" i="16"/>
  <c r="AK101" i="16"/>
  <c r="W13" i="16"/>
  <c r="W14" i="16" s="1"/>
  <c r="AK132" i="16"/>
  <c r="AK93" i="16"/>
  <c r="AK140" i="16"/>
  <c r="AK47" i="16"/>
  <c r="AK50" i="16"/>
  <c r="AK108" i="16"/>
  <c r="AK40" i="16"/>
  <c r="AK63" i="16"/>
  <c r="AK104" i="16"/>
  <c r="AK103" i="16"/>
  <c r="AK26" i="16"/>
  <c r="AK143" i="16"/>
  <c r="AK34" i="16"/>
  <c r="AK66" i="16"/>
  <c r="AK72" i="16"/>
  <c r="AK64" i="16"/>
  <c r="AK155" i="16"/>
  <c r="AK46" i="16"/>
  <c r="AK130" i="16"/>
  <c r="AK100" i="16"/>
  <c r="AK82" i="16"/>
  <c r="AK79" i="16"/>
  <c r="AK17" i="16"/>
  <c r="AK28" i="16"/>
  <c r="AK45" i="16"/>
  <c r="AK57" i="16"/>
  <c r="AK71" i="16"/>
  <c r="AK59" i="16"/>
  <c r="AK118" i="16"/>
  <c r="AK105" i="16"/>
  <c r="AK53" i="16"/>
  <c r="AK44" i="16"/>
  <c r="AK51" i="16"/>
  <c r="AK137" i="16"/>
  <c r="AK128" i="16"/>
  <c r="AK37" i="16"/>
  <c r="AK156" i="16"/>
  <c r="AK92" i="16"/>
  <c r="AK96" i="16"/>
  <c r="AK97" i="16"/>
  <c r="AK89" i="16"/>
  <c r="AK126" i="16"/>
  <c r="AK153" i="16"/>
  <c r="AK131" i="16"/>
  <c r="AK99" i="16"/>
  <c r="AK22" i="16"/>
  <c r="AK110" i="16"/>
  <c r="AK43" i="16"/>
  <c r="AK144" i="16"/>
  <c r="AJ15" i="16"/>
  <c r="X13" i="16"/>
  <c r="X14" i="16"/>
  <c r="AK23" i="16"/>
  <c r="AK70" i="16"/>
  <c r="AK106" i="16"/>
  <c r="AK75" i="16"/>
  <c r="AK119" i="16"/>
  <c r="AK112" i="16"/>
  <c r="AK41" i="16"/>
  <c r="AK24" i="16"/>
  <c r="AK78" i="16"/>
  <c r="AK18" i="16"/>
  <c r="AK29" i="16"/>
  <c r="AK133" i="16"/>
  <c r="AK85" i="16"/>
  <c r="AK77" i="16"/>
  <c r="AK91" i="16"/>
  <c r="AK141" i="16"/>
  <c r="AK81" i="16"/>
  <c r="AK125" i="16"/>
  <c r="AK122" i="16"/>
  <c r="AK30" i="16"/>
  <c r="AK52" i="16"/>
  <c r="AK33" i="16"/>
  <c r="AK148" i="16"/>
  <c r="AK31" i="16"/>
  <c r="AK145" i="16"/>
  <c r="AK56" i="16"/>
  <c r="AK80" i="16"/>
  <c r="AK121" i="16"/>
  <c r="AK88" i="16"/>
  <c r="AK68" i="16"/>
  <c r="AK49" i="16"/>
  <c r="AK25" i="16"/>
  <c r="AK159" i="16"/>
  <c r="AK95" i="16"/>
  <c r="AK69" i="16"/>
  <c r="AK16" i="16"/>
  <c r="AK151" i="16"/>
  <c r="AK67" i="16"/>
  <c r="AK38" i="16"/>
  <c r="AK120" i="16"/>
  <c r="AK39" i="16"/>
  <c r="AJ13" i="16" l="1"/>
  <c r="AK15" i="16"/>
  <c r="AM8" i="16" l="1"/>
  <c r="AK13" i="16"/>
  <c r="AL42" i="16" l="1"/>
  <c r="AM42" i="16" s="1"/>
  <c r="AN42" i="16" s="1"/>
  <c r="AL147" i="16"/>
  <c r="AM147" i="16" s="1"/>
  <c r="AN147" i="16" s="1"/>
  <c r="AL117" i="16"/>
  <c r="AM117" i="16" s="1"/>
  <c r="AN117" i="16" s="1"/>
  <c r="AL129" i="16"/>
  <c r="AM129" i="16" s="1"/>
  <c r="AN129" i="16" s="1"/>
  <c r="AL135" i="16"/>
  <c r="AM135" i="16" s="1"/>
  <c r="AN135" i="16" s="1"/>
  <c r="AL138" i="16"/>
  <c r="AM138" i="16" s="1"/>
  <c r="AN138" i="16" s="1"/>
  <c r="AL136" i="16"/>
  <c r="AM136" i="16" s="1"/>
  <c r="AN136" i="16" s="1"/>
  <c r="AL134" i="16"/>
  <c r="AM134" i="16" s="1"/>
  <c r="AN134" i="16" s="1"/>
  <c r="AL87" i="16"/>
  <c r="AM87" i="16" s="1"/>
  <c r="AN87" i="16" s="1"/>
  <c r="AL32" i="16"/>
  <c r="AM32" i="16" s="1"/>
  <c r="AN32" i="16" s="1"/>
  <c r="AL116" i="16"/>
  <c r="AM116" i="16" s="1"/>
  <c r="AN116" i="16" s="1"/>
  <c r="AL115" i="16"/>
  <c r="AM115" i="16" s="1"/>
  <c r="AN115" i="16" s="1"/>
  <c r="AL111" i="16"/>
  <c r="AM111" i="16" s="1"/>
  <c r="AN111" i="16" s="1"/>
  <c r="AL139" i="16"/>
  <c r="AM139" i="16" s="1"/>
  <c r="AN139" i="16" s="1"/>
  <c r="AL19" i="16"/>
  <c r="AM19" i="16" s="1"/>
  <c r="AN19" i="16" s="1"/>
  <c r="AL54" i="16"/>
  <c r="AM54" i="16" s="1"/>
  <c r="AN54" i="16" s="1"/>
  <c r="AL160" i="16"/>
  <c r="AM160" i="16" s="1"/>
  <c r="AN160" i="16" s="1"/>
  <c r="AL48" i="16"/>
  <c r="AM48" i="16" s="1"/>
  <c r="AN48" i="16" s="1"/>
  <c r="AL84" i="16"/>
  <c r="AM84" i="16" s="1"/>
  <c r="AN84" i="16" s="1"/>
  <c r="AL21" i="16"/>
  <c r="AM21" i="16" s="1"/>
  <c r="AN21" i="16" s="1"/>
  <c r="AL113" i="16"/>
  <c r="AM113" i="16" s="1"/>
  <c r="AN113" i="16" s="1"/>
  <c r="AL20" i="16"/>
  <c r="AM20" i="16" s="1"/>
  <c r="AN20" i="16" s="1"/>
  <c r="AL98" i="16"/>
  <c r="AM98" i="16" s="1"/>
  <c r="AN98" i="16" s="1"/>
  <c r="AL152" i="16"/>
  <c r="AM152" i="16" s="1"/>
  <c r="AN152" i="16" s="1"/>
  <c r="AL114" i="16"/>
  <c r="AM114" i="16" s="1"/>
  <c r="AN114" i="16" s="1"/>
  <c r="AL150" i="16"/>
  <c r="AM150" i="16" s="1"/>
  <c r="AN150" i="16" s="1"/>
  <c r="AL58" i="16"/>
  <c r="AM58" i="16" s="1"/>
  <c r="AN58" i="16" s="1"/>
  <c r="AL107" i="16"/>
  <c r="AM107" i="16" s="1"/>
  <c r="AN107" i="16" s="1"/>
  <c r="AL35" i="16"/>
  <c r="AM35" i="16" s="1"/>
  <c r="AN35" i="16" s="1"/>
  <c r="AL123" i="16"/>
  <c r="AM123" i="16" s="1"/>
  <c r="AN123" i="16" s="1"/>
  <c r="AL86" i="16"/>
  <c r="AM86" i="16" s="1"/>
  <c r="AN86" i="16" s="1"/>
  <c r="AL124" i="16"/>
  <c r="AM124" i="16" s="1"/>
  <c r="AN124" i="16" s="1"/>
  <c r="AL74" i="16"/>
  <c r="AM74" i="16" s="1"/>
  <c r="AN74" i="16" s="1"/>
  <c r="AL27" i="16"/>
  <c r="AM27" i="16" s="1"/>
  <c r="AN27" i="16" s="1"/>
  <c r="AL36" i="16"/>
  <c r="AM36" i="16" s="1"/>
  <c r="AN36" i="16" s="1"/>
  <c r="AL73" i="16"/>
  <c r="AM73" i="16" s="1"/>
  <c r="AN73" i="16" s="1"/>
  <c r="AL90" i="16"/>
  <c r="AM90" i="16" s="1"/>
  <c r="AN90" i="16" s="1"/>
  <c r="AL127" i="16"/>
  <c r="AM127" i="16" s="1"/>
  <c r="AN127" i="16" s="1"/>
  <c r="AL55" i="16"/>
  <c r="AM55" i="16" s="1"/>
  <c r="AN55" i="16" s="1"/>
  <c r="AL62" i="16"/>
  <c r="AM62" i="16" s="1"/>
  <c r="AN62" i="16" s="1"/>
  <c r="AL149" i="16"/>
  <c r="AM149" i="16" s="1"/>
  <c r="AN149" i="16" s="1"/>
  <c r="AL94" i="16"/>
  <c r="AM94" i="16" s="1"/>
  <c r="AN94" i="16" s="1"/>
  <c r="AL146" i="16"/>
  <c r="AM146" i="16" s="1"/>
  <c r="AN146" i="16" s="1"/>
  <c r="AL30" i="16"/>
  <c r="AM30" i="16" s="1"/>
  <c r="AN30" i="16" s="1"/>
  <c r="AL92" i="16"/>
  <c r="AM92" i="16" s="1"/>
  <c r="AN92" i="16" s="1"/>
  <c r="AL31" i="16"/>
  <c r="AM31" i="16" s="1"/>
  <c r="AN31" i="16" s="1"/>
  <c r="AL81" i="16"/>
  <c r="AM81" i="16" s="1"/>
  <c r="AN81" i="16" s="1"/>
  <c r="AL37" i="16"/>
  <c r="AM37" i="16" s="1"/>
  <c r="AN37" i="16" s="1"/>
  <c r="AL28" i="16"/>
  <c r="AM28" i="16" s="1"/>
  <c r="AN28" i="16" s="1"/>
  <c r="AL104" i="16"/>
  <c r="AM104" i="16" s="1"/>
  <c r="AN104" i="16" s="1"/>
  <c r="AL151" i="16"/>
  <c r="AM151" i="16" s="1"/>
  <c r="AN151" i="16" s="1"/>
  <c r="AL97" i="16"/>
  <c r="AM97" i="16" s="1"/>
  <c r="AN97" i="16" s="1"/>
  <c r="AL93" i="16"/>
  <c r="AM93" i="16" s="1"/>
  <c r="AN93" i="16" s="1"/>
  <c r="AL96" i="16"/>
  <c r="AM96" i="16" s="1"/>
  <c r="AN96" i="16" s="1"/>
  <c r="AL45" i="16"/>
  <c r="AM45" i="16" s="1"/>
  <c r="AN45" i="16" s="1"/>
  <c r="AL50" i="16"/>
  <c r="AM50" i="16" s="1"/>
  <c r="AN50" i="16" s="1"/>
  <c r="AL102" i="16"/>
  <c r="AM102" i="16" s="1"/>
  <c r="AN102" i="16" s="1"/>
  <c r="AL57" i="16"/>
  <c r="AM57" i="16" s="1"/>
  <c r="AN57" i="16" s="1"/>
  <c r="AL67" i="16"/>
  <c r="AM67" i="16" s="1"/>
  <c r="AN67" i="16" s="1"/>
  <c r="AL68" i="16"/>
  <c r="AM68" i="16" s="1"/>
  <c r="AN68" i="16" s="1"/>
  <c r="AL78" i="16"/>
  <c r="AM78" i="16" s="1"/>
  <c r="AN78" i="16" s="1"/>
  <c r="AL120" i="16"/>
  <c r="AM120" i="16" s="1"/>
  <c r="AN120" i="16" s="1"/>
  <c r="AL77" i="16"/>
  <c r="AM77" i="16" s="1"/>
  <c r="AN77" i="16" s="1"/>
  <c r="AL43" i="16"/>
  <c r="AM43" i="16" s="1"/>
  <c r="AN43" i="16" s="1"/>
  <c r="AL126" i="16"/>
  <c r="AM126" i="16" s="1"/>
  <c r="AN126" i="16" s="1"/>
  <c r="AL17" i="16"/>
  <c r="AM17" i="16" s="1"/>
  <c r="AN17" i="16" s="1"/>
  <c r="AL103" i="16"/>
  <c r="AM103" i="16" s="1"/>
  <c r="AN103" i="16" s="1"/>
  <c r="AL142" i="16"/>
  <c r="AM142" i="16" s="1"/>
  <c r="AN142" i="16" s="1"/>
  <c r="AL118" i="16"/>
  <c r="AM118" i="16" s="1"/>
  <c r="AN118" i="16" s="1"/>
  <c r="AL159" i="16"/>
  <c r="AM159" i="16" s="1"/>
  <c r="AN159" i="16" s="1"/>
  <c r="AL70" i="16"/>
  <c r="AM70" i="16" s="1"/>
  <c r="AN70" i="16" s="1"/>
  <c r="AL105" i="16"/>
  <c r="AM105" i="16" s="1"/>
  <c r="AN105" i="16" s="1"/>
  <c r="AL125" i="16"/>
  <c r="AM125" i="16" s="1"/>
  <c r="AN125" i="16" s="1"/>
  <c r="AL53" i="16"/>
  <c r="AM53" i="16" s="1"/>
  <c r="AN53" i="16" s="1"/>
  <c r="AL133" i="16"/>
  <c r="AM133" i="16" s="1"/>
  <c r="AN133" i="16" s="1"/>
  <c r="AL29" i="16"/>
  <c r="AM29" i="16" s="1"/>
  <c r="AN29" i="16" s="1"/>
  <c r="AL33" i="16"/>
  <c r="AM33" i="16" s="1"/>
  <c r="AN33" i="16" s="1"/>
  <c r="AL153" i="16"/>
  <c r="AM153" i="16" s="1"/>
  <c r="AN153" i="16" s="1"/>
  <c r="AL143" i="16"/>
  <c r="AM143" i="16" s="1"/>
  <c r="AN143" i="16" s="1"/>
  <c r="AL141" i="16"/>
  <c r="AM141" i="16" s="1"/>
  <c r="AN141" i="16" s="1"/>
  <c r="AL26" i="16"/>
  <c r="AM26" i="16" s="1"/>
  <c r="AN26" i="16" s="1"/>
  <c r="AL148" i="16"/>
  <c r="AM148" i="16" s="1"/>
  <c r="AN148" i="16" s="1"/>
  <c r="AL85" i="16"/>
  <c r="AM85" i="16" s="1"/>
  <c r="AN85" i="16" s="1"/>
  <c r="AL137" i="16"/>
  <c r="AM137" i="16" s="1"/>
  <c r="AN137" i="16" s="1"/>
  <c r="AL155" i="16"/>
  <c r="AM155" i="16" s="1"/>
  <c r="AN155" i="16" s="1"/>
  <c r="AL140" i="16"/>
  <c r="AM140" i="16" s="1"/>
  <c r="AN140" i="16" s="1"/>
  <c r="AL88" i="16"/>
  <c r="AM88" i="16" s="1"/>
  <c r="AN88" i="16" s="1"/>
  <c r="AL59" i="16"/>
  <c r="AM59" i="16" s="1"/>
  <c r="AN59" i="16" s="1"/>
  <c r="AL65" i="16"/>
  <c r="AM65" i="16" s="1"/>
  <c r="AN65" i="16" s="1"/>
  <c r="AL156" i="16"/>
  <c r="AM156" i="16" s="1"/>
  <c r="AN156" i="16" s="1"/>
  <c r="AL79" i="16"/>
  <c r="AM79" i="16" s="1"/>
  <c r="AN79" i="16" s="1"/>
  <c r="AL47" i="16"/>
  <c r="AM47" i="16" s="1"/>
  <c r="AN47" i="16" s="1"/>
  <c r="AL109" i="16"/>
  <c r="AM109" i="16" s="1"/>
  <c r="AN109" i="16" s="1"/>
  <c r="AL46" i="16"/>
  <c r="AM46" i="16" s="1"/>
  <c r="AN46" i="16" s="1"/>
  <c r="AL16" i="16"/>
  <c r="AM16" i="16" s="1"/>
  <c r="AN16" i="16" s="1"/>
  <c r="AL56" i="16"/>
  <c r="AM56" i="16" s="1"/>
  <c r="AN56" i="16" s="1"/>
  <c r="AL41" i="16"/>
  <c r="AM41" i="16" s="1"/>
  <c r="AN41" i="16" s="1"/>
  <c r="AL49" i="16"/>
  <c r="AM49" i="16" s="1"/>
  <c r="AN49" i="16" s="1"/>
  <c r="AL18" i="16"/>
  <c r="AM18" i="16" s="1"/>
  <c r="AN18" i="16" s="1"/>
  <c r="AL22" i="16"/>
  <c r="AM22" i="16" s="1"/>
  <c r="AN22" i="16" s="1"/>
  <c r="AL51" i="16"/>
  <c r="AM51" i="16" s="1"/>
  <c r="AN51" i="16" s="1"/>
  <c r="AL100" i="16"/>
  <c r="AM100" i="16" s="1"/>
  <c r="AN100" i="16" s="1"/>
  <c r="AL63" i="16"/>
  <c r="AM63" i="16" s="1"/>
  <c r="AN63" i="16" s="1"/>
  <c r="AL83" i="16"/>
  <c r="AM83" i="16" s="1"/>
  <c r="AN83" i="16" s="1"/>
  <c r="AL64" i="16"/>
  <c r="AM64" i="16" s="1"/>
  <c r="AN64" i="16" s="1"/>
  <c r="AL144" i="16"/>
  <c r="AM144" i="16" s="1"/>
  <c r="AN144" i="16" s="1"/>
  <c r="AL99" i="16"/>
  <c r="AM99" i="16" s="1"/>
  <c r="AN99" i="16" s="1"/>
  <c r="AL34" i="16"/>
  <c r="AM34" i="16" s="1"/>
  <c r="AN34" i="16" s="1"/>
  <c r="AL66" i="16"/>
  <c r="AM66" i="16" s="1"/>
  <c r="AN66" i="16" s="1"/>
  <c r="AL40" i="16"/>
  <c r="AM40" i="16" s="1"/>
  <c r="AN40" i="16" s="1"/>
  <c r="AL38" i="16"/>
  <c r="AM38" i="16" s="1"/>
  <c r="AN38" i="16" s="1"/>
  <c r="AL23" i="16"/>
  <c r="AM23" i="16" s="1"/>
  <c r="AN23" i="16" s="1"/>
  <c r="AL110" i="16"/>
  <c r="AM110" i="16" s="1"/>
  <c r="AN110" i="16" s="1"/>
  <c r="AL75" i="16"/>
  <c r="AM75" i="16" s="1"/>
  <c r="AN75" i="16" s="1"/>
  <c r="AL71" i="16"/>
  <c r="AM71" i="16" s="1"/>
  <c r="AN71" i="16" s="1"/>
  <c r="AL154" i="16"/>
  <c r="AM154" i="16" s="1"/>
  <c r="AN154" i="16" s="1"/>
  <c r="AL112" i="16"/>
  <c r="AM112" i="16" s="1"/>
  <c r="AN112" i="16" s="1"/>
  <c r="AL61" i="16"/>
  <c r="AM61" i="16" s="1"/>
  <c r="AN61" i="16" s="1"/>
  <c r="AL52" i="16"/>
  <c r="AM52" i="16" s="1"/>
  <c r="AN52" i="16" s="1"/>
  <c r="AL106" i="16"/>
  <c r="AM106" i="16" s="1"/>
  <c r="AN106" i="16" s="1"/>
  <c r="AL44" i="16"/>
  <c r="AM44" i="16" s="1"/>
  <c r="AN44" i="16" s="1"/>
  <c r="AL72" i="16"/>
  <c r="AM72" i="16" s="1"/>
  <c r="AN72" i="16" s="1"/>
  <c r="AL76" i="16"/>
  <c r="AM76" i="16" s="1"/>
  <c r="AN76" i="16" s="1"/>
  <c r="AL145" i="16"/>
  <c r="AM145" i="16" s="1"/>
  <c r="AN145" i="16" s="1"/>
  <c r="AL82" i="16"/>
  <c r="AM82" i="16" s="1"/>
  <c r="AN82" i="16" s="1"/>
  <c r="AL69" i="16"/>
  <c r="AM69" i="16" s="1"/>
  <c r="AN69" i="16" s="1"/>
  <c r="AL128" i="16"/>
  <c r="AM128" i="16" s="1"/>
  <c r="AN128" i="16" s="1"/>
  <c r="AL130" i="16"/>
  <c r="AM130" i="16" s="1"/>
  <c r="AN130" i="16" s="1"/>
  <c r="AL132" i="16"/>
  <c r="AM132" i="16" s="1"/>
  <c r="AN132" i="16" s="1"/>
  <c r="AL80" i="16"/>
  <c r="AM80" i="16" s="1"/>
  <c r="AN80" i="16" s="1"/>
  <c r="AL39" i="16"/>
  <c r="AM39" i="16" s="1"/>
  <c r="AN39" i="16" s="1"/>
  <c r="AL95" i="16"/>
  <c r="AM95" i="16" s="1"/>
  <c r="AN95" i="16" s="1"/>
  <c r="AL91" i="16"/>
  <c r="AM91" i="16" s="1"/>
  <c r="AN91" i="16" s="1"/>
  <c r="AL119" i="16"/>
  <c r="AM119" i="16" s="1"/>
  <c r="AN119" i="16" s="1"/>
  <c r="AL121" i="16"/>
  <c r="AM121" i="16" s="1"/>
  <c r="AN121" i="16" s="1"/>
  <c r="AL24" i="16"/>
  <c r="AM24" i="16" s="1"/>
  <c r="AN24" i="16" s="1"/>
  <c r="AL131" i="16"/>
  <c r="AM131" i="16" s="1"/>
  <c r="AN131" i="16" s="1"/>
  <c r="AL108" i="16"/>
  <c r="AM108" i="16" s="1"/>
  <c r="AN108" i="16" s="1"/>
  <c r="AL122" i="16"/>
  <c r="AM122" i="16" s="1"/>
  <c r="AN122" i="16" s="1"/>
  <c r="AL60" i="16"/>
  <c r="AM60" i="16" s="1"/>
  <c r="AN60" i="16" s="1"/>
  <c r="AL89" i="16"/>
  <c r="AM89" i="16" s="1"/>
  <c r="AN89" i="16" s="1"/>
  <c r="AL101" i="16"/>
  <c r="AM101" i="16" s="1"/>
  <c r="AN101" i="16" s="1"/>
  <c r="AL25" i="16"/>
  <c r="AM25" i="16" s="1"/>
  <c r="AN25" i="16" s="1"/>
  <c r="AL15" i="16"/>
  <c r="AO24" i="16" l="1"/>
  <c r="AO145" i="16"/>
  <c r="AO154" i="16"/>
  <c r="AO83" i="16"/>
  <c r="AO56" i="16"/>
  <c r="AO137" i="16"/>
  <c r="AO105" i="16"/>
  <c r="AO68" i="16"/>
  <c r="AO37" i="16"/>
  <c r="AO62" i="16"/>
  <c r="AO124" i="16"/>
  <c r="AO21" i="16"/>
  <c r="AO134" i="16"/>
  <c r="AO25" i="16"/>
  <c r="AO39" i="16"/>
  <c r="AO76" i="16"/>
  <c r="AO38" i="16"/>
  <c r="AO18" i="16"/>
  <c r="AO79" i="16"/>
  <c r="AO85" i="16"/>
  <c r="AO133" i="16"/>
  <c r="AO103" i="16"/>
  <c r="AO45" i="16"/>
  <c r="AO146" i="16"/>
  <c r="AO36" i="16"/>
  <c r="AO98" i="16"/>
  <c r="AO19" i="16"/>
  <c r="AO136" i="16"/>
  <c r="AO108" i="16"/>
  <c r="AO69" i="16"/>
  <c r="AO75" i="16"/>
  <c r="AO144" i="16"/>
  <c r="AO49" i="16"/>
  <c r="AO156" i="16"/>
  <c r="AO140" i="16"/>
  <c r="AO148" i="16"/>
  <c r="AO153" i="16"/>
  <c r="AO53" i="16"/>
  <c r="AO159" i="16"/>
  <c r="AO17" i="16"/>
  <c r="AO120" i="16"/>
  <c r="AO57" i="16"/>
  <c r="AO96" i="16"/>
  <c r="AO104" i="16"/>
  <c r="AO31" i="16"/>
  <c r="AO94" i="16"/>
  <c r="AO127" i="16"/>
  <c r="AO27" i="16"/>
  <c r="AO123" i="16"/>
  <c r="AO150" i="16"/>
  <c r="AO20" i="16"/>
  <c r="AO48" i="16"/>
  <c r="AO139" i="16"/>
  <c r="AO32" i="16"/>
  <c r="AO138" i="16"/>
  <c r="AO147" i="16"/>
  <c r="AL13" i="16"/>
  <c r="AM15" i="16"/>
  <c r="AO60" i="16"/>
  <c r="AO95" i="16"/>
  <c r="AO130" i="16"/>
  <c r="AO106" i="16"/>
  <c r="AO23" i="16"/>
  <c r="AO34" i="16"/>
  <c r="AO22" i="16"/>
  <c r="AO47" i="16"/>
  <c r="AO59" i="16"/>
  <c r="AO141" i="16"/>
  <c r="AO29" i="16"/>
  <c r="AO142" i="16"/>
  <c r="AO43" i="16"/>
  <c r="AO50" i="16"/>
  <c r="AO97" i="16"/>
  <c r="AO30" i="16"/>
  <c r="AO73" i="16"/>
  <c r="AO107" i="16"/>
  <c r="AO152" i="16"/>
  <c r="AO54" i="16"/>
  <c r="AO115" i="16"/>
  <c r="AO129" i="16"/>
  <c r="AO122" i="16"/>
  <c r="AO121" i="16"/>
  <c r="AO128" i="16"/>
  <c r="AO52" i="16"/>
  <c r="AO71" i="16"/>
  <c r="AO99" i="16"/>
  <c r="AO63" i="16"/>
  <c r="AO16" i="16"/>
  <c r="AO88" i="16"/>
  <c r="AO143" i="16"/>
  <c r="AO70" i="16"/>
  <c r="AO77" i="16"/>
  <c r="AO67" i="16"/>
  <c r="AO151" i="16"/>
  <c r="AO81" i="16"/>
  <c r="AO55" i="16"/>
  <c r="AO86" i="16"/>
  <c r="AO58" i="16"/>
  <c r="AO84" i="16"/>
  <c r="AO116" i="16"/>
  <c r="AO117" i="16"/>
  <c r="AO101" i="16"/>
  <c r="AO119" i="16"/>
  <c r="AO80" i="16"/>
  <c r="AO72" i="16"/>
  <c r="AO61" i="16"/>
  <c r="AO40" i="16"/>
  <c r="AO100" i="16"/>
  <c r="AO46" i="16"/>
  <c r="AO89" i="16"/>
  <c r="AO131" i="16"/>
  <c r="AO91" i="16"/>
  <c r="AO132" i="16"/>
  <c r="AO82" i="16"/>
  <c r="AO44" i="16"/>
  <c r="AO112" i="16"/>
  <c r="AO110" i="16"/>
  <c r="AO66" i="16"/>
  <c r="AO64" i="16"/>
  <c r="AO51" i="16"/>
  <c r="AO41" i="16"/>
  <c r="AO109" i="16"/>
  <c r="AO65" i="16"/>
  <c r="AO155" i="16"/>
  <c r="AO26" i="16"/>
  <c r="AO33" i="16"/>
  <c r="AO125" i="16"/>
  <c r="AO118" i="16"/>
  <c r="AO126" i="16"/>
  <c r="AO78" i="16"/>
  <c r="AO102" i="16"/>
  <c r="AO93" i="16"/>
  <c r="AO28" i="16"/>
  <c r="AO92" i="16"/>
  <c r="AO149" i="16"/>
  <c r="AO90" i="16"/>
  <c r="AO74" i="16"/>
  <c r="AO35" i="16"/>
  <c r="AO114" i="16"/>
  <c r="AO113" i="16"/>
  <c r="AO160" i="16"/>
  <c r="AO111" i="16"/>
  <c r="AO87" i="16"/>
  <c r="AO135" i="16"/>
  <c r="AO42" i="16"/>
  <c r="AM13" i="16" l="1"/>
  <c r="AN15" i="16"/>
  <c r="AN13" i="16" l="1"/>
  <c r="AO15" i="16"/>
  <c r="AO13" i="16" l="1"/>
  <c r="AQ8" i="16"/>
  <c r="AP15" i="16" l="1"/>
  <c r="AQ15" i="16" s="1"/>
  <c r="AP42" i="16"/>
  <c r="AQ42" i="16" s="1"/>
  <c r="AR42" i="16" s="1"/>
  <c r="AP33" i="16"/>
  <c r="AQ33" i="16" s="1"/>
  <c r="AR33" i="16" s="1"/>
  <c r="AP100" i="16"/>
  <c r="AQ100" i="16" s="1"/>
  <c r="AR100" i="16" s="1"/>
  <c r="AP115" i="16"/>
  <c r="AQ115" i="16" s="1"/>
  <c r="AR115" i="16" s="1"/>
  <c r="AP159" i="16"/>
  <c r="AQ159" i="16" s="1"/>
  <c r="AR159" i="16" s="1"/>
  <c r="AP92" i="16"/>
  <c r="AQ92" i="16" s="1"/>
  <c r="AR92" i="16" s="1"/>
  <c r="AP112" i="16"/>
  <c r="AQ112" i="16" s="1"/>
  <c r="AR112" i="16" s="1"/>
  <c r="AP116" i="16"/>
  <c r="AQ116" i="16" s="1"/>
  <c r="AR116" i="16" s="1"/>
  <c r="AP71" i="16"/>
  <c r="AQ71" i="16" s="1"/>
  <c r="AR71" i="16" s="1"/>
  <c r="AP59" i="16"/>
  <c r="AQ59" i="16" s="1"/>
  <c r="AR59" i="16" s="1"/>
  <c r="AP104" i="16"/>
  <c r="AQ104" i="16" s="1"/>
  <c r="AR104" i="16" s="1"/>
  <c r="AP85" i="16"/>
  <c r="AQ85" i="16" s="1"/>
  <c r="AR85" i="16" s="1"/>
  <c r="AP137" i="16"/>
  <c r="AQ137" i="16" s="1"/>
  <c r="AR137" i="16" s="1"/>
  <c r="AP160" i="16"/>
  <c r="AQ160" i="16" s="1"/>
  <c r="AR160" i="16" s="1"/>
  <c r="AP41" i="16"/>
  <c r="AQ41" i="16" s="1"/>
  <c r="AR41" i="16" s="1"/>
  <c r="AP70" i="16"/>
  <c r="AQ70" i="16" s="1"/>
  <c r="AR70" i="16" s="1"/>
  <c r="AP150" i="16"/>
  <c r="AQ150" i="16" s="1"/>
  <c r="AR150" i="16" s="1"/>
  <c r="AP53" i="16"/>
  <c r="AQ53" i="16" s="1"/>
  <c r="AR53" i="16" s="1"/>
  <c r="AP108" i="16"/>
  <c r="AQ108" i="16" s="1"/>
  <c r="AR108" i="16" s="1"/>
  <c r="AP18" i="16"/>
  <c r="AQ18" i="16" s="1"/>
  <c r="AR18" i="16" s="1"/>
  <c r="AP124" i="16"/>
  <c r="AQ124" i="16" s="1"/>
  <c r="AR124" i="16" s="1"/>
  <c r="AP114" i="16"/>
  <c r="AQ114" i="16" s="1"/>
  <c r="AR114" i="16" s="1"/>
  <c r="AP143" i="16"/>
  <c r="AQ143" i="16" s="1"/>
  <c r="AR143" i="16" s="1"/>
  <c r="AP43" i="16"/>
  <c r="AQ43" i="16" s="1"/>
  <c r="AR43" i="16" s="1"/>
  <c r="AP36" i="16"/>
  <c r="AQ36" i="16" s="1"/>
  <c r="AR36" i="16" s="1"/>
  <c r="AP61" i="16"/>
  <c r="AQ61" i="16" s="1"/>
  <c r="AR61" i="16" s="1"/>
  <c r="AP152" i="16"/>
  <c r="AQ152" i="16" s="1"/>
  <c r="AR152" i="16" s="1"/>
  <c r="AP78" i="16"/>
  <c r="AQ78" i="16" s="1"/>
  <c r="AR78" i="16" s="1"/>
  <c r="AP66" i="16"/>
  <c r="AQ66" i="16" s="1"/>
  <c r="AR66" i="16" s="1"/>
  <c r="AP117" i="16"/>
  <c r="AQ117" i="16" s="1"/>
  <c r="AR117" i="16" s="1"/>
  <c r="AP16" i="16"/>
  <c r="AQ16" i="16" s="1"/>
  <c r="AR16" i="16" s="1"/>
  <c r="AP47" i="16"/>
  <c r="AQ47" i="16" s="1"/>
  <c r="AR47" i="16" s="1"/>
  <c r="AP27" i="16"/>
  <c r="AQ27" i="16" s="1"/>
  <c r="AR27" i="16" s="1"/>
  <c r="AP153" i="16"/>
  <c r="AQ153" i="16" s="1"/>
  <c r="AR153" i="16" s="1"/>
  <c r="AP133" i="16"/>
  <c r="AQ133" i="16" s="1"/>
  <c r="AR133" i="16" s="1"/>
  <c r="AP145" i="16"/>
  <c r="AQ145" i="16" s="1"/>
  <c r="AR145" i="16" s="1"/>
  <c r="AP144" i="16"/>
  <c r="AQ144" i="16" s="1"/>
  <c r="AR144" i="16" s="1"/>
  <c r="AP35" i="16"/>
  <c r="AQ35" i="16" s="1"/>
  <c r="AR35" i="16" s="1"/>
  <c r="AP63" i="16"/>
  <c r="AQ63" i="16" s="1"/>
  <c r="AR63" i="16" s="1"/>
  <c r="AP147" i="16"/>
  <c r="AQ147" i="16" s="1"/>
  <c r="AR147" i="16" s="1"/>
  <c r="AP105" i="16"/>
  <c r="AQ105" i="16" s="1"/>
  <c r="AR105" i="16" s="1"/>
  <c r="AP46" i="16"/>
  <c r="AQ46" i="16" s="1"/>
  <c r="AR46" i="16" s="1"/>
  <c r="AP73" i="16"/>
  <c r="AQ73" i="16" s="1"/>
  <c r="AR73" i="16" s="1"/>
  <c r="AP75" i="16"/>
  <c r="AQ75" i="16" s="1"/>
  <c r="AR75" i="16" s="1"/>
  <c r="AP135" i="16"/>
  <c r="AQ135" i="16" s="1"/>
  <c r="AR135" i="16" s="1"/>
  <c r="AP132" i="16"/>
  <c r="AQ132" i="16" s="1"/>
  <c r="AR132" i="16" s="1"/>
  <c r="AP60" i="16"/>
  <c r="AQ60" i="16" s="1"/>
  <c r="AR60" i="16" s="1"/>
  <c r="AP120" i="16"/>
  <c r="AQ120" i="16" s="1"/>
  <c r="AR120" i="16" s="1"/>
  <c r="AP45" i="16"/>
  <c r="AQ45" i="16" s="1"/>
  <c r="AR45" i="16" s="1"/>
  <c r="AP24" i="16"/>
  <c r="AQ24" i="16" s="1"/>
  <c r="AR24" i="16" s="1"/>
  <c r="AP122" i="16"/>
  <c r="AQ122" i="16" s="1"/>
  <c r="AR122" i="16" s="1"/>
  <c r="AP95" i="16"/>
  <c r="AQ95" i="16" s="1"/>
  <c r="AR95" i="16" s="1"/>
  <c r="AP151" i="16"/>
  <c r="AQ151" i="16" s="1"/>
  <c r="AR151" i="16" s="1"/>
  <c r="AP141" i="16"/>
  <c r="AQ141" i="16" s="1"/>
  <c r="AR141" i="16" s="1"/>
  <c r="AP119" i="16"/>
  <c r="AQ119" i="16" s="1"/>
  <c r="AR119" i="16" s="1"/>
  <c r="AP121" i="16"/>
  <c r="AQ121" i="16" s="1"/>
  <c r="AR121" i="16" s="1"/>
  <c r="AP31" i="16"/>
  <c r="AQ31" i="16" s="1"/>
  <c r="AR31" i="16" s="1"/>
  <c r="AP98" i="16"/>
  <c r="AQ98" i="16" s="1"/>
  <c r="AR98" i="16" s="1"/>
  <c r="AP149" i="16"/>
  <c r="AQ149" i="16" s="1"/>
  <c r="AR149" i="16" s="1"/>
  <c r="AP52" i="16"/>
  <c r="AQ52" i="16" s="1"/>
  <c r="AR52" i="16" s="1"/>
  <c r="AP90" i="16"/>
  <c r="AQ90" i="16" s="1"/>
  <c r="AR90" i="16" s="1"/>
  <c r="AP51" i="16"/>
  <c r="AQ51" i="16" s="1"/>
  <c r="AR51" i="16" s="1"/>
  <c r="AP88" i="16"/>
  <c r="AQ88" i="16" s="1"/>
  <c r="AR88" i="16" s="1"/>
  <c r="AP97" i="16"/>
  <c r="AQ97" i="16" s="1"/>
  <c r="AR97" i="16" s="1"/>
  <c r="AP136" i="16"/>
  <c r="AQ136" i="16" s="1"/>
  <c r="AR136" i="16" s="1"/>
  <c r="AP87" i="16"/>
  <c r="AQ87" i="16" s="1"/>
  <c r="AR87" i="16" s="1"/>
  <c r="AP155" i="16"/>
  <c r="AQ155" i="16" s="1"/>
  <c r="AR155" i="16" s="1"/>
  <c r="AP130" i="16"/>
  <c r="AQ130" i="16" s="1"/>
  <c r="AR130" i="16" s="1"/>
  <c r="AP113" i="16"/>
  <c r="AQ113" i="16" s="1"/>
  <c r="AR113" i="16" s="1"/>
  <c r="AP64" i="16"/>
  <c r="AQ64" i="16" s="1"/>
  <c r="AR64" i="16" s="1"/>
  <c r="AP77" i="16"/>
  <c r="AQ77" i="16" s="1"/>
  <c r="AR77" i="16" s="1"/>
  <c r="AP142" i="16"/>
  <c r="AQ142" i="16" s="1"/>
  <c r="AR142" i="16" s="1"/>
  <c r="AP62" i="16"/>
  <c r="AQ62" i="16" s="1"/>
  <c r="AR62" i="16" s="1"/>
  <c r="AP93" i="16"/>
  <c r="AQ93" i="16" s="1"/>
  <c r="AR93" i="16" s="1"/>
  <c r="AP82" i="16"/>
  <c r="AQ82" i="16" s="1"/>
  <c r="AR82" i="16" s="1"/>
  <c r="AP86" i="16"/>
  <c r="AQ86" i="16" s="1"/>
  <c r="AR86" i="16" s="1"/>
  <c r="AP54" i="16"/>
  <c r="AQ54" i="16" s="1"/>
  <c r="AR54" i="16" s="1"/>
  <c r="AP106" i="16"/>
  <c r="AQ106" i="16" s="1"/>
  <c r="AR106" i="16" s="1"/>
  <c r="AP156" i="16"/>
  <c r="AQ156" i="16" s="1"/>
  <c r="AR156" i="16" s="1"/>
  <c r="AP79" i="16"/>
  <c r="AQ79" i="16" s="1"/>
  <c r="AR79" i="16" s="1"/>
  <c r="AP56" i="16"/>
  <c r="AQ56" i="16" s="1"/>
  <c r="AR56" i="16" s="1"/>
  <c r="AP102" i="16"/>
  <c r="AQ102" i="16" s="1"/>
  <c r="AR102" i="16" s="1"/>
  <c r="AP110" i="16"/>
  <c r="AQ110" i="16" s="1"/>
  <c r="AR110" i="16" s="1"/>
  <c r="AP22" i="16"/>
  <c r="AQ22" i="16" s="1"/>
  <c r="AR22" i="16" s="1"/>
  <c r="AP138" i="16"/>
  <c r="AQ138" i="16" s="1"/>
  <c r="AR138" i="16" s="1"/>
  <c r="AP123" i="16"/>
  <c r="AQ123" i="16" s="1"/>
  <c r="AR123" i="16" s="1"/>
  <c r="AP140" i="16"/>
  <c r="AQ140" i="16" s="1"/>
  <c r="AR140" i="16" s="1"/>
  <c r="AP19" i="16"/>
  <c r="AQ19" i="16" s="1"/>
  <c r="AR19" i="16" s="1"/>
  <c r="AP38" i="16"/>
  <c r="AQ38" i="16" s="1"/>
  <c r="AR38" i="16" s="1"/>
  <c r="AP83" i="16"/>
  <c r="AQ83" i="16" s="1"/>
  <c r="AR83" i="16" s="1"/>
  <c r="AP28" i="16"/>
  <c r="AQ28" i="16" s="1"/>
  <c r="AR28" i="16" s="1"/>
  <c r="AP99" i="16"/>
  <c r="AQ99" i="16" s="1"/>
  <c r="AR99" i="16" s="1"/>
  <c r="AP29" i="16"/>
  <c r="AQ29" i="16" s="1"/>
  <c r="AR29" i="16" s="1"/>
  <c r="AP39" i="16"/>
  <c r="AQ39" i="16" s="1"/>
  <c r="AR39" i="16" s="1"/>
  <c r="AP58" i="16"/>
  <c r="AQ58" i="16" s="1"/>
  <c r="AR58" i="16" s="1"/>
  <c r="AP30" i="16"/>
  <c r="AQ30" i="16" s="1"/>
  <c r="AR30" i="16" s="1"/>
  <c r="AP126" i="16"/>
  <c r="AQ126" i="16" s="1"/>
  <c r="AR126" i="16" s="1"/>
  <c r="AP40" i="16"/>
  <c r="AQ40" i="16" s="1"/>
  <c r="AR40" i="16" s="1"/>
  <c r="AP84" i="16"/>
  <c r="AQ84" i="16" s="1"/>
  <c r="AR84" i="16" s="1"/>
  <c r="AP128" i="16"/>
  <c r="AQ128" i="16" s="1"/>
  <c r="AR128" i="16" s="1"/>
  <c r="AP34" i="16"/>
  <c r="AQ34" i="16" s="1"/>
  <c r="AR34" i="16" s="1"/>
  <c r="AP94" i="16"/>
  <c r="AQ94" i="16" s="1"/>
  <c r="AR94" i="16" s="1"/>
  <c r="AP25" i="16"/>
  <c r="AQ25" i="16" s="1"/>
  <c r="AR25" i="16" s="1"/>
  <c r="AP44" i="16"/>
  <c r="AQ44" i="16" s="1"/>
  <c r="AR44" i="16" s="1"/>
  <c r="AP26" i="16"/>
  <c r="AQ26" i="16" s="1"/>
  <c r="AR26" i="16" s="1"/>
  <c r="AP55" i="16"/>
  <c r="AQ55" i="16" s="1"/>
  <c r="AR55" i="16" s="1"/>
  <c r="AP139" i="16"/>
  <c r="AQ139" i="16" s="1"/>
  <c r="AR139" i="16" s="1"/>
  <c r="AP37" i="16"/>
  <c r="AQ37" i="16" s="1"/>
  <c r="AR37" i="16" s="1"/>
  <c r="AP118" i="16"/>
  <c r="AQ118" i="16" s="1"/>
  <c r="AR118" i="16" s="1"/>
  <c r="AP32" i="16"/>
  <c r="AQ32" i="16" s="1"/>
  <c r="AR32" i="16" s="1"/>
  <c r="AP49" i="16"/>
  <c r="AQ49" i="16" s="1"/>
  <c r="AR49" i="16" s="1"/>
  <c r="AP76" i="16"/>
  <c r="AQ76" i="16" s="1"/>
  <c r="AR76" i="16" s="1"/>
  <c r="AP131" i="16"/>
  <c r="AQ131" i="16" s="1"/>
  <c r="AR131" i="16" s="1"/>
  <c r="AP74" i="16"/>
  <c r="AQ74" i="16" s="1"/>
  <c r="AR74" i="16" s="1"/>
  <c r="AP65" i="16"/>
  <c r="AQ65" i="16" s="1"/>
  <c r="AR65" i="16" s="1"/>
  <c r="AP81" i="16"/>
  <c r="AQ81" i="16" s="1"/>
  <c r="AR81" i="16" s="1"/>
  <c r="AP23" i="16"/>
  <c r="AQ23" i="16" s="1"/>
  <c r="AR23" i="16" s="1"/>
  <c r="AP21" i="16"/>
  <c r="AQ21" i="16" s="1"/>
  <c r="AR21" i="16" s="1"/>
  <c r="AP89" i="16"/>
  <c r="AQ89" i="16" s="1"/>
  <c r="AR89" i="16" s="1"/>
  <c r="AP48" i="16"/>
  <c r="AQ48" i="16" s="1"/>
  <c r="AR48" i="16" s="1"/>
  <c r="AP80" i="16"/>
  <c r="AQ80" i="16" s="1"/>
  <c r="AR80" i="16" s="1"/>
  <c r="AP127" i="16"/>
  <c r="AQ127" i="16" s="1"/>
  <c r="AR127" i="16" s="1"/>
  <c r="AP68" i="16"/>
  <c r="AQ68" i="16" s="1"/>
  <c r="AR68" i="16" s="1"/>
  <c r="AP91" i="16"/>
  <c r="AQ91" i="16" s="1"/>
  <c r="AR91" i="16" s="1"/>
  <c r="AP20" i="16"/>
  <c r="AQ20" i="16" s="1"/>
  <c r="AR20" i="16" s="1"/>
  <c r="AP17" i="16"/>
  <c r="AQ17" i="16" s="1"/>
  <c r="AR17" i="16" s="1"/>
  <c r="AP69" i="16"/>
  <c r="AQ69" i="16" s="1"/>
  <c r="AR69" i="16" s="1"/>
  <c r="AP103" i="16"/>
  <c r="AQ103" i="16" s="1"/>
  <c r="AR103" i="16" s="1"/>
  <c r="AP134" i="16"/>
  <c r="AQ134" i="16" s="1"/>
  <c r="AR134" i="16" s="1"/>
  <c r="AP111" i="16"/>
  <c r="AQ111" i="16" s="1"/>
  <c r="AR111" i="16" s="1"/>
  <c r="AP72" i="16"/>
  <c r="AQ72" i="16" s="1"/>
  <c r="AR72" i="16" s="1"/>
  <c r="AP107" i="16"/>
  <c r="AQ107" i="16" s="1"/>
  <c r="AR107" i="16" s="1"/>
  <c r="AP148" i="16"/>
  <c r="AQ148" i="16" s="1"/>
  <c r="AR148" i="16" s="1"/>
  <c r="AP125" i="16"/>
  <c r="AQ125" i="16" s="1"/>
  <c r="AR125" i="16" s="1"/>
  <c r="AP129" i="16"/>
  <c r="AQ129" i="16" s="1"/>
  <c r="AR129" i="16" s="1"/>
  <c r="AP96" i="16"/>
  <c r="AQ96" i="16" s="1"/>
  <c r="AR96" i="16" s="1"/>
  <c r="AP109" i="16"/>
  <c r="AQ109" i="16" s="1"/>
  <c r="AR109" i="16" s="1"/>
  <c r="AP101" i="16"/>
  <c r="AQ101" i="16" s="1"/>
  <c r="AR101" i="16" s="1"/>
  <c r="AP67" i="16"/>
  <c r="AQ67" i="16" s="1"/>
  <c r="AR67" i="16" s="1"/>
  <c r="AP50" i="16"/>
  <c r="AQ50" i="16" s="1"/>
  <c r="AR50" i="16" s="1"/>
  <c r="AP57" i="16"/>
  <c r="AQ57" i="16" s="1"/>
  <c r="AR57" i="16" s="1"/>
  <c r="AP146" i="16"/>
  <c r="AQ146" i="16" s="1"/>
  <c r="AR146" i="16" s="1"/>
  <c r="AP154" i="16"/>
  <c r="AQ154" i="16" s="1"/>
  <c r="AR154" i="16" s="1"/>
  <c r="AS146" i="16" l="1"/>
  <c r="AS125" i="16"/>
  <c r="AS111" i="16"/>
  <c r="AS127" i="16"/>
  <c r="AS74" i="16"/>
  <c r="AS32" i="16"/>
  <c r="AS94" i="16"/>
  <c r="AS39" i="16"/>
  <c r="AS83" i="16"/>
  <c r="AS123" i="16"/>
  <c r="AS106" i="16"/>
  <c r="AS64" i="16"/>
  <c r="AS51" i="16"/>
  <c r="AS141" i="16"/>
  <c r="AS24" i="16"/>
  <c r="AS46" i="16"/>
  <c r="AS35" i="16"/>
  <c r="AS117" i="16"/>
  <c r="AS114" i="16"/>
  <c r="AS53" i="16"/>
  <c r="AS59" i="16"/>
  <c r="AS92" i="16"/>
  <c r="AS57" i="16"/>
  <c r="AS109" i="16"/>
  <c r="AS134" i="16"/>
  <c r="AS80" i="16"/>
  <c r="AS23" i="16"/>
  <c r="AS118" i="16"/>
  <c r="AS34" i="16"/>
  <c r="AS126" i="16"/>
  <c r="AS38" i="16"/>
  <c r="AS138" i="16"/>
  <c r="AS56" i="16"/>
  <c r="AS54" i="16"/>
  <c r="AS62" i="16"/>
  <c r="AS113" i="16"/>
  <c r="AS136" i="16"/>
  <c r="AS90" i="16"/>
  <c r="AS31" i="16"/>
  <c r="AS151" i="16"/>
  <c r="AS45" i="16"/>
  <c r="AS135" i="16"/>
  <c r="AS105" i="16"/>
  <c r="AS144" i="16"/>
  <c r="AS27" i="16"/>
  <c r="AS66" i="16"/>
  <c r="AS36" i="16"/>
  <c r="AS124" i="16"/>
  <c r="AS150" i="16"/>
  <c r="AS137" i="16"/>
  <c r="AS71" i="16"/>
  <c r="AS159" i="16"/>
  <c r="AS42" i="16"/>
  <c r="AS50" i="16"/>
  <c r="AS96" i="16"/>
  <c r="AS107" i="16"/>
  <c r="AS103" i="16"/>
  <c r="AS91" i="16"/>
  <c r="AS48" i="16"/>
  <c r="AS81" i="16"/>
  <c r="AS76" i="16"/>
  <c r="AS37" i="16"/>
  <c r="AS44" i="16"/>
  <c r="AS128" i="16"/>
  <c r="AS30" i="16"/>
  <c r="AS99" i="16"/>
  <c r="AS19" i="16"/>
  <c r="AS22" i="16"/>
  <c r="AS79" i="16"/>
  <c r="AS86" i="16"/>
  <c r="AS142" i="16"/>
  <c r="AS130" i="16"/>
  <c r="AS97" i="16"/>
  <c r="AS52" i="16"/>
  <c r="AS121" i="16"/>
  <c r="AS95" i="16"/>
  <c r="AS120" i="16"/>
  <c r="AS75" i="16"/>
  <c r="AS147" i="16"/>
  <c r="AS145" i="16"/>
  <c r="AS47" i="16"/>
  <c r="AS78" i="16"/>
  <c r="AS43" i="16"/>
  <c r="AS18" i="16"/>
  <c r="AS70" i="16"/>
  <c r="AS85" i="16"/>
  <c r="AS116" i="16"/>
  <c r="AS115" i="16"/>
  <c r="AQ13" i="16"/>
  <c r="AR15" i="16"/>
  <c r="AS101" i="16"/>
  <c r="AS17" i="16"/>
  <c r="AS21" i="16"/>
  <c r="AS55" i="16"/>
  <c r="AS40" i="16"/>
  <c r="AS102" i="16"/>
  <c r="AS93" i="16"/>
  <c r="AS87" i="16"/>
  <c r="AS98" i="16"/>
  <c r="AS132" i="16"/>
  <c r="AS153" i="16"/>
  <c r="AS61" i="16"/>
  <c r="AS160" i="16"/>
  <c r="AS33" i="16"/>
  <c r="AS148" i="16"/>
  <c r="AS20" i="16"/>
  <c r="AS131" i="16"/>
  <c r="AS26" i="16"/>
  <c r="AS29" i="16"/>
  <c r="AS154" i="16"/>
  <c r="AS67" i="16"/>
  <c r="AS129" i="16"/>
  <c r="AS72" i="16"/>
  <c r="AS69" i="16"/>
  <c r="AS68" i="16"/>
  <c r="AS89" i="16"/>
  <c r="AS65" i="16"/>
  <c r="AS49" i="16"/>
  <c r="AS139" i="16"/>
  <c r="AS25" i="16"/>
  <c r="AS84" i="16"/>
  <c r="AS58" i="16"/>
  <c r="AS28" i="16"/>
  <c r="AS140" i="16"/>
  <c r="AS110" i="16"/>
  <c r="AS156" i="16"/>
  <c r="AS82" i="16"/>
  <c r="AS77" i="16"/>
  <c r="AS155" i="16"/>
  <c r="AS88" i="16"/>
  <c r="AS149" i="16"/>
  <c r="AS119" i="16"/>
  <c r="AS122" i="16"/>
  <c r="AS60" i="16"/>
  <c r="AS73" i="16"/>
  <c r="AS63" i="16"/>
  <c r="AS133" i="16"/>
  <c r="AS16" i="16"/>
  <c r="AS152" i="16"/>
  <c r="AS143" i="16"/>
  <c r="AS108" i="16"/>
  <c r="AS41" i="16"/>
  <c r="AS104" i="16"/>
  <c r="AS112" i="16"/>
  <c r="AS100" i="16"/>
  <c r="AP13" i="16"/>
  <c r="AR13" i="16" l="1"/>
  <c r="AU8" i="16" s="1"/>
  <c r="AS15" i="16"/>
  <c r="AS13" i="16" l="1"/>
  <c r="AT15" i="16" s="1"/>
  <c r="AU15" i="16" l="1"/>
  <c r="AT152" i="16"/>
  <c r="AU152" i="16" s="1"/>
  <c r="AT98" i="16"/>
  <c r="AU98" i="16" s="1"/>
  <c r="AT50" i="16"/>
  <c r="AU50" i="16" s="1"/>
  <c r="AT155" i="16"/>
  <c r="AU155" i="16" s="1"/>
  <c r="AT100" i="16"/>
  <c r="AU100" i="16" s="1"/>
  <c r="AT67" i="16"/>
  <c r="AU67" i="16" s="1"/>
  <c r="AT99" i="16"/>
  <c r="AU99" i="16" s="1"/>
  <c r="AT53" i="16"/>
  <c r="AU53" i="16" s="1"/>
  <c r="AT82" i="16"/>
  <c r="AU82" i="16" s="1"/>
  <c r="AT40" i="16"/>
  <c r="AU40" i="16" s="1"/>
  <c r="AT145" i="16"/>
  <c r="AU145" i="16" s="1"/>
  <c r="AT159" i="16"/>
  <c r="AU159" i="16" s="1"/>
  <c r="AT135" i="16"/>
  <c r="AU135" i="16" s="1"/>
  <c r="AT54" i="16"/>
  <c r="AU54" i="16" s="1"/>
  <c r="AT92" i="16"/>
  <c r="AU92" i="16" s="1"/>
  <c r="AT39" i="16"/>
  <c r="AU39" i="16" s="1"/>
  <c r="AT143" i="16"/>
  <c r="AU143" i="16" s="1"/>
  <c r="AT77" i="16"/>
  <c r="AU77" i="16" s="1"/>
  <c r="AT154" i="16"/>
  <c r="AU154" i="16" s="1"/>
  <c r="AT17" i="16"/>
  <c r="AU17" i="16" s="1"/>
  <c r="AT70" i="16"/>
  <c r="AU70" i="16" s="1"/>
  <c r="AT121" i="16"/>
  <c r="AU121" i="16" s="1"/>
  <c r="AT42" i="16"/>
  <c r="AU42" i="16" s="1"/>
  <c r="AT56" i="16"/>
  <c r="AU56" i="16" s="1"/>
  <c r="AT35" i="16"/>
  <c r="AU35" i="16" s="1"/>
  <c r="AT73" i="16"/>
  <c r="AU73" i="16" s="1"/>
  <c r="AT91" i="16"/>
  <c r="AU91" i="16" s="1"/>
  <c r="AT29" i="16"/>
  <c r="AU29" i="16" s="1"/>
  <c r="AT140" i="16"/>
  <c r="AU140" i="16" s="1"/>
  <c r="AT129" i="16"/>
  <c r="AU129" i="16" s="1"/>
  <c r="AT102" i="16"/>
  <c r="AU102" i="16" s="1"/>
  <c r="AT97" i="16"/>
  <c r="AU97" i="16" s="1"/>
  <c r="AT76" i="16"/>
  <c r="AU76" i="16" s="1"/>
  <c r="AT150" i="16"/>
  <c r="AU150" i="16" s="1"/>
  <c r="AT136" i="16"/>
  <c r="AU136" i="16" s="1"/>
  <c r="AT114" i="16"/>
  <c r="AU114" i="16" s="1"/>
  <c r="AT74" i="16"/>
  <c r="AU74" i="16" s="1"/>
  <c r="AT144" i="16"/>
  <c r="AU144" i="16" s="1"/>
  <c r="AT88" i="16"/>
  <c r="AU88" i="16" s="1"/>
  <c r="AT105" i="16"/>
  <c r="AU105" i="16" s="1"/>
  <c r="AT149" i="16"/>
  <c r="AU149" i="16" s="1"/>
  <c r="AT18" i="16"/>
  <c r="AU18" i="16" s="1"/>
  <c r="AT109" i="16"/>
  <c r="AU109" i="16" s="1"/>
  <c r="AT28" i="16"/>
  <c r="AU28" i="16" s="1"/>
  <c r="AT108" i="16"/>
  <c r="AU108" i="16" s="1"/>
  <c r="AT93" i="16"/>
  <c r="AU93" i="16" s="1"/>
  <c r="AT81" i="16"/>
  <c r="AU81" i="16" s="1"/>
  <c r="AT64" i="16"/>
  <c r="AU64" i="16" s="1"/>
  <c r="AT72" i="16"/>
  <c r="AU72" i="16" s="1"/>
  <c r="AT21" i="16"/>
  <c r="AU21" i="16" s="1"/>
  <c r="AT95" i="16"/>
  <c r="AU95" i="16" s="1"/>
  <c r="AT137" i="16"/>
  <c r="AU137" i="16" s="1"/>
  <c r="AT151" i="16"/>
  <c r="AU151" i="16" s="1"/>
  <c r="AT126" i="16"/>
  <c r="AU126" i="16" s="1"/>
  <c r="AT117" i="16"/>
  <c r="AU117" i="16" s="1"/>
  <c r="AT127" i="16"/>
  <c r="AU127" i="16" s="1"/>
  <c r="AT63" i="16"/>
  <c r="AU63" i="16" s="1"/>
  <c r="AT156" i="16"/>
  <c r="AU156" i="16" s="1"/>
  <c r="AT20" i="16"/>
  <c r="AU20" i="16" s="1"/>
  <c r="AT43" i="16"/>
  <c r="AU43" i="16" s="1"/>
  <c r="AT142" i="16"/>
  <c r="AU142" i="16" s="1"/>
  <c r="AT45" i="16"/>
  <c r="AU45" i="16" s="1"/>
  <c r="AT38" i="16"/>
  <c r="AU38" i="16" s="1"/>
  <c r="AT24" i="16"/>
  <c r="AU24" i="16" s="1"/>
  <c r="AT68" i="16"/>
  <c r="AU68" i="16" s="1"/>
  <c r="AT138" i="16"/>
  <c r="AU138" i="16" s="1"/>
  <c r="AT41" i="16"/>
  <c r="AU41" i="16" s="1"/>
  <c r="AT58" i="16"/>
  <c r="AU58" i="16" s="1"/>
  <c r="AT26" i="16"/>
  <c r="AU26" i="16" s="1"/>
  <c r="AT55" i="16"/>
  <c r="AU55" i="16" s="1"/>
  <c r="AT19" i="16"/>
  <c r="AU19" i="16" s="1"/>
  <c r="AT48" i="16"/>
  <c r="AU48" i="16" s="1"/>
  <c r="AT36" i="16"/>
  <c r="AU36" i="16" s="1"/>
  <c r="AT34" i="16"/>
  <c r="AU34" i="16" s="1"/>
  <c r="AT51" i="16"/>
  <c r="AU51" i="16" s="1"/>
  <c r="AT146" i="16"/>
  <c r="AU146" i="16" s="1"/>
  <c r="AT78" i="16"/>
  <c r="AU78" i="16" s="1"/>
  <c r="AT141" i="16"/>
  <c r="AU141" i="16" s="1"/>
  <c r="AT119" i="16"/>
  <c r="AU119" i="16" s="1"/>
  <c r="AT87" i="16"/>
  <c r="AU87" i="16" s="1"/>
  <c r="AT96" i="16"/>
  <c r="AU96" i="16" s="1"/>
  <c r="AT134" i="16"/>
  <c r="AU134" i="16" s="1"/>
  <c r="AT128" i="16"/>
  <c r="AU128" i="16" s="1"/>
  <c r="AT49" i="16"/>
  <c r="AU49" i="16" s="1"/>
  <c r="AT47" i="16"/>
  <c r="AU47" i="16" s="1"/>
  <c r="AT71" i="16"/>
  <c r="AU71" i="16" s="1"/>
  <c r="AT94" i="16"/>
  <c r="AU94" i="16" s="1"/>
  <c r="AT84" i="16"/>
  <c r="AU84" i="16" s="1"/>
  <c r="AT22" i="16"/>
  <c r="AU22" i="16" s="1"/>
  <c r="AT123" i="16"/>
  <c r="AU123" i="16" s="1"/>
  <c r="AT160" i="16"/>
  <c r="AU160" i="16" s="1"/>
  <c r="AT110" i="16"/>
  <c r="AU110" i="16" s="1"/>
  <c r="AT115" i="16"/>
  <c r="AU115" i="16" s="1"/>
  <c r="AT107" i="16"/>
  <c r="AU107" i="16" s="1"/>
  <c r="AT104" i="16"/>
  <c r="AU104" i="16" s="1"/>
  <c r="AT148" i="16"/>
  <c r="AU148" i="16" s="1"/>
  <c r="AT101" i="16"/>
  <c r="AU101" i="16" s="1"/>
  <c r="AT130" i="16"/>
  <c r="AU130" i="16" s="1"/>
  <c r="AT66" i="16"/>
  <c r="AU66" i="16" s="1"/>
  <c r="AT90" i="16"/>
  <c r="AU90" i="16" s="1"/>
  <c r="AT118" i="16"/>
  <c r="AU118" i="16" s="1"/>
  <c r="AT46" i="16"/>
  <c r="AU46" i="16" s="1"/>
  <c r="AT125" i="16"/>
  <c r="AU125" i="16" s="1"/>
  <c r="AT60" i="16"/>
  <c r="AU60" i="16" s="1"/>
  <c r="AT89" i="16"/>
  <c r="AU89" i="16" s="1"/>
  <c r="AT132" i="16"/>
  <c r="AU132" i="16" s="1"/>
  <c r="AT147" i="16"/>
  <c r="AU147" i="16" s="1"/>
  <c r="AT79" i="16"/>
  <c r="AU79" i="16" s="1"/>
  <c r="AT31" i="16"/>
  <c r="AU31" i="16" s="1"/>
  <c r="AT23" i="16"/>
  <c r="AU23" i="16" s="1"/>
  <c r="AT83" i="16"/>
  <c r="AU83" i="16" s="1"/>
  <c r="AT75" i="16"/>
  <c r="AU75" i="16" s="1"/>
  <c r="AT32" i="16"/>
  <c r="AU32" i="16" s="1"/>
  <c r="AT16" i="16"/>
  <c r="AU16" i="16" s="1"/>
  <c r="AT25" i="16"/>
  <c r="AU25" i="16" s="1"/>
  <c r="AT33" i="16"/>
  <c r="AU33" i="16" s="1"/>
  <c r="AT116" i="16"/>
  <c r="AU116" i="16" s="1"/>
  <c r="AT30" i="16"/>
  <c r="AU30" i="16" s="1"/>
  <c r="AT103" i="16"/>
  <c r="AU103" i="16" s="1"/>
  <c r="AT27" i="16"/>
  <c r="AU27" i="16" s="1"/>
  <c r="AT57" i="16"/>
  <c r="AU57" i="16" s="1"/>
  <c r="AT106" i="16"/>
  <c r="AU106" i="16" s="1"/>
  <c r="AT131" i="16"/>
  <c r="AU131" i="16" s="1"/>
  <c r="AT37" i="16"/>
  <c r="AU37" i="16" s="1"/>
  <c r="AT133" i="16"/>
  <c r="AU133" i="16" s="1"/>
  <c r="AT85" i="16"/>
  <c r="AU85" i="16" s="1"/>
  <c r="AT65" i="16"/>
  <c r="AU65" i="16" s="1"/>
  <c r="AT52" i="16"/>
  <c r="AU52" i="16" s="1"/>
  <c r="AT124" i="16"/>
  <c r="AU124" i="16" s="1"/>
  <c r="AT122" i="16"/>
  <c r="AU122" i="16" s="1"/>
  <c r="AT153" i="16"/>
  <c r="AU153" i="16" s="1"/>
  <c r="AT86" i="16"/>
  <c r="AU86" i="16" s="1"/>
  <c r="AT113" i="16"/>
  <c r="AU113" i="16" s="1"/>
  <c r="AT80" i="16"/>
  <c r="AU80" i="16" s="1"/>
  <c r="AT112" i="16"/>
  <c r="AU112" i="16" s="1"/>
  <c r="AT69" i="16"/>
  <c r="AU69" i="16" s="1"/>
  <c r="AT120" i="16"/>
  <c r="AU120" i="16" s="1"/>
  <c r="AT62" i="16"/>
  <c r="AU62" i="16" s="1"/>
  <c r="AT111" i="16"/>
  <c r="AU111" i="16" s="1"/>
  <c r="AT139" i="16"/>
  <c r="AU139" i="16" s="1"/>
  <c r="AT61" i="16"/>
  <c r="AU61" i="16" s="1"/>
  <c r="AT44" i="16"/>
  <c r="AU44" i="16" s="1"/>
  <c r="AT59" i="16"/>
  <c r="AU59" i="16" s="1"/>
  <c r="AX62" i="16" l="1"/>
  <c r="AV62" i="16"/>
  <c r="AX122" i="16"/>
  <c r="AV122" i="16"/>
  <c r="AX106" i="16"/>
  <c r="AV106" i="16"/>
  <c r="AX16" i="16"/>
  <c r="AV16" i="16"/>
  <c r="AV132" i="16"/>
  <c r="AX132" i="16"/>
  <c r="AX130" i="16"/>
  <c r="AV130" i="16"/>
  <c r="AX123" i="16"/>
  <c r="AV123" i="16"/>
  <c r="AX134" i="16"/>
  <c r="AV134" i="16"/>
  <c r="AX34" i="16"/>
  <c r="AV34" i="16"/>
  <c r="AX138" i="16"/>
  <c r="AV138" i="16"/>
  <c r="AV156" i="16"/>
  <c r="AX156" i="16"/>
  <c r="AX21" i="16"/>
  <c r="AV21" i="16"/>
  <c r="AV18" i="16"/>
  <c r="AX18" i="16"/>
  <c r="AV144" i="16"/>
  <c r="AX144" i="16"/>
  <c r="AV129" i="16"/>
  <c r="AX129" i="16"/>
  <c r="AV121" i="16"/>
  <c r="AX121" i="16"/>
  <c r="AV40" i="16"/>
  <c r="AX40" i="16"/>
  <c r="AV98" i="16"/>
  <c r="AX98" i="16"/>
  <c r="AV61" i="16"/>
  <c r="AX61" i="16"/>
  <c r="AV120" i="16"/>
  <c r="AX120" i="16"/>
  <c r="AV113" i="16"/>
  <c r="AX113" i="16"/>
  <c r="AV124" i="16"/>
  <c r="AX124" i="16"/>
  <c r="AV133" i="16"/>
  <c r="AX133" i="16"/>
  <c r="AV57" i="16"/>
  <c r="AX57" i="16"/>
  <c r="AV116" i="16"/>
  <c r="AX116" i="16"/>
  <c r="AV32" i="16"/>
  <c r="AX32" i="16"/>
  <c r="AX31" i="16"/>
  <c r="AV31" i="16"/>
  <c r="AV89" i="16"/>
  <c r="AX89" i="16"/>
  <c r="AX118" i="16"/>
  <c r="AV118" i="16"/>
  <c r="AV101" i="16"/>
  <c r="AX101" i="16"/>
  <c r="AX115" i="16"/>
  <c r="AV115" i="16"/>
  <c r="AX22" i="16"/>
  <c r="AV22" i="16"/>
  <c r="AX47" i="16"/>
  <c r="AV47" i="16"/>
  <c r="AX96" i="16"/>
  <c r="AV96" i="16"/>
  <c r="AV78" i="16"/>
  <c r="AX78" i="16"/>
  <c r="AV36" i="16"/>
  <c r="AX36" i="16"/>
  <c r="AX26" i="16"/>
  <c r="AV26" i="16"/>
  <c r="AV68" i="16"/>
  <c r="AX68" i="16"/>
  <c r="AX142" i="16"/>
  <c r="AV142" i="16"/>
  <c r="AX63" i="16"/>
  <c r="AV63" i="16"/>
  <c r="AX151" i="16"/>
  <c r="AV151" i="16"/>
  <c r="AX72" i="16"/>
  <c r="AV72" i="16"/>
  <c r="AV108" i="16"/>
  <c r="AX108" i="16"/>
  <c r="AV149" i="16"/>
  <c r="AX149" i="16"/>
  <c r="AV74" i="16"/>
  <c r="AX74" i="16"/>
  <c r="AX76" i="16"/>
  <c r="AV76" i="16"/>
  <c r="AV140" i="16"/>
  <c r="AX140" i="16"/>
  <c r="AV35" i="16"/>
  <c r="AX35" i="16"/>
  <c r="AV70" i="16"/>
  <c r="AX70" i="16"/>
  <c r="AX143" i="16"/>
  <c r="AV143" i="16"/>
  <c r="AX135" i="16"/>
  <c r="AV135" i="16"/>
  <c r="AV82" i="16"/>
  <c r="AX82" i="16"/>
  <c r="AV100" i="16"/>
  <c r="AX100" i="16"/>
  <c r="AV152" i="16"/>
  <c r="AX152" i="16"/>
  <c r="AV44" i="16"/>
  <c r="AX44" i="16"/>
  <c r="AX80" i="16"/>
  <c r="AV80" i="16"/>
  <c r="AV85" i="16"/>
  <c r="AX85" i="16"/>
  <c r="AX30" i="16"/>
  <c r="AV30" i="16"/>
  <c r="AX23" i="16"/>
  <c r="AV23" i="16"/>
  <c r="AV46" i="16"/>
  <c r="AX46" i="16"/>
  <c r="AX107" i="16"/>
  <c r="AV107" i="16"/>
  <c r="AX71" i="16"/>
  <c r="AV71" i="16"/>
  <c r="AV141" i="16"/>
  <c r="AX141" i="16"/>
  <c r="AW5" i="16"/>
  <c r="AX55" i="16"/>
  <c r="AV55" i="16"/>
  <c r="AV45" i="16"/>
  <c r="AX45" i="16"/>
  <c r="AX126" i="16"/>
  <c r="AV126" i="16"/>
  <c r="AV93" i="16"/>
  <c r="AX93" i="16"/>
  <c r="AX150" i="16"/>
  <c r="AV150" i="16"/>
  <c r="AV73" i="16"/>
  <c r="AX73" i="16"/>
  <c r="AV77" i="16"/>
  <c r="AX77" i="16"/>
  <c r="AV54" i="16"/>
  <c r="AX54" i="16"/>
  <c r="AX67" i="16"/>
  <c r="AV67" i="16"/>
  <c r="AX139" i="16"/>
  <c r="AV139" i="16"/>
  <c r="AV69" i="16"/>
  <c r="AX69" i="16"/>
  <c r="AV86" i="16"/>
  <c r="AX86" i="16"/>
  <c r="AX52" i="16"/>
  <c r="AV52" i="16"/>
  <c r="AX37" i="16"/>
  <c r="AV37" i="16"/>
  <c r="AV27" i="16"/>
  <c r="AX27" i="16"/>
  <c r="AX33" i="16"/>
  <c r="AV33" i="16"/>
  <c r="AX75" i="16"/>
  <c r="AV75" i="16"/>
  <c r="AX79" i="16"/>
  <c r="AV79" i="16"/>
  <c r="AV60" i="16"/>
  <c r="AX60" i="16"/>
  <c r="AV90" i="16"/>
  <c r="AX90" i="16"/>
  <c r="AV148" i="16"/>
  <c r="AX148" i="16"/>
  <c r="AX110" i="16"/>
  <c r="AV110" i="16"/>
  <c r="AX84" i="16"/>
  <c r="AV84" i="16"/>
  <c r="AV49" i="16"/>
  <c r="AX49" i="16"/>
  <c r="AX87" i="16"/>
  <c r="AV87" i="16"/>
  <c r="AV146" i="16"/>
  <c r="AX146" i="16"/>
  <c r="AX48" i="16"/>
  <c r="AV48" i="16"/>
  <c r="AX58" i="16"/>
  <c r="AV58" i="16"/>
  <c r="AV24" i="16"/>
  <c r="AX24" i="16"/>
  <c r="AV43" i="16"/>
  <c r="AX43" i="16"/>
  <c r="AX127" i="16"/>
  <c r="AV127" i="16"/>
  <c r="AV137" i="16"/>
  <c r="AX137" i="16"/>
  <c r="AV64" i="16"/>
  <c r="AX64" i="16"/>
  <c r="AV28" i="16"/>
  <c r="AX28" i="16"/>
  <c r="AV105" i="16"/>
  <c r="AX105" i="16"/>
  <c r="AX114" i="16"/>
  <c r="AV114" i="16"/>
  <c r="AV97" i="16"/>
  <c r="AX97" i="16"/>
  <c r="AV29" i="16"/>
  <c r="AX29" i="16"/>
  <c r="AX56" i="16"/>
  <c r="AV56" i="16"/>
  <c r="AX17" i="16"/>
  <c r="AV17" i="16"/>
  <c r="AV39" i="16"/>
  <c r="AX39" i="16"/>
  <c r="AV159" i="16"/>
  <c r="BA159" i="16"/>
  <c r="BB159" i="16" s="1"/>
  <c r="AV53" i="16"/>
  <c r="AX53" i="16"/>
  <c r="AV155" i="16"/>
  <c r="AX155" i="16"/>
  <c r="AU13" i="16"/>
  <c r="AV15" i="16"/>
  <c r="AX15" i="16"/>
  <c r="AX59" i="16"/>
  <c r="AV59" i="16"/>
  <c r="AX111" i="16"/>
  <c r="AV111" i="16"/>
  <c r="AV112" i="16"/>
  <c r="AX112" i="16"/>
  <c r="AV153" i="16"/>
  <c r="AX153" i="16"/>
  <c r="AV65" i="16"/>
  <c r="AX65" i="16"/>
  <c r="AX131" i="16"/>
  <c r="AV131" i="16"/>
  <c r="AX103" i="16"/>
  <c r="AV103" i="16"/>
  <c r="AV25" i="16"/>
  <c r="AX25" i="16"/>
  <c r="AX83" i="16"/>
  <c r="AV83" i="16"/>
  <c r="AX147" i="16"/>
  <c r="AV147" i="16"/>
  <c r="AV125" i="16"/>
  <c r="AX125" i="16"/>
  <c r="AX66" i="16"/>
  <c r="AV66" i="16"/>
  <c r="AV104" i="16"/>
  <c r="AX104" i="16"/>
  <c r="AV160" i="16"/>
  <c r="AX160" i="16"/>
  <c r="AZ160" i="16" s="1"/>
  <c r="BA160" i="16" s="1"/>
  <c r="BB160" i="16" s="1"/>
  <c r="AV94" i="16"/>
  <c r="AX94" i="16"/>
  <c r="AV128" i="16"/>
  <c r="AX128" i="16"/>
  <c r="AX119" i="16"/>
  <c r="AV119" i="16"/>
  <c r="AX51" i="16"/>
  <c r="AV51" i="16"/>
  <c r="AV19" i="16"/>
  <c r="AX19" i="16"/>
  <c r="AX41" i="16"/>
  <c r="AV41" i="16"/>
  <c r="AX38" i="16"/>
  <c r="AV38" i="16"/>
  <c r="AX20" i="16"/>
  <c r="AV20" i="16"/>
  <c r="AV117" i="16"/>
  <c r="AX117" i="16"/>
  <c r="AX95" i="16"/>
  <c r="AV95" i="16"/>
  <c r="AV81" i="16"/>
  <c r="AX81" i="16"/>
  <c r="AV109" i="16"/>
  <c r="AX109" i="16"/>
  <c r="AX88" i="16"/>
  <c r="AV88" i="16"/>
  <c r="AV136" i="16"/>
  <c r="AX136" i="16"/>
  <c r="AX102" i="16"/>
  <c r="AV102" i="16"/>
  <c r="AX91" i="16"/>
  <c r="AV91" i="16"/>
  <c r="AX42" i="16"/>
  <c r="AV42" i="16"/>
  <c r="AX154" i="16"/>
  <c r="AV154" i="16"/>
  <c r="AX92" i="16"/>
  <c r="AV92" i="16"/>
  <c r="AV145" i="16"/>
  <c r="AX145" i="16"/>
  <c r="AX99" i="16"/>
  <c r="AV99" i="16"/>
  <c r="AV50" i="16"/>
  <c r="AX50" i="16"/>
  <c r="AT13" i="16"/>
  <c r="AZ104" i="16" l="1"/>
  <c r="BA104" i="16" s="1"/>
  <c r="BF104" i="16"/>
  <c r="BJ104" i="16"/>
  <c r="BH104" i="16"/>
  <c r="BD104" i="16"/>
  <c r="AZ29" i="16"/>
  <c r="BA29" i="16" s="1"/>
  <c r="BJ29" i="16"/>
  <c r="BF29" i="16"/>
  <c r="BH29" i="16"/>
  <c r="BD29" i="16"/>
  <c r="AZ28" i="16"/>
  <c r="BA28" i="16" s="1"/>
  <c r="BF28" i="16"/>
  <c r="BJ28" i="16"/>
  <c r="BH28" i="16"/>
  <c r="BD28" i="16"/>
  <c r="AZ58" i="16"/>
  <c r="BA58" i="16" s="1"/>
  <c r="BD58" i="16"/>
  <c r="BH58" i="16"/>
  <c r="BF58" i="16"/>
  <c r="BJ58" i="16"/>
  <c r="BF52" i="16"/>
  <c r="BJ52" i="16"/>
  <c r="AZ52" i="16"/>
  <c r="BA52" i="16" s="1"/>
  <c r="BH52" i="16"/>
  <c r="BD52" i="16"/>
  <c r="AZ73" i="16"/>
  <c r="BA73" i="16" s="1"/>
  <c r="BF73" i="16"/>
  <c r="BJ73" i="16"/>
  <c r="BH73" i="16"/>
  <c r="BD73" i="16"/>
  <c r="AZ45" i="16"/>
  <c r="BA45" i="16" s="1"/>
  <c r="BF45" i="16"/>
  <c r="BJ45" i="16"/>
  <c r="BH45" i="16"/>
  <c r="BD45" i="16"/>
  <c r="AZ71" i="16"/>
  <c r="BA71" i="16" s="1"/>
  <c r="BD71" i="16"/>
  <c r="BH71" i="16"/>
  <c r="BF71" i="16"/>
  <c r="BJ71" i="16"/>
  <c r="BF23" i="16"/>
  <c r="BJ23" i="16"/>
  <c r="AZ23" i="16"/>
  <c r="BA23" i="16" s="1"/>
  <c r="BD23" i="16"/>
  <c r="BK23" i="16" s="1"/>
  <c r="BH23" i="16"/>
  <c r="AZ44" i="16"/>
  <c r="BA44" i="16" s="1"/>
  <c r="BJ44" i="16"/>
  <c r="BH44" i="16"/>
  <c r="BF44" i="16"/>
  <c r="BD44" i="16"/>
  <c r="AZ82" i="16"/>
  <c r="BA82" i="16" s="1"/>
  <c r="BJ82" i="16"/>
  <c r="BF82" i="16"/>
  <c r="BH82" i="16"/>
  <c r="BD82" i="16"/>
  <c r="AZ35" i="16"/>
  <c r="BA35" i="16" s="1"/>
  <c r="BF35" i="16"/>
  <c r="BJ35" i="16"/>
  <c r="BH35" i="16"/>
  <c r="BD35" i="16"/>
  <c r="AZ36" i="16"/>
  <c r="BA36" i="16" s="1"/>
  <c r="BD36" i="16"/>
  <c r="BH36" i="16"/>
  <c r="BJ36" i="16"/>
  <c r="BF36" i="16"/>
  <c r="AZ89" i="16"/>
  <c r="BA89" i="16" s="1"/>
  <c r="BJ89" i="16"/>
  <c r="BD89" i="16"/>
  <c r="BK89" i="16" s="1"/>
  <c r="BH89" i="16"/>
  <c r="BF89" i="16"/>
  <c r="AZ57" i="16"/>
  <c r="BA57" i="16" s="1"/>
  <c r="BJ57" i="16"/>
  <c r="BF57" i="16"/>
  <c r="BH57" i="16"/>
  <c r="BD57" i="16"/>
  <c r="AZ121" i="16"/>
  <c r="BA121" i="16" s="1"/>
  <c r="BD121" i="16"/>
  <c r="BH121" i="16"/>
  <c r="BJ121" i="16"/>
  <c r="BF121" i="16"/>
  <c r="AZ138" i="16"/>
  <c r="BA138" i="16" s="1"/>
  <c r="BD138" i="16"/>
  <c r="BH138" i="16"/>
  <c r="BF138" i="16"/>
  <c r="BJ138" i="16"/>
  <c r="BD123" i="16"/>
  <c r="BH123" i="16"/>
  <c r="AZ123" i="16"/>
  <c r="BA123" i="16" s="1"/>
  <c r="BF123" i="16"/>
  <c r="BJ123" i="16"/>
  <c r="AZ130" i="16"/>
  <c r="BA130" i="16" s="1"/>
  <c r="BD130" i="16"/>
  <c r="BK130" i="16" s="1"/>
  <c r="BH130" i="16"/>
  <c r="BF130" i="16"/>
  <c r="BJ130" i="16"/>
  <c r="BH122" i="16"/>
  <c r="BD122" i="16"/>
  <c r="AZ122" i="16"/>
  <c r="BA122" i="16" s="1"/>
  <c r="BF122" i="16"/>
  <c r="BJ122" i="16"/>
  <c r="AZ145" i="16"/>
  <c r="BA145" i="16" s="1"/>
  <c r="BF145" i="16"/>
  <c r="BJ145" i="16"/>
  <c r="BD145" i="16"/>
  <c r="BK145" i="16" s="1"/>
  <c r="BH145" i="16"/>
  <c r="BD92" i="16"/>
  <c r="AZ92" i="16"/>
  <c r="BA92" i="16" s="1"/>
  <c r="BH92" i="16"/>
  <c r="BF92" i="16"/>
  <c r="BJ92" i="16"/>
  <c r="AZ154" i="16"/>
  <c r="BA154" i="16" s="1"/>
  <c r="BD154" i="16"/>
  <c r="BK154" i="16" s="1"/>
  <c r="BH154" i="16"/>
  <c r="BJ154" i="16"/>
  <c r="BF154" i="16"/>
  <c r="AZ109" i="16"/>
  <c r="BA109" i="16" s="1"/>
  <c r="BJ109" i="16"/>
  <c r="BF109" i="16"/>
  <c r="BD109" i="16"/>
  <c r="BH109" i="16"/>
  <c r="AZ95" i="16"/>
  <c r="BA95" i="16" s="1"/>
  <c r="BD95" i="16"/>
  <c r="BJ95" i="16"/>
  <c r="BF95" i="16"/>
  <c r="BH95" i="16"/>
  <c r="BD38" i="16"/>
  <c r="AZ38" i="16"/>
  <c r="BA38" i="16" s="1"/>
  <c r="BH38" i="16"/>
  <c r="BF38" i="16"/>
  <c r="BJ38" i="16"/>
  <c r="AZ41" i="16"/>
  <c r="BA41" i="16" s="1"/>
  <c r="BD41" i="16"/>
  <c r="BK41" i="16" s="1"/>
  <c r="BH41" i="16"/>
  <c r="BJ41" i="16"/>
  <c r="BF41" i="16"/>
  <c r="AZ119" i="16"/>
  <c r="BA119" i="16" s="1"/>
  <c r="BH119" i="16"/>
  <c r="BD119" i="16"/>
  <c r="BJ119" i="16"/>
  <c r="BF119" i="16"/>
  <c r="AZ66" i="16"/>
  <c r="BA66" i="16" s="1"/>
  <c r="BH66" i="16"/>
  <c r="BD66" i="16"/>
  <c r="BF66" i="16"/>
  <c r="BJ66" i="16"/>
  <c r="AZ65" i="16"/>
  <c r="BA65" i="16" s="1"/>
  <c r="BJ65" i="16"/>
  <c r="BF65" i="16"/>
  <c r="BD65" i="16"/>
  <c r="BH65" i="16"/>
  <c r="BD59" i="16"/>
  <c r="AZ59" i="16"/>
  <c r="BA59" i="16" s="1"/>
  <c r="BH59" i="16"/>
  <c r="BF59" i="16"/>
  <c r="BJ59" i="16"/>
  <c r="AZ105" i="16"/>
  <c r="BA105" i="16" s="1"/>
  <c r="BJ105" i="16"/>
  <c r="BF105" i="16"/>
  <c r="BD105" i="16"/>
  <c r="BH105" i="16"/>
  <c r="AZ146" i="16"/>
  <c r="BA146" i="16" s="1"/>
  <c r="BD146" i="16"/>
  <c r="BH146" i="16"/>
  <c r="BF146" i="16"/>
  <c r="BJ146" i="16"/>
  <c r="AZ87" i="16"/>
  <c r="BA87" i="16" s="1"/>
  <c r="BD87" i="16"/>
  <c r="BH87" i="16"/>
  <c r="BF87" i="16"/>
  <c r="BJ87" i="16"/>
  <c r="AZ60" i="16"/>
  <c r="BA60" i="16" s="1"/>
  <c r="BF60" i="16"/>
  <c r="BJ60" i="16"/>
  <c r="BD60" i="16"/>
  <c r="BH60" i="16"/>
  <c r="AZ75" i="16"/>
  <c r="BA75" i="16" s="1"/>
  <c r="BD75" i="16"/>
  <c r="BH75" i="16"/>
  <c r="BF75" i="16"/>
  <c r="BJ75" i="16"/>
  <c r="AZ27" i="16"/>
  <c r="BA27" i="16" s="1"/>
  <c r="BH27" i="16"/>
  <c r="BD27" i="16"/>
  <c r="BJ27" i="16"/>
  <c r="BF27" i="16"/>
  <c r="AZ69" i="16"/>
  <c r="BA69" i="16" s="1"/>
  <c r="BF69" i="16"/>
  <c r="BD69" i="16"/>
  <c r="BK69" i="16" s="1"/>
  <c r="BH69" i="16"/>
  <c r="BJ69" i="16"/>
  <c r="AZ139" i="16"/>
  <c r="BA139" i="16" s="1"/>
  <c r="BH139" i="16"/>
  <c r="BD139" i="16"/>
  <c r="BJ139" i="16"/>
  <c r="BF139" i="16"/>
  <c r="AZ77" i="16"/>
  <c r="BA77" i="16" s="1"/>
  <c r="BF77" i="16"/>
  <c r="BJ77" i="16"/>
  <c r="BD77" i="16"/>
  <c r="BH77" i="16"/>
  <c r="AZ150" i="16"/>
  <c r="BA150" i="16" s="1"/>
  <c r="BD150" i="16"/>
  <c r="BH150" i="16"/>
  <c r="BF150" i="16"/>
  <c r="BJ150" i="16"/>
  <c r="AZ55" i="16"/>
  <c r="BA55" i="16" s="1"/>
  <c r="BF55" i="16"/>
  <c r="BJ55" i="16"/>
  <c r="BH55" i="16"/>
  <c r="BD55" i="16"/>
  <c r="AZ85" i="16"/>
  <c r="BA85" i="16" s="1"/>
  <c r="BF85" i="16"/>
  <c r="BJ85" i="16"/>
  <c r="BH85" i="16"/>
  <c r="BD85" i="16"/>
  <c r="BD80" i="16"/>
  <c r="AZ80" i="16"/>
  <c r="BA80" i="16" s="1"/>
  <c r="BH80" i="16"/>
  <c r="BJ80" i="16"/>
  <c r="BF80" i="16"/>
  <c r="AZ100" i="16"/>
  <c r="BA100" i="16" s="1"/>
  <c r="BF100" i="16"/>
  <c r="BJ100" i="16"/>
  <c r="BD100" i="16"/>
  <c r="BK100" i="16" s="1"/>
  <c r="BH100" i="16"/>
  <c r="AZ70" i="16"/>
  <c r="BA70" i="16" s="1"/>
  <c r="BJ70" i="16"/>
  <c r="BF70" i="16"/>
  <c r="BH70" i="16"/>
  <c r="BD70" i="16"/>
  <c r="AZ74" i="16"/>
  <c r="BA74" i="16" s="1"/>
  <c r="BJ74" i="16"/>
  <c r="BF74" i="16"/>
  <c r="BD74" i="16"/>
  <c r="BH74" i="16"/>
  <c r="AZ63" i="16"/>
  <c r="BA63" i="16" s="1"/>
  <c r="BH63" i="16"/>
  <c r="BD63" i="16"/>
  <c r="BJ63" i="16"/>
  <c r="BF63" i="16"/>
  <c r="AZ142" i="16"/>
  <c r="BA142" i="16" s="1"/>
  <c r="BD142" i="16"/>
  <c r="BH142" i="16"/>
  <c r="BJ142" i="16"/>
  <c r="BF142" i="16"/>
  <c r="AZ31" i="16"/>
  <c r="BA31" i="16" s="1"/>
  <c r="BD31" i="16"/>
  <c r="BF31" i="16"/>
  <c r="BH31" i="16"/>
  <c r="BJ31" i="16"/>
  <c r="AZ116" i="16"/>
  <c r="BA116" i="16" s="1"/>
  <c r="BF116" i="16"/>
  <c r="BJ116" i="16"/>
  <c r="BH116" i="16"/>
  <c r="BD116" i="16"/>
  <c r="AZ113" i="16"/>
  <c r="BA113" i="16" s="1"/>
  <c r="BJ113" i="16"/>
  <c r="BF113" i="16"/>
  <c r="BD113" i="16"/>
  <c r="BH113" i="16"/>
  <c r="AZ40" i="16"/>
  <c r="BA40" i="16" s="1"/>
  <c r="BF40" i="16"/>
  <c r="BJ40" i="16"/>
  <c r="BD40" i="16"/>
  <c r="BK40" i="16" s="1"/>
  <c r="BH40" i="16"/>
  <c r="AZ18" i="16"/>
  <c r="BA18" i="16" s="1"/>
  <c r="BF18" i="16"/>
  <c r="BJ18" i="16"/>
  <c r="BD18" i="16"/>
  <c r="BH18" i="16"/>
  <c r="BF21" i="16"/>
  <c r="BJ21" i="16"/>
  <c r="AZ21" i="16"/>
  <c r="BA21" i="16" s="1"/>
  <c r="BH21" i="16"/>
  <c r="BD21" i="16"/>
  <c r="AZ132" i="16"/>
  <c r="BA132" i="16" s="1"/>
  <c r="BF132" i="16"/>
  <c r="BJ132" i="16"/>
  <c r="BH132" i="16"/>
  <c r="BD132" i="16"/>
  <c r="BK132" i="16" s="1"/>
  <c r="AV13" i="16"/>
  <c r="AZ106" i="16"/>
  <c r="BA106" i="16" s="1"/>
  <c r="BD106" i="16"/>
  <c r="BH106" i="16"/>
  <c r="BF106" i="16"/>
  <c r="BJ106" i="16"/>
  <c r="AZ81" i="16"/>
  <c r="BA81" i="16" s="1"/>
  <c r="BF81" i="16"/>
  <c r="BJ81" i="16"/>
  <c r="BH81" i="16"/>
  <c r="BD81" i="16"/>
  <c r="AZ114" i="16"/>
  <c r="BA114" i="16" s="1"/>
  <c r="BD114" i="16"/>
  <c r="BH114" i="16"/>
  <c r="BF114" i="16"/>
  <c r="BJ114" i="16"/>
  <c r="AZ43" i="16"/>
  <c r="BA43" i="16" s="1"/>
  <c r="BF43" i="16"/>
  <c r="BJ43" i="16"/>
  <c r="BH43" i="16"/>
  <c r="BD43" i="16"/>
  <c r="AZ33" i="16"/>
  <c r="BA33" i="16" s="1"/>
  <c r="BD33" i="16"/>
  <c r="BH33" i="16"/>
  <c r="BJ33" i="16"/>
  <c r="BF33" i="16"/>
  <c r="AZ46" i="16"/>
  <c r="BA46" i="16" s="1"/>
  <c r="BD46" i="16"/>
  <c r="BH46" i="16"/>
  <c r="BF46" i="16"/>
  <c r="BJ46" i="16"/>
  <c r="AZ30" i="16"/>
  <c r="BA30" i="16" s="1"/>
  <c r="BD30" i="16"/>
  <c r="BH30" i="16"/>
  <c r="BF30" i="16"/>
  <c r="BJ30" i="16"/>
  <c r="BH135" i="16"/>
  <c r="BD135" i="16"/>
  <c r="AZ135" i="16"/>
  <c r="BA135" i="16" s="1"/>
  <c r="BJ135" i="16"/>
  <c r="BF135" i="16"/>
  <c r="BJ149" i="16"/>
  <c r="AZ149" i="16"/>
  <c r="BA149" i="16" s="1"/>
  <c r="BF149" i="16"/>
  <c r="BD149" i="16"/>
  <c r="BH149" i="16"/>
  <c r="AZ115" i="16"/>
  <c r="BA115" i="16" s="1"/>
  <c r="BH115" i="16"/>
  <c r="BD115" i="16"/>
  <c r="BJ115" i="16"/>
  <c r="BF115" i="16"/>
  <c r="AZ120" i="16"/>
  <c r="BA120" i="16" s="1"/>
  <c r="BJ120" i="16"/>
  <c r="BF120" i="16"/>
  <c r="BD120" i="16"/>
  <c r="BH120" i="16"/>
  <c r="AZ102" i="16"/>
  <c r="BA102" i="16" s="1"/>
  <c r="BD102" i="16"/>
  <c r="BH102" i="16"/>
  <c r="BF102" i="16"/>
  <c r="BJ102" i="16"/>
  <c r="AZ19" i="16"/>
  <c r="BA19" i="16" s="1"/>
  <c r="BD19" i="16"/>
  <c r="BH19" i="16"/>
  <c r="BJ19" i="16"/>
  <c r="BF19" i="16"/>
  <c r="AZ94" i="16"/>
  <c r="BA94" i="16" s="1"/>
  <c r="BJ94" i="16"/>
  <c r="BF94" i="16"/>
  <c r="BD94" i="16"/>
  <c r="BH94" i="16"/>
  <c r="AZ125" i="16"/>
  <c r="BA125" i="16" s="1"/>
  <c r="BF125" i="16"/>
  <c r="BJ125" i="16"/>
  <c r="BH125" i="16"/>
  <c r="BD125" i="16"/>
  <c r="AZ147" i="16"/>
  <c r="BA147" i="16" s="1"/>
  <c r="BF147" i="16"/>
  <c r="BJ147" i="16"/>
  <c r="BH147" i="16"/>
  <c r="BD147" i="16"/>
  <c r="AZ83" i="16"/>
  <c r="BA83" i="16" s="1"/>
  <c r="BD83" i="16"/>
  <c r="BH83" i="16"/>
  <c r="BJ83" i="16"/>
  <c r="BF83" i="16"/>
  <c r="BD131" i="16"/>
  <c r="BH131" i="16"/>
  <c r="AZ131" i="16"/>
  <c r="BA131" i="16" s="1"/>
  <c r="BJ131" i="16"/>
  <c r="BF131" i="16"/>
  <c r="AZ112" i="16"/>
  <c r="BA112" i="16" s="1"/>
  <c r="BF112" i="16"/>
  <c r="BJ112" i="16"/>
  <c r="BD112" i="16"/>
  <c r="BH112" i="16"/>
  <c r="BH111" i="16"/>
  <c r="BD111" i="16"/>
  <c r="AZ111" i="16"/>
  <c r="BA111" i="16" s="1"/>
  <c r="BJ111" i="16"/>
  <c r="BF111" i="16"/>
  <c r="AZ53" i="16"/>
  <c r="BA53" i="16" s="1"/>
  <c r="BD53" i="16"/>
  <c r="BJ53" i="16"/>
  <c r="BF53" i="16"/>
  <c r="BH53" i="16"/>
  <c r="BF56" i="16"/>
  <c r="BJ56" i="16"/>
  <c r="BH56" i="16"/>
  <c r="BD56" i="16"/>
  <c r="AZ56" i="16"/>
  <c r="BA56" i="16" s="1"/>
  <c r="AZ137" i="16"/>
  <c r="BA137" i="16" s="1"/>
  <c r="BJ137" i="16"/>
  <c r="BF137" i="16"/>
  <c r="BH137" i="16"/>
  <c r="BD137" i="16"/>
  <c r="AZ127" i="16"/>
  <c r="BA127" i="16" s="1"/>
  <c r="BH127" i="16"/>
  <c r="BD127" i="16"/>
  <c r="BF127" i="16"/>
  <c r="BJ127" i="16"/>
  <c r="BF48" i="16"/>
  <c r="BJ48" i="16"/>
  <c r="BH48" i="16"/>
  <c r="BD48" i="16"/>
  <c r="AZ48" i="16"/>
  <c r="BA48" i="16" s="1"/>
  <c r="AZ49" i="16"/>
  <c r="BA49" i="16" s="1"/>
  <c r="BF49" i="16"/>
  <c r="BJ49" i="16"/>
  <c r="BD49" i="16"/>
  <c r="BH49" i="16"/>
  <c r="BH84" i="16"/>
  <c r="BD84" i="16"/>
  <c r="AZ84" i="16"/>
  <c r="BA84" i="16" s="1"/>
  <c r="BJ84" i="16"/>
  <c r="BF84" i="16"/>
  <c r="AZ110" i="16"/>
  <c r="BA110" i="16" s="1"/>
  <c r="BD110" i="16"/>
  <c r="BH110" i="16"/>
  <c r="BJ110" i="16"/>
  <c r="BF110" i="16"/>
  <c r="AZ90" i="16"/>
  <c r="BA90" i="16" s="1"/>
  <c r="BF90" i="16"/>
  <c r="BJ90" i="16"/>
  <c r="BD90" i="16"/>
  <c r="BH90" i="16"/>
  <c r="AZ79" i="16"/>
  <c r="BA79" i="16" s="1"/>
  <c r="BD79" i="16"/>
  <c r="BH79" i="16"/>
  <c r="BF79" i="16"/>
  <c r="BJ79" i="16"/>
  <c r="AZ37" i="16"/>
  <c r="BA37" i="16" s="1"/>
  <c r="BD37" i="16"/>
  <c r="BH37" i="16"/>
  <c r="BJ37" i="16"/>
  <c r="BF37" i="16"/>
  <c r="AZ86" i="16"/>
  <c r="BA86" i="16" s="1"/>
  <c r="BJ86" i="16"/>
  <c r="BF86" i="16"/>
  <c r="BH86" i="16"/>
  <c r="BD86" i="16"/>
  <c r="AZ54" i="16"/>
  <c r="BA54" i="16" s="1"/>
  <c r="BD54" i="16"/>
  <c r="BH54" i="16"/>
  <c r="BF54" i="16"/>
  <c r="BJ54" i="16"/>
  <c r="AZ93" i="16"/>
  <c r="BA93" i="16" s="1"/>
  <c r="BH93" i="16"/>
  <c r="BD93" i="16"/>
  <c r="BJ93" i="16"/>
  <c r="BF93" i="16"/>
  <c r="AW7" i="16"/>
  <c r="BE163" i="16" s="1"/>
  <c r="AZ107" i="16"/>
  <c r="BA107" i="16" s="1"/>
  <c r="BH107" i="16"/>
  <c r="BD107" i="16"/>
  <c r="BJ107" i="16"/>
  <c r="BF107" i="16"/>
  <c r="AZ152" i="16"/>
  <c r="BA152" i="16" s="1"/>
  <c r="BF152" i="16"/>
  <c r="BJ152" i="16"/>
  <c r="BD152" i="16"/>
  <c r="BH152" i="16"/>
  <c r="AZ151" i="16"/>
  <c r="BA151" i="16" s="1"/>
  <c r="BH151" i="16"/>
  <c r="BD151" i="16"/>
  <c r="BJ151" i="16"/>
  <c r="BF151" i="16"/>
  <c r="AZ68" i="16"/>
  <c r="BA68" i="16" s="1"/>
  <c r="BJ68" i="16"/>
  <c r="BF68" i="16"/>
  <c r="BD68" i="16"/>
  <c r="BH68" i="16"/>
  <c r="BH22" i="16"/>
  <c r="BD22" i="16"/>
  <c r="AZ22" i="16"/>
  <c r="BA22" i="16" s="1"/>
  <c r="BF22" i="16"/>
  <c r="BJ22" i="16"/>
  <c r="AZ101" i="16"/>
  <c r="BA101" i="16" s="1"/>
  <c r="BJ101" i="16"/>
  <c r="BF101" i="16"/>
  <c r="BH101" i="16"/>
  <c r="BD101" i="16"/>
  <c r="AZ32" i="16"/>
  <c r="BA32" i="16" s="1"/>
  <c r="BD32" i="16"/>
  <c r="BH32" i="16"/>
  <c r="BJ32" i="16"/>
  <c r="BF32" i="16"/>
  <c r="AZ124" i="16"/>
  <c r="BA124" i="16" s="1"/>
  <c r="BF124" i="16"/>
  <c r="BJ124" i="16"/>
  <c r="BD124" i="16"/>
  <c r="BH124" i="16"/>
  <c r="AZ98" i="16"/>
  <c r="BA98" i="16" s="1"/>
  <c r="BJ98" i="16"/>
  <c r="BF98" i="16"/>
  <c r="BH98" i="16"/>
  <c r="BD98" i="16"/>
  <c r="AZ144" i="16"/>
  <c r="BA144" i="16" s="1"/>
  <c r="BF144" i="16"/>
  <c r="BJ144" i="16"/>
  <c r="BD144" i="16"/>
  <c r="BH144" i="16"/>
  <c r="AZ34" i="16"/>
  <c r="BA34" i="16" s="1"/>
  <c r="BH34" i="16"/>
  <c r="BD34" i="16"/>
  <c r="BJ34" i="16"/>
  <c r="BF34" i="16"/>
  <c r="AZ134" i="16"/>
  <c r="BA134" i="16" s="1"/>
  <c r="BD134" i="16"/>
  <c r="BH134" i="16"/>
  <c r="BJ134" i="16"/>
  <c r="BF134" i="16"/>
  <c r="AZ16" i="16"/>
  <c r="BA16" i="16" s="1"/>
  <c r="BD16" i="16"/>
  <c r="BH16" i="16"/>
  <c r="BJ16" i="16"/>
  <c r="BF16" i="16"/>
  <c r="AZ153" i="16"/>
  <c r="BA153" i="16" s="1"/>
  <c r="BD153" i="16"/>
  <c r="BH153" i="16"/>
  <c r="BF153" i="16"/>
  <c r="BJ153" i="16"/>
  <c r="BD67" i="16"/>
  <c r="AZ67" i="16"/>
  <c r="BA67" i="16" s="1"/>
  <c r="BJ67" i="16"/>
  <c r="BH67" i="16"/>
  <c r="BF67" i="16"/>
  <c r="AZ50" i="16"/>
  <c r="BA50" i="16" s="1"/>
  <c r="BD50" i="16"/>
  <c r="BH50" i="16"/>
  <c r="BJ50" i="16"/>
  <c r="BF50" i="16"/>
  <c r="AZ99" i="16"/>
  <c r="BA99" i="16" s="1"/>
  <c r="BH99" i="16"/>
  <c r="BD99" i="16"/>
  <c r="BJ99" i="16"/>
  <c r="BF99" i="16"/>
  <c r="AZ42" i="16"/>
  <c r="BA42" i="16" s="1"/>
  <c r="BH42" i="16"/>
  <c r="BD42" i="16"/>
  <c r="BF42" i="16"/>
  <c r="BJ42" i="16"/>
  <c r="AZ91" i="16"/>
  <c r="BA91" i="16" s="1"/>
  <c r="BD91" i="16"/>
  <c r="BH91" i="16"/>
  <c r="BJ91" i="16"/>
  <c r="BF91" i="16"/>
  <c r="AZ136" i="16"/>
  <c r="BA136" i="16" s="1"/>
  <c r="BF136" i="16"/>
  <c r="BJ136" i="16"/>
  <c r="BH136" i="16"/>
  <c r="BD136" i="16"/>
  <c r="AZ88" i="16"/>
  <c r="BA88" i="16" s="1"/>
  <c r="BH88" i="16"/>
  <c r="BD88" i="16"/>
  <c r="BF88" i="16"/>
  <c r="BJ88" i="16"/>
  <c r="AZ117" i="16"/>
  <c r="BA117" i="16" s="1"/>
  <c r="BD117" i="16"/>
  <c r="BH117" i="16"/>
  <c r="BF117" i="16"/>
  <c r="BJ117" i="16"/>
  <c r="AZ20" i="16"/>
  <c r="BA20" i="16" s="1"/>
  <c r="BD20" i="16"/>
  <c r="BH20" i="16"/>
  <c r="BJ20" i="16"/>
  <c r="BF20" i="16"/>
  <c r="AZ51" i="16"/>
  <c r="BA51" i="16" s="1"/>
  <c r="BH51" i="16"/>
  <c r="BJ51" i="16"/>
  <c r="BD51" i="16"/>
  <c r="BF51" i="16"/>
  <c r="AZ128" i="16"/>
  <c r="BA128" i="16" s="1"/>
  <c r="BF128" i="16"/>
  <c r="BJ128" i="16"/>
  <c r="BH128" i="16"/>
  <c r="BD128" i="16"/>
  <c r="AZ25" i="16"/>
  <c r="BA25" i="16" s="1"/>
  <c r="BD25" i="16"/>
  <c r="BH25" i="16"/>
  <c r="BJ25" i="16"/>
  <c r="BF25" i="16"/>
  <c r="BH103" i="16"/>
  <c r="BD103" i="16"/>
  <c r="AZ103" i="16"/>
  <c r="BA103" i="16" s="1"/>
  <c r="BF103" i="16"/>
  <c r="BJ103" i="16"/>
  <c r="AZ15" i="16"/>
  <c r="BF15" i="16"/>
  <c r="BJ15" i="16"/>
  <c r="BD15" i="16"/>
  <c r="BH15" i="16"/>
  <c r="BD155" i="16"/>
  <c r="AZ155" i="16"/>
  <c r="BA155" i="16" s="1"/>
  <c r="BH155" i="16"/>
  <c r="BF155" i="16"/>
  <c r="BJ155" i="16"/>
  <c r="AZ39" i="16"/>
  <c r="BA39" i="16" s="1"/>
  <c r="BF39" i="16"/>
  <c r="BJ39" i="16"/>
  <c r="BD39" i="16"/>
  <c r="BH39" i="16"/>
  <c r="AZ17" i="16"/>
  <c r="BA17" i="16" s="1"/>
  <c r="BH17" i="16"/>
  <c r="BD17" i="16"/>
  <c r="BJ17" i="16"/>
  <c r="BF17" i="16"/>
  <c r="AZ97" i="16"/>
  <c r="BA97" i="16" s="1"/>
  <c r="BF97" i="16"/>
  <c r="BD97" i="16"/>
  <c r="BJ97" i="16"/>
  <c r="BH97" i="16"/>
  <c r="AZ64" i="16"/>
  <c r="BA64" i="16" s="1"/>
  <c r="BF64" i="16"/>
  <c r="BJ64" i="16"/>
  <c r="BH64" i="16"/>
  <c r="BD64" i="16"/>
  <c r="AZ24" i="16"/>
  <c r="BA24" i="16" s="1"/>
  <c r="BF24" i="16"/>
  <c r="BJ24" i="16"/>
  <c r="BH24" i="16"/>
  <c r="BD24" i="16"/>
  <c r="AZ148" i="16"/>
  <c r="BA148" i="16" s="1"/>
  <c r="BF148" i="16"/>
  <c r="BJ148" i="16"/>
  <c r="BH148" i="16"/>
  <c r="BD148" i="16"/>
  <c r="AZ126" i="16"/>
  <c r="BA126" i="16" s="1"/>
  <c r="BD126" i="16"/>
  <c r="BH126" i="16"/>
  <c r="BJ126" i="16"/>
  <c r="BF126" i="16"/>
  <c r="AZ141" i="16"/>
  <c r="BA141" i="16" s="1"/>
  <c r="BF141" i="16"/>
  <c r="BJ141" i="16"/>
  <c r="BD141" i="16"/>
  <c r="BH141" i="16"/>
  <c r="BH143" i="16"/>
  <c r="BD143" i="16"/>
  <c r="AZ143" i="16"/>
  <c r="BA143" i="16" s="1"/>
  <c r="BJ143" i="16"/>
  <c r="BF143" i="16"/>
  <c r="AZ140" i="16"/>
  <c r="BA140" i="16" s="1"/>
  <c r="BF140" i="16"/>
  <c r="BJ140" i="16"/>
  <c r="BD140" i="16"/>
  <c r="BH140" i="16"/>
  <c r="AZ76" i="16"/>
  <c r="BA76" i="16" s="1"/>
  <c r="BH76" i="16"/>
  <c r="BD76" i="16"/>
  <c r="BJ76" i="16"/>
  <c r="BF76" i="16"/>
  <c r="AZ108" i="16"/>
  <c r="BA108" i="16" s="1"/>
  <c r="BF108" i="16"/>
  <c r="BJ108" i="16"/>
  <c r="BH108" i="16"/>
  <c r="BD108" i="16"/>
  <c r="BH72" i="16"/>
  <c r="BD72" i="16"/>
  <c r="AZ72" i="16"/>
  <c r="BA72" i="16" s="1"/>
  <c r="BF72" i="16"/>
  <c r="BJ72" i="16"/>
  <c r="AZ26" i="16"/>
  <c r="BA26" i="16" s="1"/>
  <c r="BJ26" i="16"/>
  <c r="BF26" i="16"/>
  <c r="BH26" i="16"/>
  <c r="BD26" i="16"/>
  <c r="AZ78" i="16"/>
  <c r="BA78" i="16" s="1"/>
  <c r="BJ78" i="16"/>
  <c r="BF78" i="16"/>
  <c r="BD78" i="16"/>
  <c r="BH78" i="16"/>
  <c r="BH96" i="16"/>
  <c r="BD96" i="16"/>
  <c r="AZ96" i="16"/>
  <c r="BA96" i="16" s="1"/>
  <c r="BF96" i="16"/>
  <c r="BJ96" i="16"/>
  <c r="AZ47" i="16"/>
  <c r="BA47" i="16" s="1"/>
  <c r="BF47" i="16"/>
  <c r="BD47" i="16"/>
  <c r="BH47" i="16"/>
  <c r="BJ47" i="16"/>
  <c r="AZ118" i="16"/>
  <c r="BA118" i="16" s="1"/>
  <c r="BH118" i="16"/>
  <c r="BD118" i="16"/>
  <c r="BJ118" i="16"/>
  <c r="BF118" i="16"/>
  <c r="AZ133" i="16"/>
  <c r="BA133" i="16" s="1"/>
  <c r="BF133" i="16"/>
  <c r="BJ133" i="16"/>
  <c r="BD133" i="16"/>
  <c r="BH133" i="16"/>
  <c r="AZ61" i="16"/>
  <c r="BA61" i="16" s="1"/>
  <c r="BF61" i="16"/>
  <c r="BJ61" i="16"/>
  <c r="BH61" i="16"/>
  <c r="BD61" i="16"/>
  <c r="AZ129" i="16"/>
  <c r="BA129" i="16" s="1"/>
  <c r="BJ129" i="16"/>
  <c r="BF129" i="16"/>
  <c r="BD129" i="16"/>
  <c r="BH129" i="16"/>
  <c r="AZ156" i="16"/>
  <c r="BA156" i="16" s="1"/>
  <c r="BF156" i="16"/>
  <c r="BJ156" i="16"/>
  <c r="BD156" i="16"/>
  <c r="BH156" i="16"/>
  <c r="AZ62" i="16"/>
  <c r="BA62" i="16" s="1"/>
  <c r="BD62" i="16"/>
  <c r="BH62" i="16"/>
  <c r="BJ62" i="16"/>
  <c r="BF62" i="16"/>
  <c r="BK79" i="16" l="1"/>
  <c r="BK137" i="16"/>
  <c r="BK125" i="16"/>
  <c r="BB125" i="16" s="1"/>
  <c r="BK46" i="16"/>
  <c r="BK35" i="16"/>
  <c r="BK72" i="16"/>
  <c r="BK143" i="16"/>
  <c r="BB143" i="16" s="1"/>
  <c r="BK26" i="16"/>
  <c r="BB26" i="16" s="1"/>
  <c r="BK117" i="16"/>
  <c r="BB117" i="16" s="1"/>
  <c r="BK67" i="16"/>
  <c r="BK153" i="16"/>
  <c r="BB153" i="16" s="1"/>
  <c r="BK124" i="16"/>
  <c r="BB124" i="16" s="1"/>
  <c r="BK68" i="16"/>
  <c r="BB68" i="16" s="1"/>
  <c r="BK107" i="16"/>
  <c r="BK78" i="16"/>
  <c r="BB78" i="16" s="1"/>
  <c r="BK51" i="16"/>
  <c r="BB51" i="16" s="1"/>
  <c r="BK88" i="16"/>
  <c r="BB88" i="16" s="1"/>
  <c r="BK96" i="16"/>
  <c r="BB96" i="16" s="1"/>
  <c r="BK22" i="16"/>
  <c r="BB22" i="16" s="1"/>
  <c r="BK133" i="16"/>
  <c r="BB133" i="16" s="1"/>
  <c r="BK148" i="16"/>
  <c r="BB148" i="16" s="1"/>
  <c r="BK25" i="16"/>
  <c r="BB25" i="16" s="1"/>
  <c r="BK99" i="16"/>
  <c r="BB99" i="16" s="1"/>
  <c r="BB137" i="16"/>
  <c r="BB132" i="16"/>
  <c r="BK80" i="16"/>
  <c r="BB35" i="16"/>
  <c r="BK156" i="16"/>
  <c r="BB156" i="16" s="1"/>
  <c r="BK140" i="16"/>
  <c r="BB140" i="16" s="1"/>
  <c r="BK97" i="16"/>
  <c r="BB97" i="16" s="1"/>
  <c r="BJ157" i="16"/>
  <c r="BE164" i="16" s="1"/>
  <c r="BE165" i="16" s="1"/>
  <c r="BK16" i="16"/>
  <c r="BK101" i="16"/>
  <c r="BB101" i="16" s="1"/>
  <c r="BK54" i="16"/>
  <c r="BB54" i="16" s="1"/>
  <c r="BB79" i="16"/>
  <c r="BK127" i="16"/>
  <c r="BB127" i="16" s="1"/>
  <c r="BK53" i="16"/>
  <c r="BB53" i="16" s="1"/>
  <c r="BK112" i="16"/>
  <c r="BB112" i="16" s="1"/>
  <c r="BK131" i="16"/>
  <c r="BB131" i="16" s="1"/>
  <c r="BK83" i="16"/>
  <c r="BB83" i="16" s="1"/>
  <c r="BK19" i="16"/>
  <c r="BB19" i="16" s="1"/>
  <c r="BK120" i="16"/>
  <c r="BB120" i="16" s="1"/>
  <c r="BB46" i="16"/>
  <c r="BK33" i="16"/>
  <c r="BB33" i="16" s="1"/>
  <c r="BK81" i="16"/>
  <c r="BB81" i="16" s="1"/>
  <c r="BK106" i="16"/>
  <c r="BB106" i="16" s="1"/>
  <c r="BK21" i="16"/>
  <c r="BB21" i="16" s="1"/>
  <c r="BK113" i="16"/>
  <c r="BB113" i="16" s="1"/>
  <c r="BK116" i="16"/>
  <c r="BB116" i="16" s="1"/>
  <c r="BK31" i="16"/>
  <c r="BB31" i="16" s="1"/>
  <c r="BK85" i="16"/>
  <c r="BB85" i="16" s="1"/>
  <c r="BK77" i="16"/>
  <c r="BB77" i="16" s="1"/>
  <c r="BK27" i="16"/>
  <c r="BB27" i="16" s="1"/>
  <c r="BK87" i="16"/>
  <c r="BB87" i="16" s="1"/>
  <c r="BK105" i="16"/>
  <c r="BB105" i="16" s="1"/>
  <c r="BK59" i="16"/>
  <c r="BB59" i="16" s="1"/>
  <c r="BK66" i="16"/>
  <c r="BB66" i="16" s="1"/>
  <c r="BB41" i="16"/>
  <c r="BK109" i="16"/>
  <c r="BB109" i="16" s="1"/>
  <c r="BB154" i="16"/>
  <c r="BB130" i="16"/>
  <c r="BK57" i="16"/>
  <c r="BB57" i="16" s="1"/>
  <c r="BK82" i="16"/>
  <c r="BB82" i="16" s="1"/>
  <c r="BB23" i="16"/>
  <c r="BF4" i="16" s="1"/>
  <c r="BK45" i="16"/>
  <c r="BB45" i="16" s="1"/>
  <c r="BK28" i="16"/>
  <c r="BB28" i="16" s="1"/>
  <c r="BK15" i="16"/>
  <c r="BD157" i="16"/>
  <c r="BK76" i="16"/>
  <c r="BB76" i="16" s="1"/>
  <c r="BK62" i="16"/>
  <c r="BK129" i="16"/>
  <c r="BB129" i="16" s="1"/>
  <c r="BK61" i="16"/>
  <c r="BB61" i="16" s="1"/>
  <c r="BK118" i="16"/>
  <c r="BB118" i="16" s="1"/>
  <c r="BK108" i="16"/>
  <c r="BB108" i="16" s="1"/>
  <c r="BK126" i="16"/>
  <c r="BB126" i="16" s="1"/>
  <c r="BK64" i="16"/>
  <c r="BB64" i="16" s="1"/>
  <c r="BK17" i="16"/>
  <c r="BB17" i="16" s="1"/>
  <c r="BK39" i="16"/>
  <c r="BB39" i="16" s="1"/>
  <c r="BK155" i="16"/>
  <c r="BB155" i="16" s="1"/>
  <c r="BF157" i="16"/>
  <c r="BH165" i="16" s="1"/>
  <c r="BK128" i="16"/>
  <c r="BB128" i="16" s="1"/>
  <c r="BK50" i="16"/>
  <c r="BB50" i="16" s="1"/>
  <c r="BB16" i="16"/>
  <c r="BF3" i="16" s="1"/>
  <c r="BK134" i="16"/>
  <c r="BB134" i="16" s="1"/>
  <c r="BK34" i="16"/>
  <c r="BB34" i="16" s="1"/>
  <c r="BK144" i="16"/>
  <c r="BB144" i="16" s="1"/>
  <c r="BK98" i="16"/>
  <c r="BB98" i="16" s="1"/>
  <c r="BK151" i="16"/>
  <c r="BB151" i="16" s="1"/>
  <c r="BK152" i="16"/>
  <c r="BB152" i="16" s="1"/>
  <c r="BB107" i="16"/>
  <c r="BK110" i="16"/>
  <c r="BB110" i="16" s="1"/>
  <c r="BK49" i="16"/>
  <c r="BB49" i="16" s="1"/>
  <c r="BK56" i="16"/>
  <c r="BB56" i="16" s="1"/>
  <c r="BK111" i="16"/>
  <c r="BB111" i="16" s="1"/>
  <c r="BK94" i="16"/>
  <c r="BB94" i="16" s="1"/>
  <c r="BK102" i="16"/>
  <c r="BB102" i="16" s="1"/>
  <c r="BK135" i="16"/>
  <c r="BB135" i="16" s="1"/>
  <c r="BK142" i="16"/>
  <c r="BB142" i="16" s="1"/>
  <c r="BK63" i="16"/>
  <c r="BB63" i="16" s="1"/>
  <c r="BK74" i="16"/>
  <c r="BB74" i="16" s="1"/>
  <c r="BK70" i="16"/>
  <c r="BB70" i="16" s="1"/>
  <c r="BK55" i="16"/>
  <c r="BK150" i="16"/>
  <c r="BB150" i="16" s="1"/>
  <c r="BB69" i="16"/>
  <c r="BK60" i="16"/>
  <c r="BB60" i="16" s="1"/>
  <c r="BK146" i="16"/>
  <c r="BB146" i="16" s="1"/>
  <c r="BK119" i="16"/>
  <c r="BB119" i="16" s="1"/>
  <c r="BK38" i="16"/>
  <c r="BB38" i="16" s="1"/>
  <c r="BK95" i="16"/>
  <c r="BB95" i="16" s="1"/>
  <c r="BK92" i="16"/>
  <c r="BB92" i="16" s="1"/>
  <c r="BK123" i="16"/>
  <c r="BB123" i="16" s="1"/>
  <c r="BK138" i="16"/>
  <c r="BB138" i="16" s="1"/>
  <c r="BB89" i="16"/>
  <c r="BK36" i="16"/>
  <c r="BB36" i="16" s="1"/>
  <c r="BK44" i="16"/>
  <c r="BB44" i="16" s="1"/>
  <c r="BK73" i="16"/>
  <c r="BB73" i="16" s="1"/>
  <c r="BK29" i="16"/>
  <c r="BB29" i="16" s="1"/>
  <c r="BK24" i="16"/>
  <c r="BB24" i="16" s="1"/>
  <c r="BB62" i="16"/>
  <c r="BK47" i="16"/>
  <c r="BB47" i="16" s="1"/>
  <c r="BB72" i="16"/>
  <c r="BK141" i="16"/>
  <c r="BB141" i="16" s="1"/>
  <c r="BH157" i="16"/>
  <c r="BH163" i="16" s="1"/>
  <c r="AZ13" i="16"/>
  <c r="AZ163" i="16"/>
  <c r="BB164" i="16" s="1"/>
  <c r="BA15" i="16"/>
  <c r="BK103" i="16"/>
  <c r="BB103" i="16" s="1"/>
  <c r="BK20" i="16"/>
  <c r="BB20" i="16" s="1"/>
  <c r="BK136" i="16"/>
  <c r="BB136" i="16" s="1"/>
  <c r="BK91" i="16"/>
  <c r="BB91" i="16" s="1"/>
  <c r="BK42" i="16"/>
  <c r="BB42" i="16" s="1"/>
  <c r="BF2" i="16" s="1"/>
  <c r="BB67" i="16"/>
  <c r="BK32" i="16"/>
  <c r="BB32" i="16" s="1"/>
  <c r="AW6" i="16"/>
  <c r="BB55" i="16" s="1"/>
  <c r="BK93" i="16"/>
  <c r="BB93" i="16" s="1"/>
  <c r="BK86" i="16"/>
  <c r="BB86" i="16" s="1"/>
  <c r="BK37" i="16"/>
  <c r="BB37" i="16" s="1"/>
  <c r="BK90" i="16"/>
  <c r="BB90" i="16" s="1"/>
  <c r="BK84" i="16"/>
  <c r="BB84" i="16" s="1"/>
  <c r="BK48" i="16"/>
  <c r="BB48" i="16" s="1"/>
  <c r="BK147" i="16"/>
  <c r="BB147" i="16" s="1"/>
  <c r="BK115" i="16"/>
  <c r="BB115" i="16" s="1"/>
  <c r="BK149" i="16"/>
  <c r="BB149" i="16" s="1"/>
  <c r="BK30" i="16"/>
  <c r="BB30" i="16" s="1"/>
  <c r="BK43" i="16"/>
  <c r="BB43" i="16" s="1"/>
  <c r="BK114" i="16"/>
  <c r="BB114" i="16" s="1"/>
  <c r="BK18" i="16"/>
  <c r="BB18" i="16" s="1"/>
  <c r="BB40" i="16"/>
  <c r="BB100" i="16"/>
  <c r="BB80" i="16"/>
  <c r="BK139" i="16"/>
  <c r="BB139" i="16" s="1"/>
  <c r="BK75" i="16"/>
  <c r="BB75" i="16" s="1"/>
  <c r="BK65" i="16"/>
  <c r="BB65" i="16" s="1"/>
  <c r="BB145" i="16"/>
  <c r="BK122" i="16"/>
  <c r="BB122" i="16" s="1"/>
  <c r="BK121" i="16"/>
  <c r="BB121" i="16" s="1"/>
  <c r="BK71" i="16"/>
  <c r="BB71" i="16" s="1"/>
  <c r="BK52" i="16"/>
  <c r="BB52" i="16" s="1"/>
  <c r="BK58" i="16"/>
  <c r="BB58" i="16" s="1"/>
  <c r="BK104" i="16"/>
  <c r="BB104" i="16" s="1"/>
  <c r="BB157" i="16" l="1"/>
  <c r="BG2" i="16"/>
  <c r="BG3" i="16"/>
  <c r="BG4" i="16"/>
  <c r="BA13" i="16"/>
  <c r="BB15" i="16"/>
  <c r="BA163" i="16"/>
  <c r="BK157" i="16"/>
  <c r="BH164" i="16"/>
  <c r="BH166" i="16" l="1"/>
  <c r="BB13" i="16" s="1"/>
  <c r="BB163" i="16" l="1"/>
  <c r="BB165" i="16" s="1"/>
  <c r="I33" i="15" l="1"/>
  <c r="K33" i="15" s="1"/>
  <c r="I32" i="15"/>
  <c r="K32" i="15" s="1"/>
  <c r="I31" i="15"/>
  <c r="K31" i="15" s="1"/>
  <c r="I30" i="15"/>
  <c r="K30" i="15" s="1"/>
  <c r="I29" i="15"/>
  <c r="K29" i="15" s="1"/>
  <c r="I28" i="15"/>
  <c r="K28" i="15" s="1"/>
  <c r="I27" i="15"/>
  <c r="K27" i="15" s="1"/>
  <c r="I26" i="15"/>
  <c r="K26" i="15" s="1"/>
  <c r="I25" i="15"/>
  <c r="K25" i="15" s="1"/>
  <c r="I24" i="15"/>
  <c r="K24" i="15" s="1"/>
  <c r="I23" i="15"/>
  <c r="K23" i="15" s="1"/>
  <c r="I22" i="15"/>
  <c r="K22" i="15" s="1"/>
  <c r="I21" i="15"/>
  <c r="K21" i="15" s="1"/>
  <c r="I20" i="15"/>
  <c r="K20" i="15" s="1"/>
  <c r="I19" i="15"/>
  <c r="K19" i="15" s="1"/>
  <c r="I18" i="15"/>
  <c r="K18" i="15" s="1"/>
  <c r="I17" i="15"/>
  <c r="K17" i="15" s="1"/>
  <c r="I16" i="15"/>
  <c r="K16" i="15" s="1"/>
  <c r="I15" i="15"/>
  <c r="K15" i="15" s="1"/>
  <c r="I14" i="15"/>
  <c r="K14" i="15" s="1"/>
  <c r="I13" i="15"/>
  <c r="K13" i="15" s="1"/>
  <c r="I12" i="15"/>
  <c r="K12" i="15" s="1"/>
  <c r="I11" i="15"/>
  <c r="K11" i="15" s="1"/>
  <c r="I10" i="15"/>
  <c r="K10" i="15" s="1"/>
  <c r="I9" i="15"/>
  <c r="K9" i="15" s="1"/>
  <c r="I8" i="15"/>
  <c r="K8" i="15" s="1"/>
  <c r="I7" i="15"/>
  <c r="K7" i="15" s="1"/>
  <c r="I6" i="15"/>
  <c r="K6" i="15" s="1"/>
  <c r="I5" i="15"/>
  <c r="K5" i="15" s="1"/>
  <c r="I4" i="15"/>
  <c r="K4" i="15" s="1"/>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I75" i="8"/>
  <c r="I74" i="8"/>
  <c r="I73" i="8"/>
  <c r="I72" i="8"/>
  <c r="I71" i="8"/>
  <c r="I70" i="8"/>
  <c r="I69" i="8"/>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I5" i="8"/>
  <c r="I4" i="8"/>
  <c r="C145" i="14" l="1"/>
  <c r="H5" i="14"/>
  <c r="H8" i="14"/>
  <c r="H13" i="14"/>
  <c r="H15" i="14"/>
  <c r="H24" i="14"/>
  <c r="H30" i="14"/>
  <c r="H31" i="14"/>
  <c r="H34" i="14"/>
  <c r="H37" i="14"/>
  <c r="H38" i="14"/>
  <c r="H48" i="14"/>
  <c r="H50" i="14"/>
  <c r="H53" i="14"/>
  <c r="H70" i="14"/>
  <c r="H71" i="14"/>
  <c r="H72" i="14"/>
  <c r="H84" i="14"/>
  <c r="H89" i="14"/>
  <c r="H97" i="14"/>
  <c r="H107" i="14"/>
  <c r="H110" i="14"/>
  <c r="H113" i="14"/>
  <c r="H119" i="14"/>
  <c r="H120" i="14"/>
  <c r="H125" i="14"/>
  <c r="H126" i="14"/>
  <c r="H142" i="14"/>
  <c r="H143" i="14"/>
  <c r="E96" i="1"/>
  <c r="E98" i="1" s="1"/>
  <c r="D96" i="1"/>
  <c r="D98" i="1" s="1"/>
  <c r="C96" i="1"/>
  <c r="C98" i="1" s="1"/>
  <c r="B96" i="1"/>
  <c r="B98" i="1" s="1"/>
  <c r="E92" i="1"/>
  <c r="E94" i="1" s="1"/>
  <c r="D92" i="1"/>
  <c r="D94" i="1" s="1"/>
  <c r="C92" i="1"/>
  <c r="C94" i="1" s="1"/>
  <c r="B92" i="1"/>
  <c r="B94" i="1" s="1"/>
  <c r="E88" i="1"/>
  <c r="E90" i="1" s="1"/>
  <c r="D88" i="1"/>
  <c r="D90" i="1" s="1"/>
  <c r="C88" i="1"/>
  <c r="C90" i="1" s="1"/>
  <c r="B88" i="1"/>
  <c r="B90" i="1" s="1"/>
  <c r="E84" i="1"/>
  <c r="E86" i="1" s="1"/>
  <c r="D84" i="1"/>
  <c r="D86" i="1" s="1"/>
  <c r="C84" i="1"/>
  <c r="C86" i="1" s="1"/>
  <c r="B84" i="1"/>
  <c r="B86" i="1" s="1"/>
  <c r="E80" i="1"/>
  <c r="E82" i="1" s="1"/>
  <c r="D80" i="1"/>
  <c r="D82" i="1" s="1"/>
  <c r="C80" i="1"/>
  <c r="C82" i="1" s="1"/>
  <c r="B80" i="1"/>
  <c r="B82" i="1" s="1"/>
  <c r="E76" i="1"/>
  <c r="E78" i="1" s="1"/>
  <c r="D76" i="1"/>
  <c r="D78" i="1" s="1"/>
  <c r="C76" i="1"/>
  <c r="C78" i="1" s="1"/>
  <c r="B76" i="1"/>
  <c r="B78" i="1" s="1"/>
  <c r="E72" i="1"/>
  <c r="E74" i="1" s="1"/>
  <c r="D72" i="1"/>
  <c r="D74" i="1" s="1"/>
  <c r="C72" i="1"/>
  <c r="C74" i="1" s="1"/>
  <c r="B72" i="1"/>
  <c r="B74" i="1" s="1"/>
  <c r="E68" i="1"/>
  <c r="E70" i="1" s="1"/>
  <c r="D68" i="1"/>
  <c r="D70" i="1" s="1"/>
  <c r="C68" i="1"/>
  <c r="C70" i="1" s="1"/>
  <c r="B68" i="1"/>
  <c r="B70" i="1" s="1"/>
  <c r="E64" i="1"/>
  <c r="E66" i="1" s="1"/>
  <c r="D64" i="1"/>
  <c r="D66" i="1" s="1"/>
  <c r="C64" i="1"/>
  <c r="C66" i="1" s="1"/>
  <c r="B64" i="1"/>
  <c r="B66" i="1" s="1"/>
  <c r="E60" i="1"/>
  <c r="E62" i="1" s="1"/>
  <c r="D60" i="1"/>
  <c r="D62" i="1" s="1"/>
  <c r="C60" i="1"/>
  <c r="C62" i="1" s="1"/>
  <c r="B60" i="1"/>
  <c r="B62" i="1" s="1"/>
  <c r="E56" i="1"/>
  <c r="E58" i="1" s="1"/>
  <c r="D56" i="1"/>
  <c r="D58" i="1" s="1"/>
  <c r="C56" i="1"/>
  <c r="C58" i="1" s="1"/>
  <c r="B56" i="1"/>
  <c r="B58" i="1" s="1"/>
  <c r="E52" i="1"/>
  <c r="E54" i="1" s="1"/>
  <c r="D52" i="1"/>
  <c r="D54" i="1" s="1"/>
  <c r="C52" i="1"/>
  <c r="C54" i="1" s="1"/>
  <c r="B52" i="1"/>
  <c r="B54" i="1" s="1"/>
  <c r="E48" i="1"/>
  <c r="E50" i="1" s="1"/>
  <c r="D48" i="1"/>
  <c r="D50" i="1" s="1"/>
  <c r="C48" i="1"/>
  <c r="C50" i="1" s="1"/>
  <c r="B48" i="1"/>
  <c r="B50" i="1" s="1"/>
  <c r="E44" i="1"/>
  <c r="E46" i="1" s="1"/>
  <c r="D44" i="1"/>
  <c r="D46" i="1" s="1"/>
  <c r="C44" i="1"/>
  <c r="C46" i="1" s="1"/>
  <c r="B44" i="1"/>
  <c r="B46" i="1" s="1"/>
  <c r="E40" i="1"/>
  <c r="E42" i="1" s="1"/>
  <c r="D40" i="1"/>
  <c r="D42" i="1" s="1"/>
  <c r="C40" i="1"/>
  <c r="C42" i="1" s="1"/>
  <c r="B40" i="1"/>
  <c r="B42" i="1" s="1"/>
  <c r="E36" i="1"/>
  <c r="E38" i="1" s="1"/>
  <c r="D36" i="1"/>
  <c r="D38" i="1" s="1"/>
  <c r="C36" i="1"/>
  <c r="C38" i="1" s="1"/>
  <c r="B36" i="1"/>
  <c r="B38" i="1" s="1"/>
  <c r="E32" i="1"/>
  <c r="E34" i="1" s="1"/>
  <c r="D32" i="1"/>
  <c r="D34" i="1" s="1"/>
  <c r="C32" i="1"/>
  <c r="C34" i="1" s="1"/>
  <c r="B32" i="1"/>
  <c r="B34" i="1" s="1"/>
  <c r="E28" i="1"/>
  <c r="E30" i="1" s="1"/>
  <c r="D28" i="1"/>
  <c r="D30" i="1" s="1"/>
  <c r="C28" i="1"/>
  <c r="C30" i="1" s="1"/>
  <c r="B28" i="1"/>
  <c r="B30" i="1" s="1"/>
  <c r="E24" i="1"/>
  <c r="E26" i="1" s="1"/>
  <c r="D24" i="1"/>
  <c r="D26" i="1" s="1"/>
  <c r="C24" i="1"/>
  <c r="C26" i="1" s="1"/>
  <c r="B24" i="1"/>
  <c r="B26" i="1" s="1"/>
  <c r="C20" i="1"/>
  <c r="C22" i="1" s="1"/>
  <c r="B20" i="1"/>
  <c r="B22" i="1" s="1"/>
  <c r="E16" i="1"/>
  <c r="E18" i="1" s="1"/>
  <c r="D16" i="1"/>
  <c r="D18" i="1" s="1"/>
  <c r="C16" i="1"/>
  <c r="C18" i="1" s="1"/>
  <c r="B16" i="1"/>
  <c r="B18" i="1" s="1"/>
  <c r="E12" i="1"/>
  <c r="E14" i="1" s="1"/>
  <c r="D12" i="1"/>
  <c r="D14" i="1" s="1"/>
  <c r="C12" i="1"/>
  <c r="C14" i="1" s="1"/>
  <c r="B12" i="1"/>
  <c r="B14" i="1" s="1"/>
  <c r="E8" i="1"/>
  <c r="E10" i="1" s="1"/>
  <c r="D8" i="1"/>
  <c r="D10" i="1" s="1"/>
  <c r="B8" i="1"/>
  <c r="B10" i="1" s="1"/>
  <c r="E4" i="1"/>
  <c r="E6" i="1" s="1"/>
  <c r="D4" i="1"/>
  <c r="D6" i="1" s="1"/>
  <c r="C4" i="1"/>
  <c r="C6" i="1" s="1"/>
  <c r="B4" i="1"/>
  <c r="B6" i="1" s="1"/>
  <c r="H145" i="14" l="1"/>
  <c r="F12" i="1"/>
  <c r="F14" i="1" s="1"/>
  <c r="F68" i="1"/>
  <c r="F70" i="1" s="1"/>
  <c r="F76" i="1"/>
  <c r="F78" i="1" s="1"/>
  <c r="F32" i="1"/>
  <c r="F34" i="1" s="1"/>
  <c r="F64" i="1"/>
  <c r="F66" i="1" s="1"/>
  <c r="F8" i="1"/>
  <c r="F10" i="1" s="1"/>
  <c r="F24" i="1"/>
  <c r="F26" i="1" s="1"/>
  <c r="F28" i="1"/>
  <c r="F30" i="1" s="1"/>
  <c r="F84" i="1"/>
  <c r="F86" i="1" s="1"/>
  <c r="F72" i="1"/>
  <c r="F74" i="1" s="1"/>
  <c r="F92" i="1"/>
  <c r="F94" i="1" s="1"/>
  <c r="F96" i="1"/>
  <c r="F98" i="1" s="1"/>
  <c r="F16" i="1"/>
  <c r="F18" i="1" s="1"/>
  <c r="F4" i="1"/>
  <c r="F6" i="1" s="1"/>
  <c r="F20" i="1"/>
  <c r="F22" i="1" s="1"/>
  <c r="F48" i="1"/>
  <c r="F50" i="1" s="1"/>
  <c r="F52" i="1"/>
  <c r="F54" i="1" s="1"/>
  <c r="F60" i="1"/>
  <c r="F62" i="1" s="1"/>
  <c r="F36" i="1"/>
  <c r="F38" i="1" s="1"/>
  <c r="F44" i="1"/>
  <c r="F46" i="1" s="1"/>
  <c r="F56" i="1"/>
  <c r="F58" i="1" s="1"/>
  <c r="F40" i="1"/>
  <c r="F42" i="1" s="1"/>
  <c r="F80" i="1"/>
  <c r="F82" i="1" s="1"/>
  <c r="F88" i="1"/>
  <c r="F90" i="1" s="1"/>
  <c r="G16" i="1" l="1"/>
  <c r="G18" i="1" s="1"/>
  <c r="G88" i="1"/>
  <c r="G90" i="1" s="1"/>
  <c r="G52" i="1"/>
  <c r="G54" i="1" s="1"/>
  <c r="G72" i="1"/>
  <c r="G74" i="1" s="1"/>
  <c r="G96" i="1"/>
  <c r="G98" i="1" s="1"/>
  <c r="G64" i="1"/>
  <c r="G66" i="1" s="1"/>
  <c r="G80" i="1"/>
  <c r="G82" i="1" s="1"/>
  <c r="G36" i="1"/>
  <c r="G38" i="1" s="1"/>
  <c r="G84" i="1"/>
  <c r="G86" i="1" s="1"/>
  <c r="G32" i="1"/>
  <c r="G34" i="1" s="1"/>
  <c r="G68" i="1"/>
  <c r="G70" i="1" s="1"/>
  <c r="G24" i="1"/>
  <c r="G26" i="1" s="1"/>
  <c r="G92" i="1"/>
  <c r="G94" i="1" s="1"/>
  <c r="G56" i="1"/>
  <c r="G58" i="1" s="1"/>
  <c r="G60" i="1"/>
  <c r="G62" i="1" s="1"/>
  <c r="G40" i="1"/>
  <c r="G42" i="1" s="1"/>
  <c r="G76" i="1"/>
  <c r="G78" i="1" s="1"/>
  <c r="G4" i="1"/>
  <c r="G6" i="1" s="1"/>
  <c r="K52" i="1" l="1"/>
  <c r="K54" i="1" s="1"/>
  <c r="K64" i="1"/>
  <c r="K66" i="1" s="1"/>
  <c r="K12" i="1"/>
  <c r="K14" i="1" s="1"/>
  <c r="K84" i="1"/>
  <c r="K86" i="1" s="1"/>
  <c r="K92" i="1"/>
  <c r="K94" i="1" s="1"/>
  <c r="K68" i="1"/>
  <c r="K70" i="1" s="1"/>
  <c r="K40" i="1"/>
  <c r="K42" i="1" s="1"/>
  <c r="K32" i="1"/>
  <c r="K34" i="1" s="1"/>
  <c r="K36" i="1"/>
  <c r="K38" i="1" s="1"/>
  <c r="K80" i="1"/>
  <c r="K82" i="1" s="1"/>
  <c r="K88" i="1"/>
  <c r="K90" i="1" s="1"/>
  <c r="K4" i="1"/>
  <c r="K6" i="1" s="1"/>
  <c r="K56" i="1"/>
  <c r="K58" i="1" s="1"/>
  <c r="K28" i="1"/>
  <c r="K30" i="1" s="1"/>
  <c r="K24" i="1"/>
  <c r="K26" i="1" s="1"/>
  <c r="K44" i="1"/>
  <c r="K46" i="1" s="1"/>
  <c r="K60" i="1"/>
  <c r="K62" i="1" s="1"/>
  <c r="K96" i="1"/>
  <c r="K98" i="1" s="1"/>
  <c r="K76" i="1"/>
  <c r="K78" i="1" s="1"/>
  <c r="K16" i="1" l="1"/>
  <c r="K18" i="1" s="1"/>
  <c r="G72" i="14" l="1"/>
  <c r="G53" i="14"/>
  <c r="G34" i="14"/>
  <c r="G8" i="14"/>
  <c r="G30" i="14"/>
  <c r="G142" i="14"/>
  <c r="G48" i="14"/>
  <c r="G110" i="14"/>
  <c r="G5" i="14"/>
  <c r="G70" i="14"/>
  <c r="G71" i="14"/>
  <c r="G119" i="14"/>
  <c r="G126" i="14"/>
  <c r="G97" i="14"/>
  <c r="G15" i="14"/>
  <c r="G84" i="14"/>
  <c r="G37" i="14"/>
  <c r="G143" i="14"/>
  <c r="G89" i="14"/>
  <c r="G50" i="14"/>
  <c r="G120" i="14"/>
  <c r="G31" i="14"/>
  <c r="G38" i="14"/>
  <c r="G24" i="14"/>
  <c r="G13" i="14"/>
  <c r="G125" i="14"/>
  <c r="G113" i="14"/>
  <c r="G49" i="14"/>
  <c r="G107" i="14"/>
  <c r="H92" i="1" l="1"/>
  <c r="H94" i="1" s="1"/>
  <c r="H84" i="1"/>
  <c r="H86" i="1" s="1"/>
  <c r="H72" i="1"/>
  <c r="H74" i="1" s="1"/>
  <c r="H96" i="1"/>
  <c r="H98" i="1" s="1"/>
  <c r="H36" i="1"/>
  <c r="H38" i="1" s="1"/>
  <c r="H76" i="1"/>
  <c r="H78" i="1" s="1"/>
  <c r="H40" i="1"/>
  <c r="H42" i="1" s="1"/>
  <c r="H24" i="1"/>
  <c r="H26" i="1" s="1"/>
  <c r="H56" i="1"/>
  <c r="H58" i="1" s="1"/>
  <c r="H52" i="1"/>
  <c r="H54" i="1" s="1"/>
  <c r="H80" i="1"/>
  <c r="H82" i="1" s="1"/>
  <c r="B125" i="14"/>
  <c r="I125" i="14"/>
  <c r="J125" i="14"/>
  <c r="B24" i="14"/>
  <c r="J24" i="14"/>
  <c r="I24" i="14"/>
  <c r="B31" i="14"/>
  <c r="J31" i="14"/>
  <c r="I31" i="14"/>
  <c r="I50" i="14"/>
  <c r="B50" i="14"/>
  <c r="J50" i="14"/>
  <c r="B143" i="14"/>
  <c r="J143" i="14"/>
  <c r="I143" i="14"/>
  <c r="B84" i="14"/>
  <c r="I84" i="14"/>
  <c r="J84" i="14"/>
  <c r="B97" i="14"/>
  <c r="I97" i="14"/>
  <c r="J97" i="14"/>
  <c r="B119" i="14"/>
  <c r="J119" i="14"/>
  <c r="I119" i="14"/>
  <c r="I70" i="14"/>
  <c r="B70" i="14"/>
  <c r="J70" i="14"/>
  <c r="J110" i="14"/>
  <c r="B110" i="14"/>
  <c r="I110" i="14"/>
  <c r="I142" i="14"/>
  <c r="B142" i="14"/>
  <c r="J142" i="14"/>
  <c r="J34" i="14"/>
  <c r="B34" i="14"/>
  <c r="I34" i="14"/>
  <c r="J72" i="14"/>
  <c r="B72" i="14"/>
  <c r="I72" i="14"/>
  <c r="I8" i="14"/>
  <c r="B8" i="14"/>
  <c r="J8" i="14"/>
  <c r="B53" i="14"/>
  <c r="J53" i="14"/>
  <c r="I53" i="14"/>
  <c r="I107" i="14"/>
  <c r="J107" i="14"/>
  <c r="I49" i="14"/>
  <c r="B49" i="14"/>
  <c r="D49" i="14" s="1"/>
  <c r="B113" i="14"/>
  <c r="J113" i="14"/>
  <c r="I113" i="14"/>
  <c r="B13" i="14"/>
  <c r="J13" i="14"/>
  <c r="I13" i="14"/>
  <c r="J38" i="14"/>
  <c r="B38" i="14"/>
  <c r="I38" i="14"/>
  <c r="J120" i="14"/>
  <c r="B120" i="14"/>
  <c r="I120" i="14"/>
  <c r="B89" i="14"/>
  <c r="J89" i="14"/>
  <c r="I89" i="14"/>
  <c r="B37" i="14"/>
  <c r="J37" i="14"/>
  <c r="I37" i="14"/>
  <c r="B15" i="14"/>
  <c r="I15" i="14"/>
  <c r="J15" i="14"/>
  <c r="I126" i="14"/>
  <c r="B126" i="14"/>
  <c r="J126" i="14"/>
  <c r="B71" i="14"/>
  <c r="I71" i="14"/>
  <c r="J71" i="14"/>
  <c r="B5" i="14"/>
  <c r="G145" i="14"/>
  <c r="J145" i="14" s="1"/>
  <c r="I5" i="14"/>
  <c r="J5" i="14"/>
  <c r="J48" i="14"/>
  <c r="B48" i="14"/>
  <c r="I48" i="14"/>
  <c r="J30" i="14"/>
  <c r="B30" i="14"/>
  <c r="I30" i="14"/>
  <c r="I54" i="1" l="1"/>
  <c r="I78" i="1"/>
  <c r="I98" i="1"/>
  <c r="I82" i="1"/>
  <c r="I26" i="1"/>
  <c r="I86" i="1"/>
  <c r="I58" i="1"/>
  <c r="I42" i="1"/>
  <c r="I38" i="1"/>
  <c r="I74" i="1"/>
  <c r="I94" i="1"/>
  <c r="H16" i="1"/>
  <c r="H18" i="1" s="1"/>
  <c r="H68" i="1"/>
  <c r="H70" i="1" s="1"/>
  <c r="H32" i="1"/>
  <c r="H34" i="1" s="1"/>
  <c r="H64" i="1"/>
  <c r="H66" i="1" s="1"/>
  <c r="H88" i="1"/>
  <c r="H90" i="1" s="1"/>
  <c r="H60" i="1"/>
  <c r="H62" i="1" s="1"/>
  <c r="H4" i="1"/>
  <c r="H6" i="1" s="1"/>
  <c r="D71" i="14"/>
  <c r="E71" i="14"/>
  <c r="D8" i="14"/>
  <c r="E8" i="14"/>
  <c r="E142" i="14"/>
  <c r="D142" i="14"/>
  <c r="E84" i="14"/>
  <c r="D84" i="14"/>
  <c r="E24" i="14"/>
  <c r="D24" i="14"/>
  <c r="D30" i="14"/>
  <c r="E30" i="14"/>
  <c r="E5" i="14"/>
  <c r="D5" i="14"/>
  <c r="B145" i="14"/>
  <c r="E37" i="14"/>
  <c r="D37" i="14"/>
  <c r="D38" i="14"/>
  <c r="E38" i="14"/>
  <c r="E13" i="14"/>
  <c r="D13" i="14"/>
  <c r="D97" i="14"/>
  <c r="E97" i="14"/>
  <c r="D50" i="14"/>
  <c r="E50" i="14"/>
  <c r="E31" i="14"/>
  <c r="D31" i="14"/>
  <c r="E48" i="14"/>
  <c r="D48" i="14"/>
  <c r="D89" i="14"/>
  <c r="E89" i="14"/>
  <c r="D126" i="14"/>
  <c r="E126" i="14"/>
  <c r="D15" i="14"/>
  <c r="E15" i="14"/>
  <c r="D120" i="14"/>
  <c r="E120" i="14"/>
  <c r="I145" i="14"/>
  <c r="E53" i="14"/>
  <c r="D53" i="14"/>
  <c r="D34" i="14"/>
  <c r="E34" i="14"/>
  <c r="D70" i="14"/>
  <c r="E70" i="14"/>
  <c r="E119" i="14"/>
  <c r="D119" i="14"/>
  <c r="E113" i="14"/>
  <c r="D113" i="14"/>
  <c r="E72" i="14"/>
  <c r="D72" i="14"/>
  <c r="D110" i="14"/>
  <c r="E110" i="14"/>
  <c r="D143" i="14"/>
  <c r="E143" i="14"/>
  <c r="E125" i="14"/>
  <c r="D125" i="14"/>
  <c r="I6" i="1" l="1"/>
  <c r="I90" i="1"/>
  <c r="I34" i="1"/>
  <c r="I18" i="1"/>
  <c r="I62" i="1"/>
  <c r="I66" i="1"/>
  <c r="I70" i="1"/>
  <c r="D145" i="14"/>
  <c r="E145" i="14"/>
  <c r="E5" i="12"/>
  <c r="C5" i="12"/>
  <c r="G4" i="12"/>
  <c r="G3" i="12"/>
  <c r="G5" i="12" l="1"/>
  <c r="I5" i="10"/>
  <c r="I6" i="10"/>
  <c r="I7" i="10"/>
  <c r="I9" i="10"/>
  <c r="I10" i="10"/>
  <c r="I11" i="10"/>
  <c r="I12" i="10"/>
  <c r="I14" i="10"/>
  <c r="I15" i="10"/>
  <c r="I17" i="10"/>
  <c r="I20" i="10"/>
  <c r="I22" i="10"/>
  <c r="I23" i="10"/>
  <c r="I24" i="10"/>
  <c r="I25" i="10"/>
  <c r="I4" i="10"/>
  <c r="E27" i="10"/>
  <c r="I27" i="10" s="1"/>
  <c r="C27" i="10"/>
  <c r="AU166" i="9" l="1"/>
  <c r="M165" i="9"/>
  <c r="AY160" i="9"/>
  <c r="AW160" i="9"/>
  <c r="AD160" i="9"/>
  <c r="AB160" i="9"/>
  <c r="AA160" i="9"/>
  <c r="Z160" i="9"/>
  <c r="Y160" i="9"/>
  <c r="N160" i="9"/>
  <c r="L160" i="9"/>
  <c r="K160" i="9"/>
  <c r="J160" i="9"/>
  <c r="I160" i="9"/>
  <c r="H160" i="9"/>
  <c r="G160" i="9"/>
  <c r="F160" i="9"/>
  <c r="E160" i="9"/>
  <c r="D160" i="9"/>
  <c r="C160" i="9"/>
  <c r="AY159" i="9"/>
  <c r="AZ159" i="9" s="1"/>
  <c r="AW159" i="9"/>
  <c r="AD159" i="9"/>
  <c r="AG159" i="9" s="1"/>
  <c r="AB159" i="9"/>
  <c r="AA159" i="9"/>
  <c r="Z159" i="9"/>
  <c r="Y159" i="9"/>
  <c r="N159" i="9"/>
  <c r="L159" i="9"/>
  <c r="K159" i="9"/>
  <c r="J159" i="9"/>
  <c r="I159" i="9"/>
  <c r="H159" i="9"/>
  <c r="G159" i="9"/>
  <c r="F159" i="9"/>
  <c r="E159" i="9"/>
  <c r="D159" i="9"/>
  <c r="C159" i="9"/>
  <c r="O158" i="9"/>
  <c r="P158" i="9" s="1"/>
  <c r="AZ157" i="9"/>
  <c r="BA157" i="9" s="1"/>
  <c r="AW157" i="9"/>
  <c r="O157" i="9"/>
  <c r="P157" i="9" s="1"/>
  <c r="E157" i="9"/>
  <c r="D157" i="9"/>
  <c r="C157" i="9"/>
  <c r="BI156" i="9"/>
  <c r="BG156" i="9"/>
  <c r="BE156" i="9"/>
  <c r="BC156" i="9"/>
  <c r="AY156" i="9"/>
  <c r="AW156" i="9"/>
  <c r="AD156" i="9"/>
  <c r="AB156" i="9"/>
  <c r="AA156" i="9"/>
  <c r="Z156" i="9"/>
  <c r="Y156" i="9"/>
  <c r="N156" i="9"/>
  <c r="L156" i="9"/>
  <c r="K156" i="9"/>
  <c r="J156" i="9"/>
  <c r="I156" i="9"/>
  <c r="H156" i="9"/>
  <c r="G156" i="9"/>
  <c r="F156" i="9"/>
  <c r="E156" i="9"/>
  <c r="D156" i="9"/>
  <c r="C156" i="9"/>
  <c r="BI155" i="9"/>
  <c r="BG155" i="9"/>
  <c r="BE155" i="9"/>
  <c r="BC155" i="9"/>
  <c r="AY155" i="9"/>
  <c r="AW155" i="9"/>
  <c r="AD155" i="9"/>
  <c r="AG155" i="9" s="1"/>
  <c r="AB155" i="9"/>
  <c r="AA155" i="9"/>
  <c r="Z155" i="9"/>
  <c r="Y155" i="9"/>
  <c r="N155" i="9"/>
  <c r="L155" i="9"/>
  <c r="K155" i="9"/>
  <c r="J155" i="9"/>
  <c r="I155" i="9"/>
  <c r="H155" i="9"/>
  <c r="G155" i="9"/>
  <c r="F155" i="9"/>
  <c r="E155" i="9"/>
  <c r="D155" i="9"/>
  <c r="C155" i="9"/>
  <c r="BI154" i="9"/>
  <c r="BG154" i="9"/>
  <c r="BE154" i="9"/>
  <c r="BC154" i="9"/>
  <c r="AY154" i="9"/>
  <c r="AW154" i="9"/>
  <c r="AD154" i="9"/>
  <c r="AB154" i="9"/>
  <c r="AA154" i="9"/>
  <c r="Z154" i="9"/>
  <c r="Y154" i="9"/>
  <c r="N154" i="9"/>
  <c r="L154" i="9"/>
  <c r="K154" i="9"/>
  <c r="J154" i="9"/>
  <c r="I154" i="9"/>
  <c r="H154" i="9"/>
  <c r="G154" i="9"/>
  <c r="F154" i="9"/>
  <c r="E154" i="9"/>
  <c r="D154" i="9"/>
  <c r="C154" i="9"/>
  <c r="BI153" i="9"/>
  <c r="BG153" i="9"/>
  <c r="BE153" i="9"/>
  <c r="BC153" i="9"/>
  <c r="AY153" i="9"/>
  <c r="AW153" i="9"/>
  <c r="AD153" i="9"/>
  <c r="AB153" i="9"/>
  <c r="AA153" i="9"/>
  <c r="Z153" i="9"/>
  <c r="Y153" i="9"/>
  <c r="N153" i="9"/>
  <c r="L153" i="9"/>
  <c r="K153" i="9"/>
  <c r="J153" i="9"/>
  <c r="I153" i="9"/>
  <c r="H153" i="9"/>
  <c r="G153" i="9"/>
  <c r="F153" i="9"/>
  <c r="E153" i="9"/>
  <c r="D153" i="9"/>
  <c r="C153" i="9"/>
  <c r="BI152" i="9"/>
  <c r="BG152" i="9"/>
  <c r="BE152" i="9"/>
  <c r="BC152" i="9"/>
  <c r="AY152" i="9"/>
  <c r="AW152" i="9"/>
  <c r="AD152" i="9"/>
  <c r="AG152" i="9" s="1"/>
  <c r="AB152" i="9"/>
  <c r="AA152" i="9"/>
  <c r="Z152" i="9"/>
  <c r="Y152" i="9"/>
  <c r="N152" i="9"/>
  <c r="L152" i="9"/>
  <c r="K152" i="9"/>
  <c r="J152" i="9"/>
  <c r="I152" i="9"/>
  <c r="H152" i="9"/>
  <c r="G152" i="9"/>
  <c r="F152" i="9"/>
  <c r="E152" i="9"/>
  <c r="D152" i="9"/>
  <c r="C152" i="9"/>
  <c r="BI151" i="9"/>
  <c r="BG151" i="9"/>
  <c r="BE151" i="9"/>
  <c r="BC151" i="9"/>
  <c r="AY151" i="9"/>
  <c r="AW151" i="9"/>
  <c r="AD151" i="9"/>
  <c r="AE151" i="9" s="1"/>
  <c r="AB151" i="9"/>
  <c r="AA151" i="9"/>
  <c r="Z151" i="9"/>
  <c r="Y151" i="9"/>
  <c r="N151" i="9"/>
  <c r="L151" i="9"/>
  <c r="K151" i="9"/>
  <c r="J151" i="9"/>
  <c r="I151" i="9"/>
  <c r="H151" i="9"/>
  <c r="G151" i="9"/>
  <c r="F151" i="9"/>
  <c r="E151" i="9"/>
  <c r="D151" i="9"/>
  <c r="C151" i="9"/>
  <c r="BI150" i="9"/>
  <c r="BG150" i="9"/>
  <c r="BE150" i="9"/>
  <c r="BC150" i="9"/>
  <c r="AY150" i="9"/>
  <c r="AW150" i="9"/>
  <c r="AD150" i="9"/>
  <c r="AB150" i="9"/>
  <c r="AA150" i="9"/>
  <c r="Z150" i="9"/>
  <c r="Y150" i="9"/>
  <c r="N150" i="9"/>
  <c r="L150" i="9"/>
  <c r="K150" i="9"/>
  <c r="J150" i="9"/>
  <c r="I150" i="9"/>
  <c r="H150" i="9"/>
  <c r="G150" i="9"/>
  <c r="F150" i="9"/>
  <c r="E150" i="9"/>
  <c r="D150" i="9"/>
  <c r="C150" i="9"/>
  <c r="BI149" i="9"/>
  <c r="BG149" i="9"/>
  <c r="BE149" i="9"/>
  <c r="BC149" i="9"/>
  <c r="AY149" i="9"/>
  <c r="AW149" i="9"/>
  <c r="AD149" i="9"/>
  <c r="AF149" i="9" s="1"/>
  <c r="AB149" i="9"/>
  <c r="AA149" i="9"/>
  <c r="Z149" i="9"/>
  <c r="Y149" i="9"/>
  <c r="N149" i="9"/>
  <c r="L149" i="9"/>
  <c r="K149" i="9"/>
  <c r="J149" i="9"/>
  <c r="I149" i="9"/>
  <c r="H149" i="9"/>
  <c r="G149" i="9"/>
  <c r="F149" i="9"/>
  <c r="E149" i="9"/>
  <c r="D149" i="9"/>
  <c r="C149" i="9"/>
  <c r="BI148" i="9"/>
  <c r="BG148" i="9"/>
  <c r="BE148" i="9"/>
  <c r="BC148" i="9"/>
  <c r="AY148" i="9"/>
  <c r="AW148" i="9"/>
  <c r="AD148" i="9"/>
  <c r="AE148" i="9" s="1"/>
  <c r="AB148" i="9"/>
  <c r="AA148" i="9"/>
  <c r="Z148" i="9"/>
  <c r="Y148" i="9"/>
  <c r="N148" i="9"/>
  <c r="L148" i="9"/>
  <c r="K148" i="9"/>
  <c r="J148" i="9"/>
  <c r="I148" i="9"/>
  <c r="H148" i="9"/>
  <c r="G148" i="9"/>
  <c r="F148" i="9"/>
  <c r="E148" i="9"/>
  <c r="D148" i="9"/>
  <c r="C148" i="9"/>
  <c r="BI147" i="9"/>
  <c r="BG147" i="9"/>
  <c r="BE147" i="9"/>
  <c r="BC147" i="9"/>
  <c r="AY147" i="9"/>
  <c r="AW147" i="9"/>
  <c r="AD147" i="9"/>
  <c r="AB147" i="9"/>
  <c r="AA147" i="9"/>
  <c r="Z147" i="9"/>
  <c r="Y147" i="9"/>
  <c r="N147" i="9"/>
  <c r="L147" i="9"/>
  <c r="K147" i="9"/>
  <c r="J147" i="9"/>
  <c r="I147" i="9"/>
  <c r="H147" i="9"/>
  <c r="G147" i="9"/>
  <c r="F147" i="9"/>
  <c r="E147" i="9"/>
  <c r="D147" i="9"/>
  <c r="C147" i="9"/>
  <c r="BI146" i="9"/>
  <c r="BG146" i="9"/>
  <c r="BE146" i="9"/>
  <c r="BC146" i="9"/>
  <c r="AY146" i="9"/>
  <c r="AW146" i="9"/>
  <c r="AD146" i="9"/>
  <c r="AE146" i="9" s="1"/>
  <c r="AB146" i="9"/>
  <c r="AA146" i="9"/>
  <c r="Z146" i="9"/>
  <c r="Y146" i="9"/>
  <c r="N146" i="9"/>
  <c r="L146" i="9"/>
  <c r="K146" i="9"/>
  <c r="J146" i="9"/>
  <c r="I146" i="9"/>
  <c r="H146" i="9"/>
  <c r="G146" i="9"/>
  <c r="F146" i="9"/>
  <c r="E146" i="9"/>
  <c r="D146" i="9"/>
  <c r="C146" i="9"/>
  <c r="BI145" i="9"/>
  <c r="BG145" i="9"/>
  <c r="BE145" i="9"/>
  <c r="BC145" i="9"/>
  <c r="AY145" i="9"/>
  <c r="AW145" i="9"/>
  <c r="AD145" i="9"/>
  <c r="AF145" i="9" s="1"/>
  <c r="AB145" i="9"/>
  <c r="AA145" i="9"/>
  <c r="Z145" i="9"/>
  <c r="Y145" i="9"/>
  <c r="N145" i="9"/>
  <c r="L145" i="9"/>
  <c r="K145" i="9"/>
  <c r="J145" i="9"/>
  <c r="I145" i="9"/>
  <c r="H145" i="9"/>
  <c r="G145" i="9"/>
  <c r="F145" i="9"/>
  <c r="E145" i="9"/>
  <c r="D145" i="9"/>
  <c r="C145" i="9"/>
  <c r="BI144" i="9"/>
  <c r="BG144" i="9"/>
  <c r="BE144" i="9"/>
  <c r="BC144" i="9"/>
  <c r="AY144" i="9"/>
  <c r="AW144" i="9"/>
  <c r="AD144" i="9"/>
  <c r="AB144" i="9"/>
  <c r="AA144" i="9"/>
  <c r="Z144" i="9"/>
  <c r="Y144" i="9"/>
  <c r="N144" i="9"/>
  <c r="L144" i="9"/>
  <c r="K144" i="9"/>
  <c r="J144" i="9"/>
  <c r="I144" i="9"/>
  <c r="H144" i="9"/>
  <c r="G144" i="9"/>
  <c r="F144" i="9"/>
  <c r="E144" i="9"/>
  <c r="D144" i="9"/>
  <c r="C144" i="9"/>
  <c r="BI143" i="9"/>
  <c r="BG143" i="9"/>
  <c r="BE143" i="9"/>
  <c r="BC143" i="9"/>
  <c r="AY143" i="9"/>
  <c r="AW143" i="9"/>
  <c r="AD143" i="9"/>
  <c r="AB143" i="9"/>
  <c r="AA143" i="9"/>
  <c r="Z143" i="9"/>
  <c r="Y143" i="9"/>
  <c r="N143" i="9"/>
  <c r="L143" i="9"/>
  <c r="K143" i="9"/>
  <c r="J143" i="9"/>
  <c r="I143" i="9"/>
  <c r="H143" i="9"/>
  <c r="G143" i="9"/>
  <c r="F143" i="9"/>
  <c r="E143" i="9"/>
  <c r="D143" i="9"/>
  <c r="C143" i="9"/>
  <c r="BI142" i="9"/>
  <c r="BG142" i="9"/>
  <c r="BE142" i="9"/>
  <c r="BC142" i="9"/>
  <c r="AY142" i="9"/>
  <c r="AW142" i="9"/>
  <c r="AD142" i="9"/>
  <c r="AE142" i="9" s="1"/>
  <c r="AB142" i="9"/>
  <c r="AA142" i="9"/>
  <c r="Z142" i="9"/>
  <c r="Y142" i="9"/>
  <c r="N142" i="9"/>
  <c r="L142" i="9"/>
  <c r="K142" i="9"/>
  <c r="J142" i="9"/>
  <c r="I142" i="9"/>
  <c r="H142" i="9"/>
  <c r="G142" i="9"/>
  <c r="F142" i="9"/>
  <c r="E142" i="9"/>
  <c r="D142" i="9"/>
  <c r="C142" i="9"/>
  <c r="BI141" i="9"/>
  <c r="BG141" i="9"/>
  <c r="BE141" i="9"/>
  <c r="BC141" i="9"/>
  <c r="AY141" i="9"/>
  <c r="AW141" i="9"/>
  <c r="AD141" i="9"/>
  <c r="AG141" i="9" s="1"/>
  <c r="AB141" i="9"/>
  <c r="AA141" i="9"/>
  <c r="Z141" i="9"/>
  <c r="Y141" i="9"/>
  <c r="N141" i="9"/>
  <c r="L141" i="9"/>
  <c r="K141" i="9"/>
  <c r="J141" i="9"/>
  <c r="I141" i="9"/>
  <c r="H141" i="9"/>
  <c r="G141" i="9"/>
  <c r="F141" i="9"/>
  <c r="E141" i="9"/>
  <c r="D141" i="9"/>
  <c r="C141" i="9"/>
  <c r="BI140" i="9"/>
  <c r="BG140" i="9"/>
  <c r="BE140" i="9"/>
  <c r="BC140" i="9"/>
  <c r="AY140" i="9"/>
  <c r="AW140" i="9"/>
  <c r="AD140" i="9"/>
  <c r="AF140" i="9" s="1"/>
  <c r="AB140" i="9"/>
  <c r="AA140" i="9"/>
  <c r="Z140" i="9"/>
  <c r="Y140" i="9"/>
  <c r="N140" i="9"/>
  <c r="L140" i="9"/>
  <c r="K140" i="9"/>
  <c r="J140" i="9"/>
  <c r="I140" i="9"/>
  <c r="H140" i="9"/>
  <c r="G140" i="9"/>
  <c r="F140" i="9"/>
  <c r="E140" i="9"/>
  <c r="D140" i="9"/>
  <c r="C140" i="9"/>
  <c r="BI139" i="9"/>
  <c r="BG139" i="9"/>
  <c r="BE139" i="9"/>
  <c r="BC139" i="9"/>
  <c r="AY139" i="9"/>
  <c r="AW139" i="9"/>
  <c r="AD139" i="9"/>
  <c r="AB139" i="9"/>
  <c r="AA139" i="9"/>
  <c r="Z139" i="9"/>
  <c r="Y139" i="9"/>
  <c r="N139" i="9"/>
  <c r="L139" i="9"/>
  <c r="K139" i="9"/>
  <c r="J139" i="9"/>
  <c r="I139" i="9"/>
  <c r="H139" i="9"/>
  <c r="G139" i="9"/>
  <c r="F139" i="9"/>
  <c r="E139" i="9"/>
  <c r="D139" i="9"/>
  <c r="C139" i="9"/>
  <c r="BI138" i="9"/>
  <c r="BG138" i="9"/>
  <c r="BE138" i="9"/>
  <c r="BC138" i="9"/>
  <c r="AY138" i="9"/>
  <c r="AW138" i="9"/>
  <c r="AD138" i="9"/>
  <c r="AB138" i="9"/>
  <c r="AA138" i="9"/>
  <c r="Z138" i="9"/>
  <c r="Y138" i="9"/>
  <c r="N138" i="9"/>
  <c r="L138" i="9"/>
  <c r="K138" i="9"/>
  <c r="J138" i="9"/>
  <c r="I138" i="9"/>
  <c r="H138" i="9"/>
  <c r="G138" i="9"/>
  <c r="F138" i="9"/>
  <c r="E138" i="9"/>
  <c r="D138" i="9"/>
  <c r="C138" i="9"/>
  <c r="BI137" i="9"/>
  <c r="BG137" i="9"/>
  <c r="BE137" i="9"/>
  <c r="BC137" i="9"/>
  <c r="AY137" i="9"/>
  <c r="AW137" i="9"/>
  <c r="AD137" i="9"/>
  <c r="AB137" i="9"/>
  <c r="AA137" i="9"/>
  <c r="Z137" i="9"/>
  <c r="Y137" i="9"/>
  <c r="N137" i="9"/>
  <c r="L137" i="9"/>
  <c r="K137" i="9"/>
  <c r="J137" i="9"/>
  <c r="I137" i="9"/>
  <c r="H137" i="9"/>
  <c r="G137" i="9"/>
  <c r="F137" i="9"/>
  <c r="E137" i="9"/>
  <c r="D137" i="9"/>
  <c r="C137" i="9"/>
  <c r="BI136" i="9"/>
  <c r="BG136" i="9"/>
  <c r="BE136" i="9"/>
  <c r="BC136" i="9"/>
  <c r="AY136" i="9"/>
  <c r="AW136" i="9"/>
  <c r="AD136" i="9"/>
  <c r="AF136" i="9" s="1"/>
  <c r="AB136" i="9"/>
  <c r="AA136" i="9"/>
  <c r="Z136" i="9"/>
  <c r="Y136" i="9"/>
  <c r="N136" i="9"/>
  <c r="L136" i="9"/>
  <c r="K136" i="9"/>
  <c r="J136" i="9"/>
  <c r="I136" i="9"/>
  <c r="H136" i="9"/>
  <c r="G136" i="9"/>
  <c r="F136" i="9"/>
  <c r="E136" i="9"/>
  <c r="D136" i="9"/>
  <c r="C136" i="9"/>
  <c r="BI135" i="9"/>
  <c r="BG135" i="9"/>
  <c r="BE135" i="9"/>
  <c r="BC135" i="9"/>
  <c r="AY135" i="9"/>
  <c r="AW135" i="9"/>
  <c r="AD135" i="9"/>
  <c r="AB135" i="9"/>
  <c r="AA135" i="9"/>
  <c r="Z135" i="9"/>
  <c r="Y135" i="9"/>
  <c r="N135" i="9"/>
  <c r="L135" i="9"/>
  <c r="K135" i="9"/>
  <c r="J135" i="9"/>
  <c r="I135" i="9"/>
  <c r="H135" i="9"/>
  <c r="G135" i="9"/>
  <c r="F135" i="9"/>
  <c r="E135" i="9"/>
  <c r="D135" i="9"/>
  <c r="C135" i="9"/>
  <c r="BI134" i="9"/>
  <c r="BG134" i="9"/>
  <c r="BE134" i="9"/>
  <c r="BC134" i="9"/>
  <c r="AY134" i="9"/>
  <c r="AW134" i="9"/>
  <c r="AD134" i="9"/>
  <c r="AB134" i="9"/>
  <c r="AA134" i="9"/>
  <c r="Z134" i="9"/>
  <c r="Y134" i="9"/>
  <c r="N134" i="9"/>
  <c r="L134" i="9"/>
  <c r="K134" i="9"/>
  <c r="J134" i="9"/>
  <c r="I134" i="9"/>
  <c r="H134" i="9"/>
  <c r="G134" i="9"/>
  <c r="F134" i="9"/>
  <c r="E134" i="9"/>
  <c r="D134" i="9"/>
  <c r="C134" i="9"/>
  <c r="BI133" i="9"/>
  <c r="BG133" i="9"/>
  <c r="BE133" i="9"/>
  <c r="BC133" i="9"/>
  <c r="AY133" i="9"/>
  <c r="AW133" i="9"/>
  <c r="AD133" i="9"/>
  <c r="AG133" i="9" s="1"/>
  <c r="AB133" i="9"/>
  <c r="AA133" i="9"/>
  <c r="Z133" i="9"/>
  <c r="Y133" i="9"/>
  <c r="N133" i="9"/>
  <c r="L133" i="9"/>
  <c r="K133" i="9"/>
  <c r="J133" i="9"/>
  <c r="I133" i="9"/>
  <c r="H133" i="9"/>
  <c r="G133" i="9"/>
  <c r="F133" i="9"/>
  <c r="E133" i="9"/>
  <c r="D133" i="9"/>
  <c r="C133" i="9"/>
  <c r="BI132" i="9"/>
  <c r="BG132" i="9"/>
  <c r="BE132" i="9"/>
  <c r="BC132" i="9"/>
  <c r="AY132" i="9"/>
  <c r="AW132" i="9"/>
  <c r="AD132" i="9"/>
  <c r="AB132" i="9"/>
  <c r="AA132" i="9"/>
  <c r="Z132" i="9"/>
  <c r="Y132" i="9"/>
  <c r="N132" i="9"/>
  <c r="L132" i="9"/>
  <c r="K132" i="9"/>
  <c r="J132" i="9"/>
  <c r="I132" i="9"/>
  <c r="H132" i="9"/>
  <c r="G132" i="9"/>
  <c r="F132" i="9"/>
  <c r="E132" i="9"/>
  <c r="D132" i="9"/>
  <c r="C132" i="9"/>
  <c r="BI131" i="9"/>
  <c r="BG131" i="9"/>
  <c r="BE131" i="9"/>
  <c r="BC131" i="9"/>
  <c r="AY131" i="9"/>
  <c r="AW131" i="9"/>
  <c r="AD131" i="9"/>
  <c r="AB131" i="9"/>
  <c r="AA131" i="9"/>
  <c r="Z131" i="9"/>
  <c r="Y131" i="9"/>
  <c r="N131" i="9"/>
  <c r="L131" i="9"/>
  <c r="K131" i="9"/>
  <c r="J131" i="9"/>
  <c r="I131" i="9"/>
  <c r="H131" i="9"/>
  <c r="G131" i="9"/>
  <c r="F131" i="9"/>
  <c r="E131" i="9"/>
  <c r="D131" i="9"/>
  <c r="C131" i="9"/>
  <c r="BI130" i="9"/>
  <c r="BG130" i="9"/>
  <c r="BE130" i="9"/>
  <c r="BC130" i="9"/>
  <c r="AY130" i="9"/>
  <c r="AW130" i="9"/>
  <c r="AD130" i="9"/>
  <c r="AB130" i="9"/>
  <c r="AA130" i="9"/>
  <c r="Z130" i="9"/>
  <c r="Y130" i="9"/>
  <c r="N130" i="9"/>
  <c r="L130" i="9"/>
  <c r="K130" i="9"/>
  <c r="J130" i="9"/>
  <c r="I130" i="9"/>
  <c r="H130" i="9"/>
  <c r="G130" i="9"/>
  <c r="F130" i="9"/>
  <c r="E130" i="9"/>
  <c r="D130" i="9"/>
  <c r="C130" i="9"/>
  <c r="BI129" i="9"/>
  <c r="BG129" i="9"/>
  <c r="BE129" i="9"/>
  <c r="BC129" i="9"/>
  <c r="AY129" i="9"/>
  <c r="AW129" i="9"/>
  <c r="AD129" i="9"/>
  <c r="AB129" i="9"/>
  <c r="AA129" i="9"/>
  <c r="Z129" i="9"/>
  <c r="Y129" i="9"/>
  <c r="N129" i="9"/>
  <c r="L129" i="9"/>
  <c r="K129" i="9"/>
  <c r="J129" i="9"/>
  <c r="I129" i="9"/>
  <c r="H129" i="9"/>
  <c r="G129" i="9"/>
  <c r="F129" i="9"/>
  <c r="E129" i="9"/>
  <c r="D129" i="9"/>
  <c r="C129" i="9"/>
  <c r="BI128" i="9"/>
  <c r="BG128" i="9"/>
  <c r="BE128" i="9"/>
  <c r="BC128" i="9"/>
  <c r="AY128" i="9"/>
  <c r="AW128" i="9"/>
  <c r="AD128" i="9"/>
  <c r="AB128" i="9"/>
  <c r="AA128" i="9"/>
  <c r="Z128" i="9"/>
  <c r="Y128" i="9"/>
  <c r="N128" i="9"/>
  <c r="L128" i="9"/>
  <c r="K128" i="9"/>
  <c r="J128" i="9"/>
  <c r="I128" i="9"/>
  <c r="H128" i="9"/>
  <c r="G128" i="9"/>
  <c r="F128" i="9"/>
  <c r="E128" i="9"/>
  <c r="D128" i="9"/>
  <c r="C128" i="9"/>
  <c r="BI127" i="9"/>
  <c r="BG127" i="9"/>
  <c r="BE127" i="9"/>
  <c r="BC127" i="9"/>
  <c r="AY127" i="9"/>
  <c r="AW127" i="9"/>
  <c r="AD127" i="9"/>
  <c r="AF127" i="9" s="1"/>
  <c r="AB127" i="9"/>
  <c r="AA127" i="9"/>
  <c r="Z127" i="9"/>
  <c r="Y127" i="9"/>
  <c r="N127" i="9"/>
  <c r="L127" i="9"/>
  <c r="K127" i="9"/>
  <c r="J127" i="9"/>
  <c r="I127" i="9"/>
  <c r="H127" i="9"/>
  <c r="G127" i="9"/>
  <c r="F127" i="9"/>
  <c r="E127" i="9"/>
  <c r="D127" i="9"/>
  <c r="C127" i="9"/>
  <c r="BI126" i="9"/>
  <c r="BG126" i="9"/>
  <c r="BE126" i="9"/>
  <c r="BC126" i="9"/>
  <c r="AY126" i="9"/>
  <c r="AW126" i="9"/>
  <c r="AD126" i="9"/>
  <c r="AF126" i="9" s="1"/>
  <c r="AB126" i="9"/>
  <c r="AA126" i="9"/>
  <c r="Z126" i="9"/>
  <c r="Y126" i="9"/>
  <c r="N126" i="9"/>
  <c r="L126" i="9"/>
  <c r="K126" i="9"/>
  <c r="J126" i="9"/>
  <c r="I126" i="9"/>
  <c r="H126" i="9"/>
  <c r="G126" i="9"/>
  <c r="F126" i="9"/>
  <c r="E126" i="9"/>
  <c r="D126" i="9"/>
  <c r="C126" i="9"/>
  <c r="BI125" i="9"/>
  <c r="BG125" i="9"/>
  <c r="BE125" i="9"/>
  <c r="BC125" i="9"/>
  <c r="AY125" i="9"/>
  <c r="AW125" i="9"/>
  <c r="AD125" i="9"/>
  <c r="AF125" i="9" s="1"/>
  <c r="AB125" i="9"/>
  <c r="AA125" i="9"/>
  <c r="Z125" i="9"/>
  <c r="Y125" i="9"/>
  <c r="N125" i="9"/>
  <c r="L125" i="9"/>
  <c r="K125" i="9"/>
  <c r="J125" i="9"/>
  <c r="I125" i="9"/>
  <c r="H125" i="9"/>
  <c r="G125" i="9"/>
  <c r="F125" i="9"/>
  <c r="E125" i="9"/>
  <c r="D125" i="9"/>
  <c r="C125" i="9"/>
  <c r="BI124" i="9"/>
  <c r="BG124" i="9"/>
  <c r="BE124" i="9"/>
  <c r="BC124" i="9"/>
  <c r="AY124" i="9"/>
  <c r="AW124" i="9"/>
  <c r="AD124" i="9"/>
  <c r="AB124" i="9"/>
  <c r="AA124" i="9"/>
  <c r="Z124" i="9"/>
  <c r="Y124" i="9"/>
  <c r="N124" i="9"/>
  <c r="L124" i="9"/>
  <c r="K124" i="9"/>
  <c r="J124" i="9"/>
  <c r="I124" i="9"/>
  <c r="H124" i="9"/>
  <c r="G124" i="9"/>
  <c r="F124" i="9"/>
  <c r="E124" i="9"/>
  <c r="D124" i="9"/>
  <c r="C124" i="9"/>
  <c r="BI123" i="9"/>
  <c r="BG123" i="9"/>
  <c r="BE123" i="9"/>
  <c r="BC123" i="9"/>
  <c r="AY123" i="9"/>
  <c r="AW123" i="9"/>
  <c r="AD123" i="9"/>
  <c r="AE123" i="9" s="1"/>
  <c r="AB123" i="9"/>
  <c r="AA123" i="9"/>
  <c r="Z123" i="9"/>
  <c r="Y123" i="9"/>
  <c r="N123" i="9"/>
  <c r="L123" i="9"/>
  <c r="K123" i="9"/>
  <c r="J123" i="9"/>
  <c r="I123" i="9"/>
  <c r="H123" i="9"/>
  <c r="G123" i="9"/>
  <c r="F123" i="9"/>
  <c r="E123" i="9"/>
  <c r="D123" i="9"/>
  <c r="C123" i="9"/>
  <c r="BI122" i="9"/>
  <c r="BG122" i="9"/>
  <c r="BE122" i="9"/>
  <c r="BC122" i="9"/>
  <c r="AY122" i="9"/>
  <c r="AW122" i="9"/>
  <c r="AD122" i="9"/>
  <c r="AB122" i="9"/>
  <c r="AA122" i="9"/>
  <c r="Z122" i="9"/>
  <c r="Y122" i="9"/>
  <c r="N122" i="9"/>
  <c r="L122" i="9"/>
  <c r="K122" i="9"/>
  <c r="J122" i="9"/>
  <c r="I122" i="9"/>
  <c r="H122" i="9"/>
  <c r="G122" i="9"/>
  <c r="F122" i="9"/>
  <c r="E122" i="9"/>
  <c r="D122" i="9"/>
  <c r="C122" i="9"/>
  <c r="BI121" i="9"/>
  <c r="BG121" i="9"/>
  <c r="BE121" i="9"/>
  <c r="BC121" i="9"/>
  <c r="AY121" i="9"/>
  <c r="AW121" i="9"/>
  <c r="AD121" i="9"/>
  <c r="AB121" i="9"/>
  <c r="AA121" i="9"/>
  <c r="Z121" i="9"/>
  <c r="Y121" i="9"/>
  <c r="N121" i="9"/>
  <c r="L121" i="9"/>
  <c r="K121" i="9"/>
  <c r="J121" i="9"/>
  <c r="I121" i="9"/>
  <c r="H121" i="9"/>
  <c r="G121" i="9"/>
  <c r="F121" i="9"/>
  <c r="E121" i="9"/>
  <c r="D121" i="9"/>
  <c r="C121" i="9"/>
  <c r="BI120" i="9"/>
  <c r="BG120" i="9"/>
  <c r="BE120" i="9"/>
  <c r="BC120" i="9"/>
  <c r="AY120" i="9"/>
  <c r="AW120" i="9"/>
  <c r="AD120" i="9"/>
  <c r="AF120" i="9" s="1"/>
  <c r="AB120" i="9"/>
  <c r="AA120" i="9"/>
  <c r="Z120" i="9"/>
  <c r="Y120" i="9"/>
  <c r="N120" i="9"/>
  <c r="L120" i="9"/>
  <c r="K120" i="9"/>
  <c r="J120" i="9"/>
  <c r="I120" i="9"/>
  <c r="H120" i="9"/>
  <c r="G120" i="9"/>
  <c r="F120" i="9"/>
  <c r="E120" i="9"/>
  <c r="D120" i="9"/>
  <c r="C120" i="9"/>
  <c r="BI119" i="9"/>
  <c r="BG119" i="9"/>
  <c r="BE119" i="9"/>
  <c r="BC119" i="9"/>
  <c r="AY119" i="9"/>
  <c r="AW119" i="9"/>
  <c r="AD119" i="9"/>
  <c r="AB119" i="9"/>
  <c r="AA119" i="9"/>
  <c r="Z119" i="9"/>
  <c r="Y119" i="9"/>
  <c r="N119" i="9"/>
  <c r="L119" i="9"/>
  <c r="K119" i="9"/>
  <c r="J119" i="9"/>
  <c r="I119" i="9"/>
  <c r="H119" i="9"/>
  <c r="G119" i="9"/>
  <c r="F119" i="9"/>
  <c r="E119" i="9"/>
  <c r="D119" i="9"/>
  <c r="C119" i="9"/>
  <c r="BI118" i="9"/>
  <c r="BG118" i="9"/>
  <c r="BE118" i="9"/>
  <c r="BC118" i="9"/>
  <c r="AY118" i="9"/>
  <c r="AW118" i="9"/>
  <c r="AD118" i="9"/>
  <c r="AF118" i="9" s="1"/>
  <c r="AB118" i="9"/>
  <c r="AA118" i="9"/>
  <c r="Z118" i="9"/>
  <c r="Y118" i="9"/>
  <c r="N118" i="9"/>
  <c r="L118" i="9"/>
  <c r="K118" i="9"/>
  <c r="J118" i="9"/>
  <c r="I118" i="9"/>
  <c r="H118" i="9"/>
  <c r="G118" i="9"/>
  <c r="F118" i="9"/>
  <c r="E118" i="9"/>
  <c r="D118" i="9"/>
  <c r="C118" i="9"/>
  <c r="BI117" i="9"/>
  <c r="BG117" i="9"/>
  <c r="BE117" i="9"/>
  <c r="BC117" i="9"/>
  <c r="AY117" i="9"/>
  <c r="AW117" i="9"/>
  <c r="AD117" i="9"/>
  <c r="AE117" i="9" s="1"/>
  <c r="AB117" i="9"/>
  <c r="AA117" i="9"/>
  <c r="Z117" i="9"/>
  <c r="Y117" i="9"/>
  <c r="N117" i="9"/>
  <c r="L117" i="9"/>
  <c r="K117" i="9"/>
  <c r="J117" i="9"/>
  <c r="I117" i="9"/>
  <c r="H117" i="9"/>
  <c r="G117" i="9"/>
  <c r="F117" i="9"/>
  <c r="E117" i="9"/>
  <c r="D117" i="9"/>
  <c r="C117" i="9"/>
  <c r="BI116" i="9"/>
  <c r="BG116" i="9"/>
  <c r="BE116" i="9"/>
  <c r="BC116" i="9"/>
  <c r="AY116" i="9"/>
  <c r="AW116" i="9"/>
  <c r="AD116" i="9"/>
  <c r="AB116" i="9"/>
  <c r="AA116" i="9"/>
  <c r="Z116" i="9"/>
  <c r="Y116" i="9"/>
  <c r="N116" i="9"/>
  <c r="L116" i="9"/>
  <c r="K116" i="9"/>
  <c r="J116" i="9"/>
  <c r="I116" i="9"/>
  <c r="H116" i="9"/>
  <c r="G116" i="9"/>
  <c r="F116" i="9"/>
  <c r="E116" i="9"/>
  <c r="D116" i="9"/>
  <c r="C116" i="9"/>
  <c r="BI115" i="9"/>
  <c r="BG115" i="9"/>
  <c r="BE115" i="9"/>
  <c r="BC115" i="9"/>
  <c r="AY115" i="9"/>
  <c r="AW115" i="9"/>
  <c r="AD115" i="9"/>
  <c r="AE115" i="9" s="1"/>
  <c r="AB115" i="9"/>
  <c r="AA115" i="9"/>
  <c r="Z115" i="9"/>
  <c r="Y115" i="9"/>
  <c r="N115" i="9"/>
  <c r="L115" i="9"/>
  <c r="K115" i="9"/>
  <c r="J115" i="9"/>
  <c r="I115" i="9"/>
  <c r="H115" i="9"/>
  <c r="G115" i="9"/>
  <c r="F115" i="9"/>
  <c r="E115" i="9"/>
  <c r="D115" i="9"/>
  <c r="C115" i="9"/>
  <c r="BI114" i="9"/>
  <c r="BG114" i="9"/>
  <c r="BE114" i="9"/>
  <c r="BC114" i="9"/>
  <c r="AY114" i="9"/>
  <c r="AW114" i="9"/>
  <c r="AD114" i="9"/>
  <c r="AF114" i="9" s="1"/>
  <c r="AB114" i="9"/>
  <c r="AA114" i="9"/>
  <c r="Z114" i="9"/>
  <c r="Y114" i="9"/>
  <c r="N114" i="9"/>
  <c r="L114" i="9"/>
  <c r="K114" i="9"/>
  <c r="J114" i="9"/>
  <c r="I114" i="9"/>
  <c r="H114" i="9"/>
  <c r="G114" i="9"/>
  <c r="F114" i="9"/>
  <c r="E114" i="9"/>
  <c r="D114" i="9"/>
  <c r="C114" i="9"/>
  <c r="BI113" i="9"/>
  <c r="BG113" i="9"/>
  <c r="BE113" i="9"/>
  <c r="BC113" i="9"/>
  <c r="AY113" i="9"/>
  <c r="AW113" i="9"/>
  <c r="AD113" i="9"/>
  <c r="AG113" i="9" s="1"/>
  <c r="AB113" i="9"/>
  <c r="AA113" i="9"/>
  <c r="Z113" i="9"/>
  <c r="Y113" i="9"/>
  <c r="N113" i="9"/>
  <c r="L113" i="9"/>
  <c r="K113" i="9"/>
  <c r="J113" i="9"/>
  <c r="I113" i="9"/>
  <c r="H113" i="9"/>
  <c r="G113" i="9"/>
  <c r="F113" i="9"/>
  <c r="E113" i="9"/>
  <c r="D113" i="9"/>
  <c r="C113" i="9"/>
  <c r="BI112" i="9"/>
  <c r="BG112" i="9"/>
  <c r="BE112" i="9"/>
  <c r="BC112" i="9"/>
  <c r="AY112" i="9"/>
  <c r="AW112" i="9"/>
  <c r="AD112" i="9"/>
  <c r="AE112" i="9" s="1"/>
  <c r="AB112" i="9"/>
  <c r="AA112" i="9"/>
  <c r="Z112" i="9"/>
  <c r="Y112" i="9"/>
  <c r="N112" i="9"/>
  <c r="L112" i="9"/>
  <c r="K112" i="9"/>
  <c r="J112" i="9"/>
  <c r="I112" i="9"/>
  <c r="H112" i="9"/>
  <c r="G112" i="9"/>
  <c r="F112" i="9"/>
  <c r="E112" i="9"/>
  <c r="D112" i="9"/>
  <c r="C112" i="9"/>
  <c r="BI111" i="9"/>
  <c r="BG111" i="9"/>
  <c r="BE111" i="9"/>
  <c r="BC111" i="9"/>
  <c r="AY111" i="9"/>
  <c r="AW111" i="9"/>
  <c r="AD111" i="9"/>
  <c r="AB111" i="9"/>
  <c r="AA111" i="9"/>
  <c r="Z111" i="9"/>
  <c r="Y111" i="9"/>
  <c r="N111" i="9"/>
  <c r="L111" i="9"/>
  <c r="K111" i="9"/>
  <c r="J111" i="9"/>
  <c r="I111" i="9"/>
  <c r="H111" i="9"/>
  <c r="G111" i="9"/>
  <c r="F111" i="9"/>
  <c r="E111" i="9"/>
  <c r="D111" i="9"/>
  <c r="C111" i="9"/>
  <c r="BI110" i="9"/>
  <c r="BG110" i="9"/>
  <c r="BE110" i="9"/>
  <c r="BC110" i="9"/>
  <c r="AY110" i="9"/>
  <c r="AW110" i="9"/>
  <c r="AD110" i="9"/>
  <c r="AB110" i="9"/>
  <c r="AA110" i="9"/>
  <c r="Z110" i="9"/>
  <c r="Y110" i="9"/>
  <c r="N110" i="9"/>
  <c r="L110" i="9"/>
  <c r="K110" i="9"/>
  <c r="J110" i="9"/>
  <c r="I110" i="9"/>
  <c r="H110" i="9"/>
  <c r="G110" i="9"/>
  <c r="F110" i="9"/>
  <c r="E110" i="9"/>
  <c r="D110" i="9"/>
  <c r="C110" i="9"/>
  <c r="BI109" i="9"/>
  <c r="BG109" i="9"/>
  <c r="BE109" i="9"/>
  <c r="BC109" i="9"/>
  <c r="AY109" i="9"/>
  <c r="AW109" i="9"/>
  <c r="AD109" i="9"/>
  <c r="AG109" i="9" s="1"/>
  <c r="AB109" i="9"/>
  <c r="AA109" i="9"/>
  <c r="Z109" i="9"/>
  <c r="Y109" i="9"/>
  <c r="N109" i="9"/>
  <c r="L109" i="9"/>
  <c r="K109" i="9"/>
  <c r="J109" i="9"/>
  <c r="I109" i="9"/>
  <c r="H109" i="9"/>
  <c r="G109" i="9"/>
  <c r="F109" i="9"/>
  <c r="E109" i="9"/>
  <c r="D109" i="9"/>
  <c r="C109" i="9"/>
  <c r="BI108" i="9"/>
  <c r="BG108" i="9"/>
  <c r="BE108" i="9"/>
  <c r="BC108" i="9"/>
  <c r="AY108" i="9"/>
  <c r="AW108" i="9"/>
  <c r="AD108" i="9"/>
  <c r="AB108" i="9"/>
  <c r="AA108" i="9"/>
  <c r="Z108" i="9"/>
  <c r="Y108" i="9"/>
  <c r="N108" i="9"/>
  <c r="L108" i="9"/>
  <c r="K108" i="9"/>
  <c r="J108" i="9"/>
  <c r="I108" i="9"/>
  <c r="H108" i="9"/>
  <c r="G108" i="9"/>
  <c r="F108" i="9"/>
  <c r="E108" i="9"/>
  <c r="D108" i="9"/>
  <c r="C108" i="9"/>
  <c r="BI107" i="9"/>
  <c r="BG107" i="9"/>
  <c r="BE107" i="9"/>
  <c r="BC107" i="9"/>
  <c r="AY107" i="9"/>
  <c r="AW107" i="9"/>
  <c r="AD107" i="9"/>
  <c r="AG107" i="9" s="1"/>
  <c r="AB107" i="9"/>
  <c r="AA107" i="9"/>
  <c r="Z107" i="9"/>
  <c r="Y107" i="9"/>
  <c r="N107" i="9"/>
  <c r="L107" i="9"/>
  <c r="K107" i="9"/>
  <c r="J107" i="9"/>
  <c r="I107" i="9"/>
  <c r="H107" i="9"/>
  <c r="G107" i="9"/>
  <c r="F107" i="9"/>
  <c r="E107" i="9"/>
  <c r="D107" i="9"/>
  <c r="C107" i="9"/>
  <c r="BI106" i="9"/>
  <c r="BG106" i="9"/>
  <c r="BE106" i="9"/>
  <c r="BC106" i="9"/>
  <c r="AY106" i="9"/>
  <c r="AW106" i="9"/>
  <c r="AD106" i="9"/>
  <c r="AE106" i="9" s="1"/>
  <c r="AB106" i="9"/>
  <c r="AA106" i="9"/>
  <c r="Z106" i="9"/>
  <c r="Y106" i="9"/>
  <c r="N106" i="9"/>
  <c r="L106" i="9"/>
  <c r="K106" i="9"/>
  <c r="J106" i="9"/>
  <c r="I106" i="9"/>
  <c r="H106" i="9"/>
  <c r="G106" i="9"/>
  <c r="F106" i="9"/>
  <c r="E106" i="9"/>
  <c r="D106" i="9"/>
  <c r="C106" i="9"/>
  <c r="BI105" i="9"/>
  <c r="BG105" i="9"/>
  <c r="BE105" i="9"/>
  <c r="BC105" i="9"/>
  <c r="AY105" i="9"/>
  <c r="AW105" i="9"/>
  <c r="AD105" i="9"/>
  <c r="AG105" i="9" s="1"/>
  <c r="AB105" i="9"/>
  <c r="AA105" i="9"/>
  <c r="Z105" i="9"/>
  <c r="Y105" i="9"/>
  <c r="N105" i="9"/>
  <c r="L105" i="9"/>
  <c r="K105" i="9"/>
  <c r="J105" i="9"/>
  <c r="I105" i="9"/>
  <c r="H105" i="9"/>
  <c r="G105" i="9"/>
  <c r="F105" i="9"/>
  <c r="E105" i="9"/>
  <c r="D105" i="9"/>
  <c r="C105" i="9"/>
  <c r="BI104" i="9"/>
  <c r="BG104" i="9"/>
  <c r="BE104" i="9"/>
  <c r="BC104" i="9"/>
  <c r="AY104" i="9"/>
  <c r="AW104" i="9"/>
  <c r="AD104" i="9"/>
  <c r="AB104" i="9"/>
  <c r="AA104" i="9"/>
  <c r="Z104" i="9"/>
  <c r="Y104" i="9"/>
  <c r="N104" i="9"/>
  <c r="L104" i="9"/>
  <c r="K104" i="9"/>
  <c r="J104" i="9"/>
  <c r="I104" i="9"/>
  <c r="H104" i="9"/>
  <c r="G104" i="9"/>
  <c r="F104" i="9"/>
  <c r="E104" i="9"/>
  <c r="D104" i="9"/>
  <c r="C104" i="9"/>
  <c r="BI103" i="9"/>
  <c r="BG103" i="9"/>
  <c r="BE103" i="9"/>
  <c r="BC103" i="9"/>
  <c r="AY103" i="9"/>
  <c r="AW103" i="9"/>
  <c r="AD103" i="9"/>
  <c r="AB103" i="9"/>
  <c r="AA103" i="9"/>
  <c r="Z103" i="9"/>
  <c r="Y103" i="9"/>
  <c r="N103" i="9"/>
  <c r="L103" i="9"/>
  <c r="K103" i="9"/>
  <c r="J103" i="9"/>
  <c r="I103" i="9"/>
  <c r="H103" i="9"/>
  <c r="G103" i="9"/>
  <c r="F103" i="9"/>
  <c r="E103" i="9"/>
  <c r="D103" i="9"/>
  <c r="C103" i="9"/>
  <c r="BI102" i="9"/>
  <c r="BG102" i="9"/>
  <c r="BE102" i="9"/>
  <c r="BC102" i="9"/>
  <c r="AY102" i="9"/>
  <c r="AW102" i="9"/>
  <c r="AD102" i="9"/>
  <c r="AB102" i="9"/>
  <c r="AA102" i="9"/>
  <c r="Z102" i="9"/>
  <c r="Y102" i="9"/>
  <c r="N102" i="9"/>
  <c r="L102" i="9"/>
  <c r="K102" i="9"/>
  <c r="J102" i="9"/>
  <c r="I102" i="9"/>
  <c r="H102" i="9"/>
  <c r="G102" i="9"/>
  <c r="F102" i="9"/>
  <c r="E102" i="9"/>
  <c r="D102" i="9"/>
  <c r="C102" i="9"/>
  <c r="BI101" i="9"/>
  <c r="BG101" i="9"/>
  <c r="BE101" i="9"/>
  <c r="BC101" i="9"/>
  <c r="AY101" i="9"/>
  <c r="AW101" i="9"/>
  <c r="AD101" i="9"/>
  <c r="AF101" i="9" s="1"/>
  <c r="AB101" i="9"/>
  <c r="AA101" i="9"/>
  <c r="Z101" i="9"/>
  <c r="Y101" i="9"/>
  <c r="N101" i="9"/>
  <c r="L101" i="9"/>
  <c r="K101" i="9"/>
  <c r="J101" i="9"/>
  <c r="I101" i="9"/>
  <c r="H101" i="9"/>
  <c r="G101" i="9"/>
  <c r="F101" i="9"/>
  <c r="E101" i="9"/>
  <c r="D101" i="9"/>
  <c r="C101" i="9"/>
  <c r="BI100" i="9"/>
  <c r="BG100" i="9"/>
  <c r="BE100" i="9"/>
  <c r="BC100" i="9"/>
  <c r="AY100" i="9"/>
  <c r="AW100" i="9"/>
  <c r="AD100" i="9"/>
  <c r="AF100" i="9" s="1"/>
  <c r="AB100" i="9"/>
  <c r="AA100" i="9"/>
  <c r="Z100" i="9"/>
  <c r="Y100" i="9"/>
  <c r="N100" i="9"/>
  <c r="L100" i="9"/>
  <c r="K100" i="9"/>
  <c r="J100" i="9"/>
  <c r="I100" i="9"/>
  <c r="H100" i="9"/>
  <c r="G100" i="9"/>
  <c r="F100" i="9"/>
  <c r="E100" i="9"/>
  <c r="D100" i="9"/>
  <c r="C100" i="9"/>
  <c r="BI99" i="9"/>
  <c r="BG99" i="9"/>
  <c r="BE99" i="9"/>
  <c r="BC99" i="9"/>
  <c r="AY99" i="9"/>
  <c r="AW99" i="9"/>
  <c r="AD99" i="9"/>
  <c r="AG99" i="9" s="1"/>
  <c r="AB99" i="9"/>
  <c r="AA99" i="9"/>
  <c r="Z99" i="9"/>
  <c r="Y99" i="9"/>
  <c r="N99" i="9"/>
  <c r="L99" i="9"/>
  <c r="K99" i="9"/>
  <c r="J99" i="9"/>
  <c r="I99" i="9"/>
  <c r="H99" i="9"/>
  <c r="G99" i="9"/>
  <c r="F99" i="9"/>
  <c r="E99" i="9"/>
  <c r="D99" i="9"/>
  <c r="C99" i="9"/>
  <c r="BI98" i="9"/>
  <c r="BG98" i="9"/>
  <c r="BE98" i="9"/>
  <c r="BC98" i="9"/>
  <c r="AY98" i="9"/>
  <c r="AW98" i="9"/>
  <c r="AD98" i="9"/>
  <c r="AE98" i="9" s="1"/>
  <c r="AB98" i="9"/>
  <c r="AA98" i="9"/>
  <c r="Z98" i="9"/>
  <c r="Y98" i="9"/>
  <c r="N98" i="9"/>
  <c r="L98" i="9"/>
  <c r="K98" i="9"/>
  <c r="J98" i="9"/>
  <c r="I98" i="9"/>
  <c r="H98" i="9"/>
  <c r="G98" i="9"/>
  <c r="F98" i="9"/>
  <c r="E98" i="9"/>
  <c r="D98" i="9"/>
  <c r="C98" i="9"/>
  <c r="BI97" i="9"/>
  <c r="BG97" i="9"/>
  <c r="BE97" i="9"/>
  <c r="BC97" i="9"/>
  <c r="AY97" i="9"/>
  <c r="AW97" i="9"/>
  <c r="AD97" i="9"/>
  <c r="AG97" i="9" s="1"/>
  <c r="AB97" i="9"/>
  <c r="AA97" i="9"/>
  <c r="Z97" i="9"/>
  <c r="Y97" i="9"/>
  <c r="N97" i="9"/>
  <c r="L97" i="9"/>
  <c r="K97" i="9"/>
  <c r="J97" i="9"/>
  <c r="I97" i="9"/>
  <c r="H97" i="9"/>
  <c r="G97" i="9"/>
  <c r="F97" i="9"/>
  <c r="E97" i="9"/>
  <c r="D97" i="9"/>
  <c r="C97" i="9"/>
  <c r="BI96" i="9"/>
  <c r="BG96" i="9"/>
  <c r="BE96" i="9"/>
  <c r="BC96" i="9"/>
  <c r="AY96" i="9"/>
  <c r="AW96" i="9"/>
  <c r="AD96" i="9"/>
  <c r="AF96" i="9" s="1"/>
  <c r="AB96" i="9"/>
  <c r="AA96" i="9"/>
  <c r="Z96" i="9"/>
  <c r="Y96" i="9"/>
  <c r="N96" i="9"/>
  <c r="L96" i="9"/>
  <c r="K96" i="9"/>
  <c r="J96" i="9"/>
  <c r="I96" i="9"/>
  <c r="H96" i="9"/>
  <c r="G96" i="9"/>
  <c r="F96" i="9"/>
  <c r="E96" i="9"/>
  <c r="D96" i="9"/>
  <c r="C96" i="9"/>
  <c r="BI95" i="9"/>
  <c r="BG95" i="9"/>
  <c r="BE95" i="9"/>
  <c r="BC95" i="9"/>
  <c r="AY95" i="9"/>
  <c r="AW95" i="9"/>
  <c r="AD95" i="9"/>
  <c r="AB95" i="9"/>
  <c r="AA95" i="9"/>
  <c r="Z95" i="9"/>
  <c r="Y95" i="9"/>
  <c r="N95" i="9"/>
  <c r="L95" i="9"/>
  <c r="K95" i="9"/>
  <c r="J95" i="9"/>
  <c r="I95" i="9"/>
  <c r="H95" i="9"/>
  <c r="G95" i="9"/>
  <c r="F95" i="9"/>
  <c r="E95" i="9"/>
  <c r="D95" i="9"/>
  <c r="C95" i="9"/>
  <c r="BI94" i="9"/>
  <c r="BG94" i="9"/>
  <c r="BE94" i="9"/>
  <c r="BC94" i="9"/>
  <c r="AY94" i="9"/>
  <c r="AW94" i="9"/>
  <c r="AD94" i="9"/>
  <c r="AB94" i="9"/>
  <c r="AA94" i="9"/>
  <c r="Z94" i="9"/>
  <c r="Y94" i="9"/>
  <c r="N94" i="9"/>
  <c r="L94" i="9"/>
  <c r="K94" i="9"/>
  <c r="J94" i="9"/>
  <c r="I94" i="9"/>
  <c r="H94" i="9"/>
  <c r="G94" i="9"/>
  <c r="F94" i="9"/>
  <c r="E94" i="9"/>
  <c r="D94" i="9"/>
  <c r="C94" i="9"/>
  <c r="BI93" i="9"/>
  <c r="BG93" i="9"/>
  <c r="BE93" i="9"/>
  <c r="BC93" i="9"/>
  <c r="AY93" i="9"/>
  <c r="AW93" i="9"/>
  <c r="AD93" i="9"/>
  <c r="AG93" i="9" s="1"/>
  <c r="AB93" i="9"/>
  <c r="AA93" i="9"/>
  <c r="Z93" i="9"/>
  <c r="Y93" i="9"/>
  <c r="N93" i="9"/>
  <c r="L93" i="9"/>
  <c r="K93" i="9"/>
  <c r="J93" i="9"/>
  <c r="I93" i="9"/>
  <c r="H93" i="9"/>
  <c r="G93" i="9"/>
  <c r="F93" i="9"/>
  <c r="E93" i="9"/>
  <c r="D93" i="9"/>
  <c r="C93" i="9"/>
  <c r="BI92" i="9"/>
  <c r="BG92" i="9"/>
  <c r="BE92" i="9"/>
  <c r="BC92" i="9"/>
  <c r="AY92" i="9"/>
  <c r="AW92" i="9"/>
  <c r="AD92" i="9"/>
  <c r="AE92" i="9" s="1"/>
  <c r="AB92" i="9"/>
  <c r="AA92" i="9"/>
  <c r="Z92" i="9"/>
  <c r="Y92" i="9"/>
  <c r="N92" i="9"/>
  <c r="L92" i="9"/>
  <c r="K92" i="9"/>
  <c r="J92" i="9"/>
  <c r="I92" i="9"/>
  <c r="H92" i="9"/>
  <c r="G92" i="9"/>
  <c r="F92" i="9"/>
  <c r="E92" i="9"/>
  <c r="D92" i="9"/>
  <c r="C92" i="9"/>
  <c r="BI91" i="9"/>
  <c r="BG91" i="9"/>
  <c r="BE91" i="9"/>
  <c r="BC91" i="9"/>
  <c r="AY91" i="9"/>
  <c r="AW91" i="9"/>
  <c r="AD91" i="9"/>
  <c r="AG91" i="9" s="1"/>
  <c r="AB91" i="9"/>
  <c r="AA91" i="9"/>
  <c r="Z91" i="9"/>
  <c r="Y91" i="9"/>
  <c r="N91" i="9"/>
  <c r="L91" i="9"/>
  <c r="K91" i="9"/>
  <c r="J91" i="9"/>
  <c r="I91" i="9"/>
  <c r="H91" i="9"/>
  <c r="G91" i="9"/>
  <c r="F91" i="9"/>
  <c r="E91" i="9"/>
  <c r="D91" i="9"/>
  <c r="C91" i="9"/>
  <c r="BI90" i="9"/>
  <c r="BG90" i="9"/>
  <c r="BE90" i="9"/>
  <c r="BC90" i="9"/>
  <c r="AY90" i="9"/>
  <c r="AW90" i="9"/>
  <c r="AD90" i="9"/>
  <c r="AF90" i="9" s="1"/>
  <c r="AB90" i="9"/>
  <c r="AA90" i="9"/>
  <c r="Z90" i="9"/>
  <c r="Y90" i="9"/>
  <c r="N90" i="9"/>
  <c r="L90" i="9"/>
  <c r="K90" i="9"/>
  <c r="J90" i="9"/>
  <c r="I90" i="9"/>
  <c r="H90" i="9"/>
  <c r="G90" i="9"/>
  <c r="F90" i="9"/>
  <c r="E90" i="9"/>
  <c r="D90" i="9"/>
  <c r="C90" i="9"/>
  <c r="BI89" i="9"/>
  <c r="BG89" i="9"/>
  <c r="BE89" i="9"/>
  <c r="BC89" i="9"/>
  <c r="AY89" i="9"/>
  <c r="AW89" i="9"/>
  <c r="AD89" i="9"/>
  <c r="AG89" i="9" s="1"/>
  <c r="AB89" i="9"/>
  <c r="AA89" i="9"/>
  <c r="Z89" i="9"/>
  <c r="Y89" i="9"/>
  <c r="N89" i="9"/>
  <c r="L89" i="9"/>
  <c r="K89" i="9"/>
  <c r="J89" i="9"/>
  <c r="I89" i="9"/>
  <c r="H89" i="9"/>
  <c r="G89" i="9"/>
  <c r="F89" i="9"/>
  <c r="E89" i="9"/>
  <c r="D89" i="9"/>
  <c r="C89" i="9"/>
  <c r="BI88" i="9"/>
  <c r="BG88" i="9"/>
  <c r="BE88" i="9"/>
  <c r="BC88" i="9"/>
  <c r="AY88" i="9"/>
  <c r="AW88" i="9"/>
  <c r="AD88" i="9"/>
  <c r="AG88" i="9" s="1"/>
  <c r="AB88" i="9"/>
  <c r="AA88" i="9"/>
  <c r="Z88" i="9"/>
  <c r="Y88" i="9"/>
  <c r="N88" i="9"/>
  <c r="L88" i="9"/>
  <c r="K88" i="9"/>
  <c r="J88" i="9"/>
  <c r="I88" i="9"/>
  <c r="H88" i="9"/>
  <c r="G88" i="9"/>
  <c r="F88" i="9"/>
  <c r="E88" i="9"/>
  <c r="D88" i="9"/>
  <c r="C88" i="9"/>
  <c r="BI87" i="9"/>
  <c r="BG87" i="9"/>
  <c r="BE87" i="9"/>
  <c r="BC87" i="9"/>
  <c r="AY87" i="9"/>
  <c r="AW87" i="9"/>
  <c r="AD87" i="9"/>
  <c r="AE87" i="9" s="1"/>
  <c r="AB87" i="9"/>
  <c r="AA87" i="9"/>
  <c r="Z87" i="9"/>
  <c r="Y87" i="9"/>
  <c r="N87" i="9"/>
  <c r="L87" i="9"/>
  <c r="K87" i="9"/>
  <c r="J87" i="9"/>
  <c r="I87" i="9"/>
  <c r="H87" i="9"/>
  <c r="G87" i="9"/>
  <c r="F87" i="9"/>
  <c r="E87" i="9"/>
  <c r="C87" i="9"/>
  <c r="BI86" i="9"/>
  <c r="BG86" i="9"/>
  <c r="BE86" i="9"/>
  <c r="BC86" i="9"/>
  <c r="AY86" i="9"/>
  <c r="AW86" i="9"/>
  <c r="AD86" i="9"/>
  <c r="AB86" i="9"/>
  <c r="AA86" i="9"/>
  <c r="Z86" i="9"/>
  <c r="Y86" i="9"/>
  <c r="N86" i="9"/>
  <c r="L86" i="9"/>
  <c r="K86" i="9"/>
  <c r="J86" i="9"/>
  <c r="I86" i="9"/>
  <c r="H86" i="9"/>
  <c r="G86" i="9"/>
  <c r="F86" i="9"/>
  <c r="E86" i="9"/>
  <c r="D86" i="9"/>
  <c r="C86" i="9"/>
  <c r="BI85" i="9"/>
  <c r="BG85" i="9"/>
  <c r="BE85" i="9"/>
  <c r="BC85" i="9"/>
  <c r="AY85" i="9"/>
  <c r="AW85" i="9"/>
  <c r="AD85" i="9"/>
  <c r="AF85" i="9" s="1"/>
  <c r="AB85" i="9"/>
  <c r="AA85" i="9"/>
  <c r="Z85" i="9"/>
  <c r="Y85" i="9"/>
  <c r="N85" i="9"/>
  <c r="L85" i="9"/>
  <c r="K85" i="9"/>
  <c r="J85" i="9"/>
  <c r="I85" i="9"/>
  <c r="H85" i="9"/>
  <c r="G85" i="9"/>
  <c r="F85" i="9"/>
  <c r="E85" i="9"/>
  <c r="D85" i="9"/>
  <c r="C85" i="9"/>
  <c r="BI84" i="9"/>
  <c r="BG84" i="9"/>
  <c r="BE84" i="9"/>
  <c r="BC84" i="9"/>
  <c r="AY84" i="9"/>
  <c r="AW84" i="9"/>
  <c r="AD84" i="9"/>
  <c r="AB84" i="9"/>
  <c r="AA84" i="9"/>
  <c r="Z84" i="9"/>
  <c r="Y84" i="9"/>
  <c r="N84" i="9"/>
  <c r="L84" i="9"/>
  <c r="K84" i="9"/>
  <c r="J84" i="9"/>
  <c r="I84" i="9"/>
  <c r="H84" i="9"/>
  <c r="G84" i="9"/>
  <c r="F84" i="9"/>
  <c r="E84" i="9"/>
  <c r="D84" i="9"/>
  <c r="C84" i="9"/>
  <c r="BI83" i="9"/>
  <c r="BG83" i="9"/>
  <c r="BE83" i="9"/>
  <c r="BC83" i="9"/>
  <c r="AY83" i="9"/>
  <c r="AW83" i="9"/>
  <c r="AD83" i="9"/>
  <c r="AG83" i="9" s="1"/>
  <c r="AB83" i="9"/>
  <c r="AA83" i="9"/>
  <c r="Z83" i="9"/>
  <c r="Y83" i="9"/>
  <c r="N83" i="9"/>
  <c r="L83" i="9"/>
  <c r="K83" i="9"/>
  <c r="J83" i="9"/>
  <c r="I83" i="9"/>
  <c r="H83" i="9"/>
  <c r="G83" i="9"/>
  <c r="F83" i="9"/>
  <c r="E83" i="9"/>
  <c r="D83" i="9"/>
  <c r="C83" i="9"/>
  <c r="BI82" i="9"/>
  <c r="BG82" i="9"/>
  <c r="BE82" i="9"/>
  <c r="BC82" i="9"/>
  <c r="AY82" i="9"/>
  <c r="AW82" i="9"/>
  <c r="AD82" i="9"/>
  <c r="AE82" i="9" s="1"/>
  <c r="AB82" i="9"/>
  <c r="AA82" i="9"/>
  <c r="Z82" i="9"/>
  <c r="Y82" i="9"/>
  <c r="N82" i="9"/>
  <c r="L82" i="9"/>
  <c r="K82" i="9"/>
  <c r="J82" i="9"/>
  <c r="I82" i="9"/>
  <c r="H82" i="9"/>
  <c r="G82" i="9"/>
  <c r="F82" i="9"/>
  <c r="E82" i="9"/>
  <c r="D82" i="9"/>
  <c r="C82" i="9"/>
  <c r="BI81" i="9"/>
  <c r="BG81" i="9"/>
  <c r="BE81" i="9"/>
  <c r="BC81" i="9"/>
  <c r="AY81" i="9"/>
  <c r="AW81" i="9"/>
  <c r="AD81" i="9"/>
  <c r="AF81" i="9" s="1"/>
  <c r="AB81" i="9"/>
  <c r="AA81" i="9"/>
  <c r="Z81" i="9"/>
  <c r="Y81" i="9"/>
  <c r="N81" i="9"/>
  <c r="L81" i="9"/>
  <c r="K81" i="9"/>
  <c r="J81" i="9"/>
  <c r="I81" i="9"/>
  <c r="H81" i="9"/>
  <c r="G81" i="9"/>
  <c r="F81" i="9"/>
  <c r="E81" i="9"/>
  <c r="D81" i="9"/>
  <c r="C81" i="9"/>
  <c r="BI80" i="9"/>
  <c r="BG80" i="9"/>
  <c r="BE80" i="9"/>
  <c r="BC80" i="9"/>
  <c r="AY80" i="9"/>
  <c r="AW80" i="9"/>
  <c r="AD80" i="9"/>
  <c r="AB80" i="9"/>
  <c r="AA80" i="9"/>
  <c r="Z80" i="9"/>
  <c r="Y80" i="9"/>
  <c r="N80" i="9"/>
  <c r="L80" i="9"/>
  <c r="K80" i="9"/>
  <c r="J80" i="9"/>
  <c r="I80" i="9"/>
  <c r="H80" i="9"/>
  <c r="G80" i="9"/>
  <c r="F80" i="9"/>
  <c r="E80" i="9"/>
  <c r="D80" i="9"/>
  <c r="C80" i="9"/>
  <c r="BI79" i="9"/>
  <c r="BG79" i="9"/>
  <c r="BE79" i="9"/>
  <c r="BC79" i="9"/>
  <c r="AY79" i="9"/>
  <c r="AW79" i="9"/>
  <c r="AD79" i="9"/>
  <c r="AE79" i="9" s="1"/>
  <c r="AB79" i="9"/>
  <c r="AA79" i="9"/>
  <c r="Z79" i="9"/>
  <c r="Y79" i="9"/>
  <c r="N79" i="9"/>
  <c r="L79" i="9"/>
  <c r="K79" i="9"/>
  <c r="J79" i="9"/>
  <c r="I79" i="9"/>
  <c r="H79" i="9"/>
  <c r="G79" i="9"/>
  <c r="F79" i="9"/>
  <c r="E79" i="9"/>
  <c r="D79" i="9"/>
  <c r="C79" i="9"/>
  <c r="BI78" i="9"/>
  <c r="BG78" i="9"/>
  <c r="BE78" i="9"/>
  <c r="BC78" i="9"/>
  <c r="AY78" i="9"/>
  <c r="AW78" i="9"/>
  <c r="AD78" i="9"/>
  <c r="AE78" i="9" s="1"/>
  <c r="AB78" i="9"/>
  <c r="AA78" i="9"/>
  <c r="Z78" i="9"/>
  <c r="Y78" i="9"/>
  <c r="N78" i="9"/>
  <c r="L78" i="9"/>
  <c r="K78" i="9"/>
  <c r="J78" i="9"/>
  <c r="I78" i="9"/>
  <c r="H78" i="9"/>
  <c r="G78" i="9"/>
  <c r="F78" i="9"/>
  <c r="E78" i="9"/>
  <c r="D78" i="9"/>
  <c r="C78" i="9"/>
  <c r="BI77" i="9"/>
  <c r="BG77" i="9"/>
  <c r="BE77" i="9"/>
  <c r="BC77" i="9"/>
  <c r="AY77" i="9"/>
  <c r="AW77" i="9"/>
  <c r="AD77" i="9"/>
  <c r="AF77" i="9" s="1"/>
  <c r="AB77" i="9"/>
  <c r="AA77" i="9"/>
  <c r="Z77" i="9"/>
  <c r="Y77" i="9"/>
  <c r="N77" i="9"/>
  <c r="L77" i="9"/>
  <c r="K77" i="9"/>
  <c r="J77" i="9"/>
  <c r="I77" i="9"/>
  <c r="H77" i="9"/>
  <c r="G77" i="9"/>
  <c r="F77" i="9"/>
  <c r="E77" i="9"/>
  <c r="D77" i="9"/>
  <c r="C77" i="9"/>
  <c r="BI76" i="9"/>
  <c r="BG76" i="9"/>
  <c r="BE76" i="9"/>
  <c r="BC76" i="9"/>
  <c r="AY76" i="9"/>
  <c r="AW76" i="9"/>
  <c r="AD76" i="9"/>
  <c r="AB76" i="9"/>
  <c r="AA76" i="9"/>
  <c r="Z76" i="9"/>
  <c r="Y76" i="9"/>
  <c r="N76" i="9"/>
  <c r="L76" i="9"/>
  <c r="K76" i="9"/>
  <c r="J76" i="9"/>
  <c r="I76" i="9"/>
  <c r="H76" i="9"/>
  <c r="G76" i="9"/>
  <c r="F76" i="9"/>
  <c r="E76" i="9"/>
  <c r="D76" i="9"/>
  <c r="C76" i="9"/>
  <c r="BI75" i="9"/>
  <c r="BG75" i="9"/>
  <c r="BE75" i="9"/>
  <c r="BC75" i="9"/>
  <c r="AY75" i="9"/>
  <c r="AW75" i="9"/>
  <c r="AD75" i="9"/>
  <c r="AF75" i="9" s="1"/>
  <c r="AB75" i="9"/>
  <c r="AA75" i="9"/>
  <c r="Z75" i="9"/>
  <c r="Y75" i="9"/>
  <c r="N75" i="9"/>
  <c r="L75" i="9"/>
  <c r="K75" i="9"/>
  <c r="J75" i="9"/>
  <c r="I75" i="9"/>
  <c r="H75" i="9"/>
  <c r="G75" i="9"/>
  <c r="F75" i="9"/>
  <c r="E75" i="9"/>
  <c r="D75" i="9"/>
  <c r="C75" i="9"/>
  <c r="BI74" i="9"/>
  <c r="BG74" i="9"/>
  <c r="BE74" i="9"/>
  <c r="BC74" i="9"/>
  <c r="AY74" i="9"/>
  <c r="AW74" i="9"/>
  <c r="AD74" i="9"/>
  <c r="AF74" i="9" s="1"/>
  <c r="AB74" i="9"/>
  <c r="AA74" i="9"/>
  <c r="Z74" i="9"/>
  <c r="Y74" i="9"/>
  <c r="N74" i="9"/>
  <c r="L74" i="9"/>
  <c r="K74" i="9"/>
  <c r="J74" i="9"/>
  <c r="I74" i="9"/>
  <c r="H74" i="9"/>
  <c r="G74" i="9"/>
  <c r="F74" i="9"/>
  <c r="E74" i="9"/>
  <c r="D74" i="9"/>
  <c r="C74" i="9"/>
  <c r="BI73" i="9"/>
  <c r="BG73" i="9"/>
  <c r="BE73" i="9"/>
  <c r="BC73" i="9"/>
  <c r="AY73" i="9"/>
  <c r="AW73" i="9"/>
  <c r="AD73" i="9"/>
  <c r="AF73" i="9" s="1"/>
  <c r="AB73" i="9"/>
  <c r="AA73" i="9"/>
  <c r="Z73" i="9"/>
  <c r="Y73" i="9"/>
  <c r="N73" i="9"/>
  <c r="L73" i="9"/>
  <c r="K73" i="9"/>
  <c r="J73" i="9"/>
  <c r="I73" i="9"/>
  <c r="H73" i="9"/>
  <c r="G73" i="9"/>
  <c r="F73" i="9"/>
  <c r="E73" i="9"/>
  <c r="D73" i="9"/>
  <c r="C73" i="9"/>
  <c r="BI72" i="9"/>
  <c r="BG72" i="9"/>
  <c r="BE72" i="9"/>
  <c r="BC72" i="9"/>
  <c r="AY72" i="9"/>
  <c r="AW72" i="9"/>
  <c r="AD72" i="9"/>
  <c r="AF72" i="9" s="1"/>
  <c r="AB72" i="9"/>
  <c r="AA72" i="9"/>
  <c r="Z72" i="9"/>
  <c r="Y72" i="9"/>
  <c r="N72" i="9"/>
  <c r="L72" i="9"/>
  <c r="K72" i="9"/>
  <c r="J72" i="9"/>
  <c r="I72" i="9"/>
  <c r="H72" i="9"/>
  <c r="G72" i="9"/>
  <c r="F72" i="9"/>
  <c r="E72" i="9"/>
  <c r="D72" i="9"/>
  <c r="C72" i="9"/>
  <c r="BI71" i="9"/>
  <c r="BG71" i="9"/>
  <c r="BE71" i="9"/>
  <c r="BC71" i="9"/>
  <c r="AY71" i="9"/>
  <c r="AW71" i="9"/>
  <c r="AD71" i="9"/>
  <c r="AF71" i="9" s="1"/>
  <c r="AB71" i="9"/>
  <c r="AA71" i="9"/>
  <c r="Z71" i="9"/>
  <c r="Y71" i="9"/>
  <c r="N71" i="9"/>
  <c r="L71" i="9"/>
  <c r="K71" i="9"/>
  <c r="J71" i="9"/>
  <c r="I71" i="9"/>
  <c r="H71" i="9"/>
  <c r="G71" i="9"/>
  <c r="F71" i="9"/>
  <c r="E71" i="9"/>
  <c r="D71" i="9"/>
  <c r="C71" i="9"/>
  <c r="BI70" i="9"/>
  <c r="BG70" i="9"/>
  <c r="BE70" i="9"/>
  <c r="BC70" i="9"/>
  <c r="AY70" i="9"/>
  <c r="AW70" i="9"/>
  <c r="AD70" i="9"/>
  <c r="AF70" i="9" s="1"/>
  <c r="AB70" i="9"/>
  <c r="AA70" i="9"/>
  <c r="Z70" i="9"/>
  <c r="Y70" i="9"/>
  <c r="N70" i="9"/>
  <c r="L70" i="9"/>
  <c r="K70" i="9"/>
  <c r="J70" i="9"/>
  <c r="I70" i="9"/>
  <c r="H70" i="9"/>
  <c r="G70" i="9"/>
  <c r="F70" i="9"/>
  <c r="E70" i="9"/>
  <c r="D70" i="9"/>
  <c r="C70" i="9"/>
  <c r="BI69" i="9"/>
  <c r="BG69" i="9"/>
  <c r="BE69" i="9"/>
  <c r="BC69" i="9"/>
  <c r="AY69" i="9"/>
  <c r="AW69" i="9"/>
  <c r="AD69" i="9"/>
  <c r="AE69" i="9" s="1"/>
  <c r="AB69" i="9"/>
  <c r="AA69" i="9"/>
  <c r="Z69" i="9"/>
  <c r="Y69" i="9"/>
  <c r="N69" i="9"/>
  <c r="L69" i="9"/>
  <c r="K69" i="9"/>
  <c r="J69" i="9"/>
  <c r="I69" i="9"/>
  <c r="H69" i="9"/>
  <c r="G69" i="9"/>
  <c r="F69" i="9"/>
  <c r="E69" i="9"/>
  <c r="D69" i="9"/>
  <c r="C69" i="9"/>
  <c r="BI68" i="9"/>
  <c r="BG68" i="9"/>
  <c r="BE68" i="9"/>
  <c r="BC68" i="9"/>
  <c r="AY68" i="9"/>
  <c r="AW68" i="9"/>
  <c r="AD68" i="9"/>
  <c r="AF68" i="9" s="1"/>
  <c r="AB68" i="9"/>
  <c r="AA68" i="9"/>
  <c r="Z68" i="9"/>
  <c r="Y68" i="9"/>
  <c r="N68" i="9"/>
  <c r="L68" i="9"/>
  <c r="K68" i="9"/>
  <c r="J68" i="9"/>
  <c r="I68" i="9"/>
  <c r="H68" i="9"/>
  <c r="G68" i="9"/>
  <c r="F68" i="9"/>
  <c r="E68" i="9"/>
  <c r="D68" i="9"/>
  <c r="C68" i="9"/>
  <c r="BI67" i="9"/>
  <c r="BG67" i="9"/>
  <c r="BE67" i="9"/>
  <c r="BC67" i="9"/>
  <c r="AY67" i="9"/>
  <c r="AW67" i="9"/>
  <c r="AD67" i="9"/>
  <c r="AF67" i="9" s="1"/>
  <c r="AB67" i="9"/>
  <c r="AA67" i="9"/>
  <c r="Z67" i="9"/>
  <c r="Y67" i="9"/>
  <c r="N67" i="9"/>
  <c r="L67" i="9"/>
  <c r="K67" i="9"/>
  <c r="J67" i="9"/>
  <c r="I67" i="9"/>
  <c r="H67" i="9"/>
  <c r="G67" i="9"/>
  <c r="F67" i="9"/>
  <c r="E67" i="9"/>
  <c r="D67" i="9"/>
  <c r="C67" i="9"/>
  <c r="BI66" i="9"/>
  <c r="BG66" i="9"/>
  <c r="BE66" i="9"/>
  <c r="BC66" i="9"/>
  <c r="AY66" i="9"/>
  <c r="AW66" i="9"/>
  <c r="AD66" i="9"/>
  <c r="AB66" i="9"/>
  <c r="AA66" i="9"/>
  <c r="Z66" i="9"/>
  <c r="Y66" i="9"/>
  <c r="N66" i="9"/>
  <c r="L66" i="9"/>
  <c r="K66" i="9"/>
  <c r="J66" i="9"/>
  <c r="I66" i="9"/>
  <c r="H66" i="9"/>
  <c r="G66" i="9"/>
  <c r="F66" i="9"/>
  <c r="E66" i="9"/>
  <c r="D66" i="9"/>
  <c r="C66" i="9"/>
  <c r="BI65" i="9"/>
  <c r="BG65" i="9"/>
  <c r="BE65" i="9"/>
  <c r="BC65" i="9"/>
  <c r="AY65" i="9"/>
  <c r="AW65" i="9"/>
  <c r="AD65" i="9"/>
  <c r="AG65" i="9" s="1"/>
  <c r="AB65" i="9"/>
  <c r="AA65" i="9"/>
  <c r="Z65" i="9"/>
  <c r="Y65" i="9"/>
  <c r="N65" i="9"/>
  <c r="L65" i="9"/>
  <c r="K65" i="9"/>
  <c r="J65" i="9"/>
  <c r="I65" i="9"/>
  <c r="H65" i="9"/>
  <c r="G65" i="9"/>
  <c r="F65" i="9"/>
  <c r="E65" i="9"/>
  <c r="D65" i="9"/>
  <c r="C65" i="9"/>
  <c r="BI64" i="9"/>
  <c r="BG64" i="9"/>
  <c r="BE64" i="9"/>
  <c r="BC64" i="9"/>
  <c r="AY64" i="9"/>
  <c r="AW64" i="9"/>
  <c r="AD64" i="9"/>
  <c r="AB64" i="9"/>
  <c r="AA64" i="9"/>
  <c r="Z64" i="9"/>
  <c r="Y64" i="9"/>
  <c r="N64" i="9"/>
  <c r="L64" i="9"/>
  <c r="K64" i="9"/>
  <c r="J64" i="9"/>
  <c r="I64" i="9"/>
  <c r="H64" i="9"/>
  <c r="G64" i="9"/>
  <c r="F64" i="9"/>
  <c r="E64" i="9"/>
  <c r="D64" i="9"/>
  <c r="C64" i="9"/>
  <c r="BI63" i="9"/>
  <c r="BG63" i="9"/>
  <c r="BE63" i="9"/>
  <c r="BC63" i="9"/>
  <c r="AY63" i="9"/>
  <c r="AW63" i="9"/>
  <c r="AD63" i="9"/>
  <c r="AF63" i="9" s="1"/>
  <c r="AB63" i="9"/>
  <c r="AA63" i="9"/>
  <c r="Z63" i="9"/>
  <c r="Y63" i="9"/>
  <c r="N63" i="9"/>
  <c r="L63" i="9"/>
  <c r="K63" i="9"/>
  <c r="J63" i="9"/>
  <c r="I63" i="9"/>
  <c r="H63" i="9"/>
  <c r="G63" i="9"/>
  <c r="F63" i="9"/>
  <c r="E63" i="9"/>
  <c r="D63" i="9"/>
  <c r="C63" i="9"/>
  <c r="BI62" i="9"/>
  <c r="BG62" i="9"/>
  <c r="BE62" i="9"/>
  <c r="BC62" i="9"/>
  <c r="AY62" i="9"/>
  <c r="AW62" i="9"/>
  <c r="AD62" i="9"/>
  <c r="AF62" i="9" s="1"/>
  <c r="AB62" i="9"/>
  <c r="AA62" i="9"/>
  <c r="Z62" i="9"/>
  <c r="Y62" i="9"/>
  <c r="N62" i="9"/>
  <c r="L62" i="9"/>
  <c r="K62" i="9"/>
  <c r="J62" i="9"/>
  <c r="I62" i="9"/>
  <c r="H62" i="9"/>
  <c r="G62" i="9"/>
  <c r="F62" i="9"/>
  <c r="E62" i="9"/>
  <c r="D62" i="9"/>
  <c r="C62" i="9"/>
  <c r="BI61" i="9"/>
  <c r="BG61" i="9"/>
  <c r="BE61" i="9"/>
  <c r="BC61" i="9"/>
  <c r="AY61" i="9"/>
  <c r="AW61" i="9"/>
  <c r="AD61" i="9"/>
  <c r="AE61" i="9" s="1"/>
  <c r="AB61" i="9"/>
  <c r="AA61" i="9"/>
  <c r="Z61" i="9"/>
  <c r="Y61" i="9"/>
  <c r="N61" i="9"/>
  <c r="L61" i="9"/>
  <c r="K61" i="9"/>
  <c r="J61" i="9"/>
  <c r="I61" i="9"/>
  <c r="H61" i="9"/>
  <c r="G61" i="9"/>
  <c r="F61" i="9"/>
  <c r="E61" i="9"/>
  <c r="D61" i="9"/>
  <c r="C61" i="9"/>
  <c r="BI60" i="9"/>
  <c r="BG60" i="9"/>
  <c r="BE60" i="9"/>
  <c r="BC60" i="9"/>
  <c r="AY60" i="9"/>
  <c r="AW60" i="9"/>
  <c r="AD60" i="9"/>
  <c r="AF60" i="9" s="1"/>
  <c r="AB60" i="9"/>
  <c r="AA60" i="9"/>
  <c r="Z60" i="9"/>
  <c r="Y60" i="9"/>
  <c r="N60" i="9"/>
  <c r="L60" i="9"/>
  <c r="K60" i="9"/>
  <c r="J60" i="9"/>
  <c r="I60" i="9"/>
  <c r="H60" i="9"/>
  <c r="G60" i="9"/>
  <c r="F60" i="9"/>
  <c r="E60" i="9"/>
  <c r="D60" i="9"/>
  <c r="C60" i="9"/>
  <c r="BI59" i="9"/>
  <c r="BG59" i="9"/>
  <c r="BE59" i="9"/>
  <c r="BC59" i="9"/>
  <c r="AY59" i="9"/>
  <c r="AW59" i="9"/>
  <c r="AD59" i="9"/>
  <c r="AF59" i="9" s="1"/>
  <c r="AB59" i="9"/>
  <c r="AA59" i="9"/>
  <c r="Z59" i="9"/>
  <c r="Y59" i="9"/>
  <c r="N59" i="9"/>
  <c r="L59" i="9"/>
  <c r="K59" i="9"/>
  <c r="J59" i="9"/>
  <c r="I59" i="9"/>
  <c r="H59" i="9"/>
  <c r="G59" i="9"/>
  <c r="F59" i="9"/>
  <c r="E59" i="9"/>
  <c r="D59" i="9"/>
  <c r="C59" i="9"/>
  <c r="BI58" i="9"/>
  <c r="BG58" i="9"/>
  <c r="BE58" i="9"/>
  <c r="BC58" i="9"/>
  <c r="AY58" i="9"/>
  <c r="AW58" i="9"/>
  <c r="AD58" i="9"/>
  <c r="AB58" i="9"/>
  <c r="AA58" i="9"/>
  <c r="Z58" i="9"/>
  <c r="Y58" i="9"/>
  <c r="N58" i="9"/>
  <c r="L58" i="9"/>
  <c r="K58" i="9"/>
  <c r="J58" i="9"/>
  <c r="I58" i="9"/>
  <c r="H58" i="9"/>
  <c r="G58" i="9"/>
  <c r="F58" i="9"/>
  <c r="E58" i="9"/>
  <c r="C58" i="9"/>
  <c r="BI57" i="9"/>
  <c r="BG57" i="9"/>
  <c r="BE57" i="9"/>
  <c r="BC57" i="9"/>
  <c r="AY57" i="9"/>
  <c r="AW57" i="9"/>
  <c r="AD57" i="9"/>
  <c r="AB57" i="9"/>
  <c r="AA57" i="9"/>
  <c r="Z57" i="9"/>
  <c r="Y57" i="9"/>
  <c r="N57" i="9"/>
  <c r="L57" i="9"/>
  <c r="K57" i="9"/>
  <c r="J57" i="9"/>
  <c r="I57" i="9"/>
  <c r="H57" i="9"/>
  <c r="G57" i="9"/>
  <c r="F57" i="9"/>
  <c r="E57" i="9"/>
  <c r="D57" i="9"/>
  <c r="C57" i="9"/>
  <c r="BI56" i="9"/>
  <c r="BG56" i="9"/>
  <c r="BE56" i="9"/>
  <c r="BC56" i="9"/>
  <c r="AY56" i="9"/>
  <c r="AW56" i="9"/>
  <c r="AD56" i="9"/>
  <c r="AF56" i="9" s="1"/>
  <c r="AB56" i="9"/>
  <c r="AA56" i="9"/>
  <c r="Z56" i="9"/>
  <c r="Y56" i="9"/>
  <c r="N56" i="9"/>
  <c r="L56" i="9"/>
  <c r="K56" i="9"/>
  <c r="J56" i="9"/>
  <c r="I56" i="9"/>
  <c r="H56" i="9"/>
  <c r="G56" i="9"/>
  <c r="F56" i="9"/>
  <c r="E56" i="9"/>
  <c r="D56" i="9"/>
  <c r="C56" i="9"/>
  <c r="BI55" i="9"/>
  <c r="BG55" i="9"/>
  <c r="BE55" i="9"/>
  <c r="BC55" i="9"/>
  <c r="AY55" i="9"/>
  <c r="AW55" i="9"/>
  <c r="AD55" i="9"/>
  <c r="AB55" i="9"/>
  <c r="AA55" i="9"/>
  <c r="Z55" i="9"/>
  <c r="Y55" i="9"/>
  <c r="N55" i="9"/>
  <c r="L55" i="9"/>
  <c r="K55" i="9"/>
  <c r="J55" i="9"/>
  <c r="I55" i="9"/>
  <c r="H55" i="9"/>
  <c r="G55" i="9"/>
  <c r="F55" i="9"/>
  <c r="E55" i="9"/>
  <c r="D55" i="9"/>
  <c r="C55" i="9"/>
  <c r="BI54" i="9"/>
  <c r="BG54" i="9"/>
  <c r="BE54" i="9"/>
  <c r="BC54" i="9"/>
  <c r="AY54" i="9"/>
  <c r="AW54" i="9"/>
  <c r="AD54" i="9"/>
  <c r="AF54" i="9" s="1"/>
  <c r="AB54" i="9"/>
  <c r="AA54" i="9"/>
  <c r="Z54" i="9"/>
  <c r="Y54" i="9"/>
  <c r="N54" i="9"/>
  <c r="L54" i="9"/>
  <c r="K54" i="9"/>
  <c r="J54" i="9"/>
  <c r="I54" i="9"/>
  <c r="H54" i="9"/>
  <c r="G54" i="9"/>
  <c r="F54" i="9"/>
  <c r="E54" i="9"/>
  <c r="D54" i="9"/>
  <c r="C54" i="9"/>
  <c r="BI53" i="9"/>
  <c r="BG53" i="9"/>
  <c r="BE53" i="9"/>
  <c r="BC53" i="9"/>
  <c r="AY53" i="9"/>
  <c r="AW53" i="9"/>
  <c r="AD53" i="9"/>
  <c r="AF53" i="9" s="1"/>
  <c r="AB53" i="9"/>
  <c r="AA53" i="9"/>
  <c r="Z53" i="9"/>
  <c r="Y53" i="9"/>
  <c r="N53" i="9"/>
  <c r="L53" i="9"/>
  <c r="K53" i="9"/>
  <c r="J53" i="9"/>
  <c r="I53" i="9"/>
  <c r="H53" i="9"/>
  <c r="G53" i="9"/>
  <c r="F53" i="9"/>
  <c r="E53" i="9"/>
  <c r="D53" i="9"/>
  <c r="C53" i="9"/>
  <c r="BI52" i="9"/>
  <c r="BG52" i="9"/>
  <c r="BE52" i="9"/>
  <c r="BC52" i="9"/>
  <c r="AY52" i="9"/>
  <c r="AW52" i="9"/>
  <c r="AD52" i="9"/>
  <c r="AG52" i="9" s="1"/>
  <c r="AB52" i="9"/>
  <c r="AA52" i="9"/>
  <c r="Z52" i="9"/>
  <c r="Y52" i="9"/>
  <c r="N52" i="9"/>
  <c r="L52" i="9"/>
  <c r="K52" i="9"/>
  <c r="J52" i="9"/>
  <c r="I52" i="9"/>
  <c r="H52" i="9"/>
  <c r="G52" i="9"/>
  <c r="F52" i="9"/>
  <c r="E52" i="9"/>
  <c r="D52" i="9"/>
  <c r="C52" i="9"/>
  <c r="BI51" i="9"/>
  <c r="BG51" i="9"/>
  <c r="BE51" i="9"/>
  <c r="BC51" i="9"/>
  <c r="AY51" i="9"/>
  <c r="AW51" i="9"/>
  <c r="AD51" i="9"/>
  <c r="AF51" i="9" s="1"/>
  <c r="AB51" i="9"/>
  <c r="AA51" i="9"/>
  <c r="Z51" i="9"/>
  <c r="Y51" i="9"/>
  <c r="N51" i="9"/>
  <c r="L51" i="9"/>
  <c r="K51" i="9"/>
  <c r="J51" i="9"/>
  <c r="I51" i="9"/>
  <c r="H51" i="9"/>
  <c r="G51" i="9"/>
  <c r="F51" i="9"/>
  <c r="E51" i="9"/>
  <c r="D51" i="9"/>
  <c r="C51" i="9"/>
  <c r="BI50" i="9"/>
  <c r="BG50" i="9"/>
  <c r="BE50" i="9"/>
  <c r="BC50" i="9"/>
  <c r="AY50" i="9"/>
  <c r="AW50" i="9"/>
  <c r="AD50" i="9"/>
  <c r="AF50" i="9" s="1"/>
  <c r="AB50" i="9"/>
  <c r="AA50" i="9"/>
  <c r="Z50" i="9"/>
  <c r="Y50" i="9"/>
  <c r="N50" i="9"/>
  <c r="L50" i="9"/>
  <c r="K50" i="9"/>
  <c r="J50" i="9"/>
  <c r="I50" i="9"/>
  <c r="H50" i="9"/>
  <c r="G50" i="9"/>
  <c r="F50" i="9"/>
  <c r="E50" i="9"/>
  <c r="D50" i="9"/>
  <c r="C50" i="9"/>
  <c r="BI49" i="9"/>
  <c r="BG49" i="9"/>
  <c r="BE49" i="9"/>
  <c r="BC49" i="9"/>
  <c r="AY49" i="9"/>
  <c r="AW49" i="9"/>
  <c r="AD49" i="9"/>
  <c r="AB49" i="9"/>
  <c r="AA49" i="9"/>
  <c r="Z49" i="9"/>
  <c r="Y49" i="9"/>
  <c r="N49" i="9"/>
  <c r="L49" i="9"/>
  <c r="K49" i="9"/>
  <c r="J49" i="9"/>
  <c r="I49" i="9"/>
  <c r="H49" i="9"/>
  <c r="G49" i="9"/>
  <c r="F49" i="9"/>
  <c r="E49" i="9"/>
  <c r="D49" i="9"/>
  <c r="C49" i="9"/>
  <c r="BI48" i="9"/>
  <c r="BG48" i="9"/>
  <c r="BE48" i="9"/>
  <c r="BC48" i="9"/>
  <c r="AY48" i="9"/>
  <c r="AW48" i="9"/>
  <c r="AD48" i="9"/>
  <c r="AF48" i="9" s="1"/>
  <c r="AB48" i="9"/>
  <c r="AA48" i="9"/>
  <c r="Z48" i="9"/>
  <c r="Y48" i="9"/>
  <c r="N48" i="9"/>
  <c r="L48" i="9"/>
  <c r="K48" i="9"/>
  <c r="J48" i="9"/>
  <c r="I48" i="9"/>
  <c r="H48" i="9"/>
  <c r="G48" i="9"/>
  <c r="F48" i="9"/>
  <c r="E48" i="9"/>
  <c r="D48" i="9"/>
  <c r="C48" i="9"/>
  <c r="BI47" i="9"/>
  <c r="BG47" i="9"/>
  <c r="BE47" i="9"/>
  <c r="BC47" i="9"/>
  <c r="AY47" i="9"/>
  <c r="AW47" i="9"/>
  <c r="AD47" i="9"/>
  <c r="AE47" i="9" s="1"/>
  <c r="AB47" i="9"/>
  <c r="AA47" i="9"/>
  <c r="Z47" i="9"/>
  <c r="Y47" i="9"/>
  <c r="N47" i="9"/>
  <c r="L47" i="9"/>
  <c r="K47" i="9"/>
  <c r="J47" i="9"/>
  <c r="I47" i="9"/>
  <c r="H47" i="9"/>
  <c r="G47" i="9"/>
  <c r="F47" i="9"/>
  <c r="E47" i="9"/>
  <c r="D47" i="9"/>
  <c r="C47" i="9"/>
  <c r="BI46" i="9"/>
  <c r="BG46" i="9"/>
  <c r="BE46" i="9"/>
  <c r="BC46" i="9"/>
  <c r="AY46" i="9"/>
  <c r="AW46" i="9"/>
  <c r="AD46" i="9"/>
  <c r="AF46" i="9" s="1"/>
  <c r="AB46" i="9"/>
  <c r="AA46" i="9"/>
  <c r="Z46" i="9"/>
  <c r="Y46" i="9"/>
  <c r="N46" i="9"/>
  <c r="L46" i="9"/>
  <c r="K46" i="9"/>
  <c r="J46" i="9"/>
  <c r="I46" i="9"/>
  <c r="H46" i="9"/>
  <c r="G46" i="9"/>
  <c r="F46" i="9"/>
  <c r="E46" i="9"/>
  <c r="D46" i="9"/>
  <c r="C46" i="9"/>
  <c r="BI45" i="9"/>
  <c r="BG45" i="9"/>
  <c r="BE45" i="9"/>
  <c r="BC45" i="9"/>
  <c r="AY45" i="9"/>
  <c r="AW45" i="9"/>
  <c r="AD45" i="9"/>
  <c r="AB45" i="9"/>
  <c r="AA45" i="9"/>
  <c r="Z45" i="9"/>
  <c r="Y45" i="9"/>
  <c r="N45" i="9"/>
  <c r="L45" i="9"/>
  <c r="K45" i="9"/>
  <c r="J45" i="9"/>
  <c r="I45" i="9"/>
  <c r="H45" i="9"/>
  <c r="G45" i="9"/>
  <c r="F45" i="9"/>
  <c r="E45" i="9"/>
  <c r="D45" i="9"/>
  <c r="C45" i="9"/>
  <c r="BI44" i="9"/>
  <c r="BG44" i="9"/>
  <c r="BE44" i="9"/>
  <c r="BC44" i="9"/>
  <c r="AY44" i="9"/>
  <c r="AW44" i="9"/>
  <c r="AD44" i="9"/>
  <c r="AG44" i="9" s="1"/>
  <c r="AB44" i="9"/>
  <c r="AA44" i="9"/>
  <c r="Z44" i="9"/>
  <c r="Y44" i="9"/>
  <c r="N44" i="9"/>
  <c r="L44" i="9"/>
  <c r="K44" i="9"/>
  <c r="J44" i="9"/>
  <c r="I44" i="9"/>
  <c r="H44" i="9"/>
  <c r="G44" i="9"/>
  <c r="F44" i="9"/>
  <c r="E44" i="9"/>
  <c r="D44" i="9"/>
  <c r="C44" i="9"/>
  <c r="BI43" i="9"/>
  <c r="BG43" i="9"/>
  <c r="BE43" i="9"/>
  <c r="BC43" i="9"/>
  <c r="AY43" i="9"/>
  <c r="AW43" i="9"/>
  <c r="AD43" i="9"/>
  <c r="AE43" i="9" s="1"/>
  <c r="AB43" i="9"/>
  <c r="AA43" i="9"/>
  <c r="Z43" i="9"/>
  <c r="Y43" i="9"/>
  <c r="N43" i="9"/>
  <c r="L43" i="9"/>
  <c r="K43" i="9"/>
  <c r="J43" i="9"/>
  <c r="I43" i="9"/>
  <c r="H43" i="9"/>
  <c r="G43" i="9"/>
  <c r="F43" i="9"/>
  <c r="E43" i="9"/>
  <c r="D43" i="9"/>
  <c r="C43" i="9"/>
  <c r="BI42" i="9"/>
  <c r="BG42" i="9"/>
  <c r="BE42" i="9"/>
  <c r="BC42" i="9"/>
  <c r="AY42" i="9"/>
  <c r="AW42" i="9"/>
  <c r="AD42" i="9"/>
  <c r="AB42" i="9"/>
  <c r="AA42" i="9"/>
  <c r="Z42" i="9"/>
  <c r="Y42" i="9"/>
  <c r="N42" i="9"/>
  <c r="L42" i="9"/>
  <c r="K42" i="9"/>
  <c r="J42" i="9"/>
  <c r="I42" i="9"/>
  <c r="H42" i="9"/>
  <c r="G42" i="9"/>
  <c r="F42" i="9"/>
  <c r="E42" i="9"/>
  <c r="D42" i="9"/>
  <c r="C42" i="9"/>
  <c r="BI41" i="9"/>
  <c r="BG41" i="9"/>
  <c r="BE41" i="9"/>
  <c r="BC41" i="9"/>
  <c r="AY41" i="9"/>
  <c r="AW41" i="9"/>
  <c r="AD41" i="9"/>
  <c r="AG41" i="9" s="1"/>
  <c r="AB41" i="9"/>
  <c r="AA41" i="9"/>
  <c r="Z41" i="9"/>
  <c r="Y41" i="9"/>
  <c r="N41" i="9"/>
  <c r="L41" i="9"/>
  <c r="K41" i="9"/>
  <c r="J41" i="9"/>
  <c r="I41" i="9"/>
  <c r="H41" i="9"/>
  <c r="G41" i="9"/>
  <c r="F41" i="9"/>
  <c r="E41" i="9"/>
  <c r="C41" i="9"/>
  <c r="BI40" i="9"/>
  <c r="BG40" i="9"/>
  <c r="BE40" i="9"/>
  <c r="BC40" i="9"/>
  <c r="AY40" i="9"/>
  <c r="AW40" i="9"/>
  <c r="AD40" i="9"/>
  <c r="AB40" i="9"/>
  <c r="AA40" i="9"/>
  <c r="Z40" i="9"/>
  <c r="Y40" i="9"/>
  <c r="N40" i="9"/>
  <c r="L40" i="9"/>
  <c r="K40" i="9"/>
  <c r="J40" i="9"/>
  <c r="I40" i="9"/>
  <c r="H40" i="9"/>
  <c r="G40" i="9"/>
  <c r="F40" i="9"/>
  <c r="E40" i="9"/>
  <c r="D40" i="9"/>
  <c r="C40" i="9"/>
  <c r="BI39" i="9"/>
  <c r="BG39" i="9"/>
  <c r="BE39" i="9"/>
  <c r="BC39" i="9"/>
  <c r="AY39" i="9"/>
  <c r="AW39" i="9"/>
  <c r="AD39" i="9"/>
  <c r="AE39" i="9" s="1"/>
  <c r="AB39" i="9"/>
  <c r="AA39" i="9"/>
  <c r="Z39" i="9"/>
  <c r="Y39" i="9"/>
  <c r="N39" i="9"/>
  <c r="L39" i="9"/>
  <c r="K39" i="9"/>
  <c r="J39" i="9"/>
  <c r="I39" i="9"/>
  <c r="H39" i="9"/>
  <c r="G39" i="9"/>
  <c r="F39" i="9"/>
  <c r="E39" i="9"/>
  <c r="D39" i="9"/>
  <c r="C39" i="9"/>
  <c r="BI38" i="9"/>
  <c r="BG38" i="9"/>
  <c r="BE38" i="9"/>
  <c r="BC38" i="9"/>
  <c r="AY38" i="9"/>
  <c r="AW38" i="9"/>
  <c r="AD38" i="9"/>
  <c r="AE38" i="9" s="1"/>
  <c r="AB38" i="9"/>
  <c r="AA38" i="9"/>
  <c r="Z38" i="9"/>
  <c r="Y38" i="9"/>
  <c r="N38" i="9"/>
  <c r="L38" i="9"/>
  <c r="K38" i="9"/>
  <c r="J38" i="9"/>
  <c r="I38" i="9"/>
  <c r="H38" i="9"/>
  <c r="G38" i="9"/>
  <c r="F38" i="9"/>
  <c r="E38" i="9"/>
  <c r="D38" i="9"/>
  <c r="C38" i="9"/>
  <c r="BI37" i="9"/>
  <c r="BG37" i="9"/>
  <c r="BE37" i="9"/>
  <c r="BC37" i="9"/>
  <c r="AY37" i="9"/>
  <c r="AW37" i="9"/>
  <c r="AD37" i="9"/>
  <c r="AB37" i="9"/>
  <c r="AA37" i="9"/>
  <c r="Z37" i="9"/>
  <c r="Y37" i="9"/>
  <c r="N37" i="9"/>
  <c r="L37" i="9"/>
  <c r="K37" i="9"/>
  <c r="J37" i="9"/>
  <c r="I37" i="9"/>
  <c r="H37" i="9"/>
  <c r="G37" i="9"/>
  <c r="F37" i="9"/>
  <c r="E37" i="9"/>
  <c r="D37" i="9"/>
  <c r="C37" i="9"/>
  <c r="BI36" i="9"/>
  <c r="BG36" i="9"/>
  <c r="BE36" i="9"/>
  <c r="BC36" i="9"/>
  <c r="AY36" i="9"/>
  <c r="AW36" i="9"/>
  <c r="AD36" i="9"/>
  <c r="AG36" i="9" s="1"/>
  <c r="AB36" i="9"/>
  <c r="AA36" i="9"/>
  <c r="Z36" i="9"/>
  <c r="Y36" i="9"/>
  <c r="N36" i="9"/>
  <c r="L36" i="9"/>
  <c r="K36" i="9"/>
  <c r="J36" i="9"/>
  <c r="I36" i="9"/>
  <c r="H36" i="9"/>
  <c r="G36" i="9"/>
  <c r="F36" i="9"/>
  <c r="E36" i="9"/>
  <c r="D36" i="9"/>
  <c r="C36" i="9"/>
  <c r="BI35" i="9"/>
  <c r="BG35" i="9"/>
  <c r="BE35" i="9"/>
  <c r="BC35" i="9"/>
  <c r="AY35" i="9"/>
  <c r="AW35" i="9"/>
  <c r="AD35" i="9"/>
  <c r="AF35" i="9" s="1"/>
  <c r="AB35" i="9"/>
  <c r="AA35" i="9"/>
  <c r="Z35" i="9"/>
  <c r="Y35" i="9"/>
  <c r="N35" i="9"/>
  <c r="L35" i="9"/>
  <c r="K35" i="9"/>
  <c r="J35" i="9"/>
  <c r="I35" i="9"/>
  <c r="H35" i="9"/>
  <c r="G35" i="9"/>
  <c r="F35" i="9"/>
  <c r="E35" i="9"/>
  <c r="D35" i="9"/>
  <c r="C35" i="9"/>
  <c r="BI34" i="9"/>
  <c r="BG34" i="9"/>
  <c r="BE34" i="9"/>
  <c r="BC34" i="9"/>
  <c r="AY34" i="9"/>
  <c r="AW34" i="9"/>
  <c r="AD34" i="9"/>
  <c r="AB34" i="9"/>
  <c r="AA34" i="9"/>
  <c r="Z34" i="9"/>
  <c r="Y34" i="9"/>
  <c r="N34" i="9"/>
  <c r="L34" i="9"/>
  <c r="K34" i="9"/>
  <c r="J34" i="9"/>
  <c r="I34" i="9"/>
  <c r="H34" i="9"/>
  <c r="G34" i="9"/>
  <c r="F34" i="9"/>
  <c r="E34" i="9"/>
  <c r="D34" i="9"/>
  <c r="C34" i="9"/>
  <c r="BI33" i="9"/>
  <c r="BG33" i="9"/>
  <c r="BE33" i="9"/>
  <c r="BC33" i="9"/>
  <c r="AY33" i="9"/>
  <c r="AW33" i="9"/>
  <c r="AD33" i="9"/>
  <c r="AF33" i="9" s="1"/>
  <c r="AB33" i="9"/>
  <c r="AA33" i="9"/>
  <c r="Z33" i="9"/>
  <c r="Y33" i="9"/>
  <c r="N33" i="9"/>
  <c r="L33" i="9"/>
  <c r="K33" i="9"/>
  <c r="J33" i="9"/>
  <c r="I33" i="9"/>
  <c r="H33" i="9"/>
  <c r="G33" i="9"/>
  <c r="F33" i="9"/>
  <c r="E33" i="9"/>
  <c r="D33" i="9"/>
  <c r="C33" i="9"/>
  <c r="BI32" i="9"/>
  <c r="BG32" i="9"/>
  <c r="BE32" i="9"/>
  <c r="BC32" i="9"/>
  <c r="AY32" i="9"/>
  <c r="AW32" i="9"/>
  <c r="AD32" i="9"/>
  <c r="AE32" i="9" s="1"/>
  <c r="AB32" i="9"/>
  <c r="AA32" i="9"/>
  <c r="Z32" i="9"/>
  <c r="Y32" i="9"/>
  <c r="N32" i="9"/>
  <c r="L32" i="9"/>
  <c r="K32" i="9"/>
  <c r="J32" i="9"/>
  <c r="I32" i="9"/>
  <c r="H32" i="9"/>
  <c r="G32" i="9"/>
  <c r="F32" i="9"/>
  <c r="E32" i="9"/>
  <c r="D32" i="9"/>
  <c r="C32" i="9"/>
  <c r="BI31" i="9"/>
  <c r="BG31" i="9"/>
  <c r="BE31" i="9"/>
  <c r="BC31" i="9"/>
  <c r="AY31" i="9"/>
  <c r="AW31" i="9"/>
  <c r="AD31" i="9"/>
  <c r="AF31" i="9" s="1"/>
  <c r="AB31" i="9"/>
  <c r="AA31" i="9"/>
  <c r="Z31" i="9"/>
  <c r="Y31" i="9"/>
  <c r="N31" i="9"/>
  <c r="L31" i="9"/>
  <c r="K31" i="9"/>
  <c r="J31" i="9"/>
  <c r="I31" i="9"/>
  <c r="H31" i="9"/>
  <c r="G31" i="9"/>
  <c r="F31" i="9"/>
  <c r="E31" i="9"/>
  <c r="D31" i="9"/>
  <c r="C31" i="9"/>
  <c r="BI30" i="9"/>
  <c r="BG30" i="9"/>
  <c r="BE30" i="9"/>
  <c r="BC30" i="9"/>
  <c r="AY30" i="9"/>
  <c r="AW30" i="9"/>
  <c r="AD30" i="9"/>
  <c r="AB30" i="9"/>
  <c r="AA30" i="9"/>
  <c r="Z30" i="9"/>
  <c r="Y30" i="9"/>
  <c r="N30" i="9"/>
  <c r="L30" i="9"/>
  <c r="K30" i="9"/>
  <c r="J30" i="9"/>
  <c r="I30" i="9"/>
  <c r="H30" i="9"/>
  <c r="G30" i="9"/>
  <c r="F30" i="9"/>
  <c r="E30" i="9"/>
  <c r="D30" i="9"/>
  <c r="C30" i="9"/>
  <c r="BI29" i="9"/>
  <c r="BG29" i="9"/>
  <c r="BE29" i="9"/>
  <c r="BC29" i="9"/>
  <c r="AY29" i="9"/>
  <c r="AW29" i="9"/>
  <c r="AD29" i="9"/>
  <c r="AF29" i="9" s="1"/>
  <c r="AB29" i="9"/>
  <c r="AA29" i="9"/>
  <c r="Z29" i="9"/>
  <c r="Y29" i="9"/>
  <c r="N29" i="9"/>
  <c r="L29" i="9"/>
  <c r="K29" i="9"/>
  <c r="J29" i="9"/>
  <c r="I29" i="9"/>
  <c r="H29" i="9"/>
  <c r="G29" i="9"/>
  <c r="F29" i="9"/>
  <c r="E29" i="9"/>
  <c r="D29" i="9"/>
  <c r="C29" i="9"/>
  <c r="BI28" i="9"/>
  <c r="BG28" i="9"/>
  <c r="BE28" i="9"/>
  <c r="BC28" i="9"/>
  <c r="AY28" i="9"/>
  <c r="AW28" i="9"/>
  <c r="AD28" i="9"/>
  <c r="AE28" i="9" s="1"/>
  <c r="AB28" i="9"/>
  <c r="AA28" i="9"/>
  <c r="Z28" i="9"/>
  <c r="Y28" i="9"/>
  <c r="N28" i="9"/>
  <c r="L28" i="9"/>
  <c r="K28" i="9"/>
  <c r="J28" i="9"/>
  <c r="I28" i="9"/>
  <c r="H28" i="9"/>
  <c r="G28" i="9"/>
  <c r="F28" i="9"/>
  <c r="E28" i="9"/>
  <c r="D28" i="9"/>
  <c r="C28" i="9"/>
  <c r="BI27" i="9"/>
  <c r="BG27" i="9"/>
  <c r="BE27" i="9"/>
  <c r="BC27" i="9"/>
  <c r="AY27" i="9"/>
  <c r="AW27" i="9"/>
  <c r="AD27" i="9"/>
  <c r="AE27" i="9" s="1"/>
  <c r="AB27" i="9"/>
  <c r="AA27" i="9"/>
  <c r="Z27" i="9"/>
  <c r="Y27" i="9"/>
  <c r="N27" i="9"/>
  <c r="L27" i="9"/>
  <c r="K27" i="9"/>
  <c r="J27" i="9"/>
  <c r="I27" i="9"/>
  <c r="H27" i="9"/>
  <c r="G27" i="9"/>
  <c r="F27" i="9"/>
  <c r="E27" i="9"/>
  <c r="D27" i="9"/>
  <c r="C27" i="9"/>
  <c r="BI26" i="9"/>
  <c r="BG26" i="9"/>
  <c r="BE26" i="9"/>
  <c r="BC26" i="9"/>
  <c r="AY26" i="9"/>
  <c r="AW26" i="9"/>
  <c r="AD26" i="9"/>
  <c r="AB26" i="9"/>
  <c r="AA26" i="9"/>
  <c r="Z26" i="9"/>
  <c r="Y26" i="9"/>
  <c r="N26" i="9"/>
  <c r="L26" i="9"/>
  <c r="K26" i="9"/>
  <c r="J26" i="9"/>
  <c r="I26" i="9"/>
  <c r="H26" i="9"/>
  <c r="G26" i="9"/>
  <c r="F26" i="9"/>
  <c r="E26" i="9"/>
  <c r="D26" i="9"/>
  <c r="C26" i="9"/>
  <c r="BI25" i="9"/>
  <c r="BG25" i="9"/>
  <c r="BE25" i="9"/>
  <c r="BC25" i="9"/>
  <c r="AY25" i="9"/>
  <c r="AW25" i="9"/>
  <c r="AD25" i="9"/>
  <c r="AF25" i="9" s="1"/>
  <c r="AB25" i="9"/>
  <c r="AA25" i="9"/>
  <c r="Z25" i="9"/>
  <c r="Y25" i="9"/>
  <c r="N25" i="9"/>
  <c r="L25" i="9"/>
  <c r="K25" i="9"/>
  <c r="J25" i="9"/>
  <c r="I25" i="9"/>
  <c r="H25" i="9"/>
  <c r="G25" i="9"/>
  <c r="F25" i="9"/>
  <c r="E25" i="9"/>
  <c r="D25" i="9"/>
  <c r="C25" i="9"/>
  <c r="BI24" i="9"/>
  <c r="BG24" i="9"/>
  <c r="BE24" i="9"/>
  <c r="BC24" i="9"/>
  <c r="AY24" i="9"/>
  <c r="AW24" i="9"/>
  <c r="AD24" i="9"/>
  <c r="AE24" i="9" s="1"/>
  <c r="AB24" i="9"/>
  <c r="AA24" i="9"/>
  <c r="Z24" i="9"/>
  <c r="Y24" i="9"/>
  <c r="N24" i="9"/>
  <c r="L24" i="9"/>
  <c r="K24" i="9"/>
  <c r="J24" i="9"/>
  <c r="I24" i="9"/>
  <c r="H24" i="9"/>
  <c r="G24" i="9"/>
  <c r="F24" i="9"/>
  <c r="E24" i="9"/>
  <c r="D24" i="9"/>
  <c r="C24" i="9"/>
  <c r="BI23" i="9"/>
  <c r="BG23" i="9"/>
  <c r="BE23" i="9"/>
  <c r="BC23" i="9"/>
  <c r="AY23" i="9"/>
  <c r="AW23" i="9"/>
  <c r="AD23" i="9"/>
  <c r="AE23" i="9" s="1"/>
  <c r="AB23" i="9"/>
  <c r="AA23" i="9"/>
  <c r="Z23" i="9"/>
  <c r="Y23" i="9"/>
  <c r="N23" i="9"/>
  <c r="L23" i="9"/>
  <c r="K23" i="9"/>
  <c r="J23" i="9"/>
  <c r="I23" i="9"/>
  <c r="H23" i="9"/>
  <c r="G23" i="9"/>
  <c r="F23" i="9"/>
  <c r="E23" i="9"/>
  <c r="D23" i="9"/>
  <c r="C23" i="9"/>
  <c r="BI22" i="9"/>
  <c r="BG22" i="9"/>
  <c r="BE22" i="9"/>
  <c r="BC22" i="9"/>
  <c r="AY22" i="9"/>
  <c r="AW22" i="9"/>
  <c r="AD22" i="9"/>
  <c r="AB22" i="9"/>
  <c r="AA22" i="9"/>
  <c r="Z22" i="9"/>
  <c r="Y22" i="9"/>
  <c r="N22" i="9"/>
  <c r="L22" i="9"/>
  <c r="K22" i="9"/>
  <c r="J22" i="9"/>
  <c r="I22" i="9"/>
  <c r="H22" i="9"/>
  <c r="G22" i="9"/>
  <c r="F22" i="9"/>
  <c r="E22" i="9"/>
  <c r="D22" i="9"/>
  <c r="C22" i="9"/>
  <c r="BI21" i="9"/>
  <c r="BG21" i="9"/>
  <c r="BE21" i="9"/>
  <c r="BC21" i="9"/>
  <c r="AY21" i="9"/>
  <c r="AW21" i="9"/>
  <c r="AD21" i="9"/>
  <c r="AF21" i="9" s="1"/>
  <c r="AB21" i="9"/>
  <c r="AA21" i="9"/>
  <c r="Z21" i="9"/>
  <c r="Y21" i="9"/>
  <c r="N21" i="9"/>
  <c r="L21" i="9"/>
  <c r="K21" i="9"/>
  <c r="J21" i="9"/>
  <c r="I21" i="9"/>
  <c r="H21" i="9"/>
  <c r="G21" i="9"/>
  <c r="F21" i="9"/>
  <c r="E21" i="9"/>
  <c r="D21" i="9"/>
  <c r="C21" i="9"/>
  <c r="BI20" i="9"/>
  <c r="BG20" i="9"/>
  <c r="BE20" i="9"/>
  <c r="BC20" i="9"/>
  <c r="AY20" i="9"/>
  <c r="AW20" i="9"/>
  <c r="AD20" i="9"/>
  <c r="AF20" i="9" s="1"/>
  <c r="AB20" i="9"/>
  <c r="AA20" i="9"/>
  <c r="Z20" i="9"/>
  <c r="Y20" i="9"/>
  <c r="N20" i="9"/>
  <c r="L20" i="9"/>
  <c r="K20" i="9"/>
  <c r="J20" i="9"/>
  <c r="I20" i="9"/>
  <c r="H20" i="9"/>
  <c r="G20" i="9"/>
  <c r="F20" i="9"/>
  <c r="E20" i="9"/>
  <c r="D20" i="9"/>
  <c r="C20" i="9"/>
  <c r="BI19" i="9"/>
  <c r="BG19" i="9"/>
  <c r="BE19" i="9"/>
  <c r="BC19" i="9"/>
  <c r="AY19" i="9"/>
  <c r="AW19" i="9"/>
  <c r="AD19" i="9"/>
  <c r="AG19" i="9" s="1"/>
  <c r="AB19" i="9"/>
  <c r="AA19" i="9"/>
  <c r="Z19" i="9"/>
  <c r="Y19" i="9"/>
  <c r="N19" i="9"/>
  <c r="L19" i="9"/>
  <c r="K19" i="9"/>
  <c r="J19" i="9"/>
  <c r="I19" i="9"/>
  <c r="H19" i="9"/>
  <c r="G19" i="9"/>
  <c r="F19" i="9"/>
  <c r="E19" i="9"/>
  <c r="D19" i="9"/>
  <c r="C19" i="9"/>
  <c r="BI18" i="9"/>
  <c r="BG18" i="9"/>
  <c r="BE18" i="9"/>
  <c r="BC18" i="9"/>
  <c r="AY18" i="9"/>
  <c r="AW18" i="9"/>
  <c r="AD18" i="9"/>
  <c r="AF18" i="9" s="1"/>
  <c r="AB18" i="9"/>
  <c r="AA18" i="9"/>
  <c r="Z18" i="9"/>
  <c r="Y18" i="9"/>
  <c r="N18" i="9"/>
  <c r="L18" i="9"/>
  <c r="K18" i="9"/>
  <c r="J18" i="9"/>
  <c r="I18" i="9"/>
  <c r="H18" i="9"/>
  <c r="G18" i="9"/>
  <c r="F18" i="9"/>
  <c r="E18" i="9"/>
  <c r="D18" i="9"/>
  <c r="C18" i="9"/>
  <c r="BI17" i="9"/>
  <c r="BG17" i="9"/>
  <c r="BE17" i="9"/>
  <c r="BC17" i="9"/>
  <c r="AY17" i="9"/>
  <c r="AW17" i="9"/>
  <c r="AD17" i="9"/>
  <c r="AF17" i="9" s="1"/>
  <c r="AB17" i="9"/>
  <c r="AA17" i="9"/>
  <c r="Z17" i="9"/>
  <c r="Y17" i="9"/>
  <c r="N17" i="9"/>
  <c r="L17" i="9"/>
  <c r="K17" i="9"/>
  <c r="J17" i="9"/>
  <c r="I17" i="9"/>
  <c r="H17" i="9"/>
  <c r="G17" i="9"/>
  <c r="F17" i="9"/>
  <c r="E17" i="9"/>
  <c r="D17" i="9"/>
  <c r="C17" i="9"/>
  <c r="BI16" i="9"/>
  <c r="BG16" i="9"/>
  <c r="BE16" i="9"/>
  <c r="BC16" i="9"/>
  <c r="AY16" i="9"/>
  <c r="AW16" i="9"/>
  <c r="AD16" i="9"/>
  <c r="AF16" i="9" s="1"/>
  <c r="AB16" i="9"/>
  <c r="AA16" i="9"/>
  <c r="Z16" i="9"/>
  <c r="Y16" i="9"/>
  <c r="N16" i="9"/>
  <c r="L16" i="9"/>
  <c r="K16" i="9"/>
  <c r="J16" i="9"/>
  <c r="I16" i="9"/>
  <c r="H16" i="9"/>
  <c r="G16" i="9"/>
  <c r="F16" i="9"/>
  <c r="E16" i="9"/>
  <c r="D16" i="9"/>
  <c r="C16" i="9"/>
  <c r="BI15" i="9"/>
  <c r="BG15" i="9"/>
  <c r="BE15" i="9"/>
  <c r="BC15" i="9"/>
  <c r="AY15" i="9"/>
  <c r="AW15" i="9"/>
  <c r="AD15" i="9"/>
  <c r="AE15" i="9" s="1"/>
  <c r="AB15" i="9"/>
  <c r="AA15" i="9"/>
  <c r="Z15" i="9"/>
  <c r="Y15" i="9"/>
  <c r="N15" i="9"/>
  <c r="L15" i="9"/>
  <c r="K15" i="9"/>
  <c r="J15" i="9"/>
  <c r="I15" i="9"/>
  <c r="H15" i="9"/>
  <c r="G15" i="9"/>
  <c r="F15" i="9"/>
  <c r="E15" i="9"/>
  <c r="D15" i="9"/>
  <c r="C15" i="9"/>
  <c r="BE12" i="9"/>
  <c r="C11" i="9"/>
  <c r="L165" i="9" s="1"/>
  <c r="D10" i="9"/>
  <c r="A10" i="9" s="1"/>
  <c r="L164" i="9" s="1"/>
  <c r="M164" i="9" s="1"/>
  <c r="A9" i="9"/>
  <c r="F5" i="9"/>
  <c r="F7" i="9" s="1"/>
  <c r="N3" i="9"/>
  <c r="A12" i="9" l="1"/>
  <c r="X3" i="9" s="1"/>
  <c r="AG56" i="9"/>
  <c r="AF148" i="9"/>
  <c r="AE35" i="9"/>
  <c r="AF79" i="9"/>
  <c r="M110" i="9"/>
  <c r="M112" i="9"/>
  <c r="O112" i="9" s="1"/>
  <c r="P112" i="9" s="1"/>
  <c r="M114" i="9"/>
  <c r="O114" i="9" s="1"/>
  <c r="P114" i="9" s="1"/>
  <c r="AF141" i="9"/>
  <c r="AG48" i="9"/>
  <c r="AE97" i="9"/>
  <c r="AG114" i="9"/>
  <c r="AG125" i="9"/>
  <c r="M126" i="9"/>
  <c r="AE149" i="9"/>
  <c r="AE152" i="9"/>
  <c r="AE155" i="9"/>
  <c r="AE159" i="9"/>
  <c r="AE17" i="9"/>
  <c r="AF82" i="9"/>
  <c r="AG120" i="9"/>
  <c r="M121" i="9"/>
  <c r="AC122" i="9"/>
  <c r="M147" i="9"/>
  <c r="O147" i="9" s="1"/>
  <c r="P147" i="9" s="1"/>
  <c r="AG149" i="9"/>
  <c r="AF152" i="9"/>
  <c r="AE25" i="9"/>
  <c r="AE29" i="9"/>
  <c r="AG38" i="9"/>
  <c r="AE48" i="9"/>
  <c r="AE100" i="9"/>
  <c r="AE140" i="9"/>
  <c r="AG35" i="9"/>
  <c r="M43" i="9"/>
  <c r="AC44" i="9"/>
  <c r="AE52" i="9"/>
  <c r="AF69" i="9"/>
  <c r="AE81" i="9"/>
  <c r="M95" i="9"/>
  <c r="O95" i="9" s="1"/>
  <c r="P95" i="9" s="1"/>
  <c r="AE96" i="9"/>
  <c r="AF117" i="9"/>
  <c r="AF133" i="9"/>
  <c r="AG140" i="9"/>
  <c r="AE145" i="9"/>
  <c r="AC19" i="9"/>
  <c r="M33" i="9"/>
  <c r="O33" i="9" s="1"/>
  <c r="P33" i="9" s="1"/>
  <c r="AF52" i="9"/>
  <c r="M79" i="9"/>
  <c r="O79" i="9" s="1"/>
  <c r="P79" i="9" s="1"/>
  <c r="AC130" i="9"/>
  <c r="AC132" i="9"/>
  <c r="AF28" i="9"/>
  <c r="AE31" i="9"/>
  <c r="AF39" i="9"/>
  <c r="AG43" i="9"/>
  <c r="M52" i="9"/>
  <c r="O52" i="9" s="1"/>
  <c r="P52" i="9" s="1"/>
  <c r="AF61" i="9"/>
  <c r="AE73" i="9"/>
  <c r="AC75" i="9"/>
  <c r="AC90" i="9"/>
  <c r="AF105" i="9"/>
  <c r="M106" i="9"/>
  <c r="O106" i="9" s="1"/>
  <c r="P106" i="9" s="1"/>
  <c r="AF123" i="9"/>
  <c r="M17" i="9"/>
  <c r="O17" i="9" s="1"/>
  <c r="P17" i="9" s="1"/>
  <c r="AB13" i="9"/>
  <c r="AC21" i="9"/>
  <c r="AF24" i="9"/>
  <c r="AF27" i="9"/>
  <c r="AG31" i="9"/>
  <c r="M32" i="9"/>
  <c r="O32" i="9" s="1"/>
  <c r="P32" i="9" s="1"/>
  <c r="AE46" i="9"/>
  <c r="AG50" i="9"/>
  <c r="AE54" i="9"/>
  <c r="AC57" i="9"/>
  <c r="AE59" i="9"/>
  <c r="AG63" i="9"/>
  <c r="AC65" i="9"/>
  <c r="M73" i="9"/>
  <c r="O73" i="9" s="1"/>
  <c r="P73" i="9" s="1"/>
  <c r="AG77" i="9"/>
  <c r="M78" i="9"/>
  <c r="O78" i="9" s="1"/>
  <c r="P78" i="9" s="1"/>
  <c r="M81" i="9"/>
  <c r="O81" i="9" s="1"/>
  <c r="P81" i="9" s="1"/>
  <c r="AE85" i="9"/>
  <c r="AC87" i="9"/>
  <c r="AE93" i="9"/>
  <c r="AG96" i="9"/>
  <c r="AG100" i="9"/>
  <c r="AC102" i="9"/>
  <c r="AC104" i="9"/>
  <c r="AC124" i="9"/>
  <c r="AE127" i="9"/>
  <c r="AC134" i="9"/>
  <c r="AC137" i="9"/>
  <c r="M141" i="9"/>
  <c r="O141" i="9" s="1"/>
  <c r="P141" i="9" s="1"/>
  <c r="AF15" i="9"/>
  <c r="AF23" i="9"/>
  <c r="AC26" i="9"/>
  <c r="M31" i="9"/>
  <c r="O31" i="9" s="1"/>
  <c r="P31" i="9" s="1"/>
  <c r="AG33" i="9"/>
  <c r="AC49" i="9"/>
  <c r="AE56" i="9"/>
  <c r="AE67" i="9"/>
  <c r="AG71" i="9"/>
  <c r="M72" i="9"/>
  <c r="O72" i="9" s="1"/>
  <c r="P72" i="9" s="1"/>
  <c r="AC76" i="9"/>
  <c r="AG85" i="9"/>
  <c r="AE89" i="9"/>
  <c r="AF92" i="9"/>
  <c r="AE109" i="9"/>
  <c r="AF112" i="9"/>
  <c r="AE113" i="9"/>
  <c r="AE114" i="9"/>
  <c r="AE118" i="9"/>
  <c r="AG127" i="9"/>
  <c r="AC129" i="9"/>
  <c r="AE136" i="9"/>
  <c r="M140" i="9"/>
  <c r="O140" i="9" s="1"/>
  <c r="P140" i="9" s="1"/>
  <c r="AG145" i="9"/>
  <c r="M152" i="9"/>
  <c r="O152" i="9" s="1"/>
  <c r="P152" i="9" s="1"/>
  <c r="AC154" i="9"/>
  <c r="E13" i="9"/>
  <c r="AC22" i="9"/>
  <c r="AC47" i="9"/>
  <c r="M54" i="9"/>
  <c r="O54" i="9" s="1"/>
  <c r="P54" i="9" s="1"/>
  <c r="AC88" i="9"/>
  <c r="M92" i="9"/>
  <c r="O92" i="9" s="1"/>
  <c r="P92" i="9" s="1"/>
  <c r="M107" i="9"/>
  <c r="O107" i="9" s="1"/>
  <c r="P107" i="9" s="1"/>
  <c r="AC108" i="9"/>
  <c r="AF109" i="9"/>
  <c r="AG112" i="9"/>
  <c r="AF113" i="9"/>
  <c r="AG118" i="9"/>
  <c r="M127" i="9"/>
  <c r="O127" i="9" s="1"/>
  <c r="P127" i="9" s="1"/>
  <c r="AC135" i="9"/>
  <c r="AG136" i="9"/>
  <c r="M143" i="9"/>
  <c r="O143" i="9" s="1"/>
  <c r="P143" i="9" s="1"/>
  <c r="M145" i="9"/>
  <c r="O145" i="9" s="1"/>
  <c r="P145" i="9" s="1"/>
  <c r="AC150" i="9"/>
  <c r="M151" i="9"/>
  <c r="O151" i="9" s="1"/>
  <c r="P151" i="9" s="1"/>
  <c r="M15" i="9"/>
  <c r="O15" i="9" s="1"/>
  <c r="AG15" i="9"/>
  <c r="AC17" i="9"/>
  <c r="AY13" i="9"/>
  <c r="C13" i="9"/>
  <c r="G13" i="9"/>
  <c r="K13" i="9"/>
  <c r="AE19" i="9"/>
  <c r="AE21" i="9"/>
  <c r="M23" i="9"/>
  <c r="O23" i="9" s="1"/>
  <c r="P23" i="9" s="1"/>
  <c r="AG23" i="9"/>
  <c r="M24" i="9"/>
  <c r="O24" i="9" s="1"/>
  <c r="P24" i="9" s="1"/>
  <c r="M25" i="9"/>
  <c r="O25" i="9" s="1"/>
  <c r="P25" i="9" s="1"/>
  <c r="AG25" i="9"/>
  <c r="M27" i="9"/>
  <c r="O27" i="9" s="1"/>
  <c r="P27" i="9" s="1"/>
  <c r="AG27" i="9"/>
  <c r="M28" i="9"/>
  <c r="O28" i="9" s="1"/>
  <c r="P28" i="9" s="1"/>
  <c r="M29" i="9"/>
  <c r="O29" i="9" s="1"/>
  <c r="P29" i="9" s="1"/>
  <c r="AG29" i="9"/>
  <c r="AC31" i="9"/>
  <c r="M34" i="9"/>
  <c r="O34" i="9" s="1"/>
  <c r="P34" i="9" s="1"/>
  <c r="AC35" i="9"/>
  <c r="M39" i="9"/>
  <c r="O39" i="9" s="1"/>
  <c r="P39" i="9" s="1"/>
  <c r="AG39" i="9"/>
  <c r="AE41" i="9"/>
  <c r="AC43" i="9"/>
  <c r="AE44" i="9"/>
  <c r="AC45" i="9"/>
  <c r="AG46" i="9"/>
  <c r="AF47" i="9"/>
  <c r="M50" i="9"/>
  <c r="O50" i="9" s="1"/>
  <c r="P50" i="9" s="1"/>
  <c r="AC52" i="9"/>
  <c r="AC54" i="9"/>
  <c r="AC55" i="9"/>
  <c r="AC58" i="9"/>
  <c r="AG59" i="9"/>
  <c r="M61" i="9"/>
  <c r="O61" i="9" s="1"/>
  <c r="P61" i="9" s="1"/>
  <c r="AG61" i="9"/>
  <c r="M63" i="9"/>
  <c r="O63" i="9" s="1"/>
  <c r="P63" i="9" s="1"/>
  <c r="AE65" i="9"/>
  <c r="AC66" i="9"/>
  <c r="AG67" i="9"/>
  <c r="M68" i="9"/>
  <c r="O68" i="9" s="1"/>
  <c r="P68" i="9" s="1"/>
  <c r="M69" i="9"/>
  <c r="O69" i="9" s="1"/>
  <c r="P69" i="9" s="1"/>
  <c r="AG69" i="9"/>
  <c r="M70" i="9"/>
  <c r="O70" i="9" s="1"/>
  <c r="P70" i="9" s="1"/>
  <c r="M71" i="9"/>
  <c r="O71" i="9" s="1"/>
  <c r="P71" i="9" s="1"/>
  <c r="AC73" i="9"/>
  <c r="AE75" i="9"/>
  <c r="M77" i="9"/>
  <c r="O77" i="9" s="1"/>
  <c r="P77" i="9" s="1"/>
  <c r="AG79" i="9"/>
  <c r="M80" i="9"/>
  <c r="O80" i="9" s="1"/>
  <c r="P80" i="9" s="1"/>
  <c r="AC81" i="9"/>
  <c r="AC82" i="9"/>
  <c r="AE83" i="9"/>
  <c r="M86" i="9"/>
  <c r="O86" i="9" s="1"/>
  <c r="P86" i="9" s="1"/>
  <c r="AF87" i="9"/>
  <c r="AE88" i="9"/>
  <c r="AG90" i="9"/>
  <c r="AG92" i="9"/>
  <c r="AF93" i="9"/>
  <c r="AC95" i="9"/>
  <c r="AG108" i="9"/>
  <c r="AF108" i="9"/>
  <c r="AE108" i="9"/>
  <c r="AE135" i="9"/>
  <c r="AF135" i="9"/>
  <c r="AG156" i="9"/>
  <c r="AF156" i="9"/>
  <c r="AE156" i="9"/>
  <c r="AG101" i="9"/>
  <c r="AE101" i="9"/>
  <c r="Y13" i="9"/>
  <c r="M26" i="9"/>
  <c r="O26" i="9" s="1"/>
  <c r="P26" i="9" s="1"/>
  <c r="AC27" i="9"/>
  <c r="AC32" i="9"/>
  <c r="AC33" i="9"/>
  <c r="M38" i="9"/>
  <c r="O38" i="9" s="1"/>
  <c r="P38" i="9" s="1"/>
  <c r="AF44" i="9"/>
  <c r="M47" i="9"/>
  <c r="O47" i="9" s="1"/>
  <c r="P47" i="9" s="1"/>
  <c r="M48" i="9"/>
  <c r="O48" i="9" s="1"/>
  <c r="P48" i="9" s="1"/>
  <c r="M49" i="9"/>
  <c r="O49" i="9" s="1"/>
  <c r="P49" i="9" s="1"/>
  <c r="AC50" i="9"/>
  <c r="M56" i="9"/>
  <c r="O56" i="9" s="1"/>
  <c r="P56" i="9" s="1"/>
  <c r="M59" i="9"/>
  <c r="O59" i="9" s="1"/>
  <c r="P59" i="9" s="1"/>
  <c r="AC61" i="9"/>
  <c r="AC63" i="9"/>
  <c r="AC64" i="9"/>
  <c r="AF65" i="9"/>
  <c r="M67" i="9"/>
  <c r="O67" i="9" s="1"/>
  <c r="P67" i="9" s="1"/>
  <c r="AC69" i="9"/>
  <c r="AC71" i="9"/>
  <c r="AG75" i="9"/>
  <c r="M76" i="9"/>
  <c r="O76" i="9" s="1"/>
  <c r="P76" i="9" s="1"/>
  <c r="AC77" i="9"/>
  <c r="AC78" i="9"/>
  <c r="AC79" i="9"/>
  <c r="AF83" i="9"/>
  <c r="M85" i="9"/>
  <c r="O85" i="9" s="1"/>
  <c r="P85" i="9" s="1"/>
  <c r="M87" i="9"/>
  <c r="O87" i="9" s="1"/>
  <c r="P87" i="9" s="1"/>
  <c r="AG87" i="9"/>
  <c r="M88" i="9"/>
  <c r="O88" i="9" s="1"/>
  <c r="P88" i="9" s="1"/>
  <c r="AF88" i="9"/>
  <c r="M91" i="9"/>
  <c r="O91" i="9" s="1"/>
  <c r="P91" i="9" s="1"/>
  <c r="AC92" i="9"/>
  <c r="M96" i="9"/>
  <c r="O96" i="9" s="1"/>
  <c r="P96" i="9" s="1"/>
  <c r="AC99" i="9"/>
  <c r="AG122" i="9"/>
  <c r="AF122" i="9"/>
  <c r="AE122" i="9"/>
  <c r="AG132" i="9"/>
  <c r="AF132" i="9"/>
  <c r="AE132" i="9"/>
  <c r="AE160" i="9"/>
  <c r="AG160" i="9"/>
  <c r="AF160" i="9"/>
  <c r="AF129" i="9"/>
  <c r="AG129" i="9"/>
  <c r="AE129" i="9"/>
  <c r="AF154" i="9"/>
  <c r="AG154" i="9"/>
  <c r="AW13" i="9"/>
  <c r="Z13" i="9"/>
  <c r="AF19" i="9"/>
  <c r="AG21" i="9"/>
  <c r="AC23" i="9"/>
  <c r="AC16" i="9"/>
  <c r="AG17" i="9"/>
  <c r="M18" i="9"/>
  <c r="O18" i="9" s="1"/>
  <c r="P18" i="9" s="1"/>
  <c r="I13" i="9"/>
  <c r="M20" i="9"/>
  <c r="O20" i="9" s="1"/>
  <c r="P20" i="9" s="1"/>
  <c r="M21" i="9"/>
  <c r="O21" i="9" s="1"/>
  <c r="P21" i="9" s="1"/>
  <c r="AC24" i="9"/>
  <c r="AC25" i="9"/>
  <c r="AC28" i="9"/>
  <c r="AC29" i="9"/>
  <c r="AC30" i="9"/>
  <c r="AF32" i="9"/>
  <c r="AE33" i="9"/>
  <c r="AC34" i="9"/>
  <c r="M35" i="9"/>
  <c r="O35" i="9" s="1"/>
  <c r="P35" i="9" s="1"/>
  <c r="AE36" i="9"/>
  <c r="AC38" i="9"/>
  <c r="AC40" i="9"/>
  <c r="M44" i="9"/>
  <c r="O44" i="9" s="1"/>
  <c r="P44" i="9" s="1"/>
  <c r="AC46" i="9"/>
  <c r="AC48" i="9"/>
  <c r="AE50" i="9"/>
  <c r="AG54" i="9"/>
  <c r="AC56" i="9"/>
  <c r="M58" i="9"/>
  <c r="O58" i="9" s="1"/>
  <c r="P58" i="9" s="1"/>
  <c r="AC59" i="9"/>
  <c r="AE63" i="9"/>
  <c r="M65" i="9"/>
  <c r="O65" i="9" s="1"/>
  <c r="P65" i="9" s="1"/>
  <c r="AC67" i="9"/>
  <c r="AE71" i="9"/>
  <c r="AH71" i="9" s="1"/>
  <c r="AG73" i="9"/>
  <c r="M75" i="9"/>
  <c r="O75" i="9" s="1"/>
  <c r="P75" i="9" s="1"/>
  <c r="AE77" i="9"/>
  <c r="AF78" i="9"/>
  <c r="AG81" i="9"/>
  <c r="M82" i="9"/>
  <c r="O82" i="9" s="1"/>
  <c r="P82" i="9" s="1"/>
  <c r="AC85" i="9"/>
  <c r="M90" i="9"/>
  <c r="O90" i="9" s="1"/>
  <c r="P90" i="9" s="1"/>
  <c r="AC91" i="9"/>
  <c r="AC96" i="9"/>
  <c r="AG104" i="9"/>
  <c r="AF104" i="9"/>
  <c r="AE104" i="9"/>
  <c r="AF134" i="9"/>
  <c r="AG134" i="9"/>
  <c r="AE134" i="9"/>
  <c r="AG137" i="9"/>
  <c r="AF137" i="9"/>
  <c r="AE137" i="9"/>
  <c r="AC97" i="9"/>
  <c r="M100" i="9"/>
  <c r="O100" i="9" s="1"/>
  <c r="P100" i="9" s="1"/>
  <c r="AC107" i="9"/>
  <c r="AC112" i="9"/>
  <c r="AC116" i="9"/>
  <c r="M117" i="9"/>
  <c r="O117" i="9" s="1"/>
  <c r="P117" i="9" s="1"/>
  <c r="AG117" i="9"/>
  <c r="M118" i="9"/>
  <c r="O118" i="9" s="1"/>
  <c r="P118" i="9" s="1"/>
  <c r="M120" i="9"/>
  <c r="O120" i="9" s="1"/>
  <c r="P120" i="9" s="1"/>
  <c r="M125" i="9"/>
  <c r="AC127" i="9"/>
  <c r="AC128" i="9"/>
  <c r="M131" i="9"/>
  <c r="O131" i="9" s="1"/>
  <c r="P131" i="9" s="1"/>
  <c r="AC143" i="9"/>
  <c r="AC147" i="9"/>
  <c r="M148" i="9"/>
  <c r="O148" i="9" s="1"/>
  <c r="P148" i="9" s="1"/>
  <c r="AG148" i="9"/>
  <c r="AC152" i="9"/>
  <c r="M155" i="9"/>
  <c r="O155" i="9" s="1"/>
  <c r="P155" i="9" s="1"/>
  <c r="AF155" i="9"/>
  <c r="M159" i="9"/>
  <c r="O159" i="9" s="1"/>
  <c r="P159" i="9" s="1"/>
  <c r="AF159" i="9"/>
  <c r="AC103" i="9"/>
  <c r="M108" i="9"/>
  <c r="O108" i="9" s="1"/>
  <c r="P108" i="9" s="1"/>
  <c r="M111" i="9"/>
  <c r="O111" i="9" s="1"/>
  <c r="P111" i="9" s="1"/>
  <c r="AC125" i="9"/>
  <c r="M129" i="9"/>
  <c r="O129" i="9" s="1"/>
  <c r="P129" i="9" s="1"/>
  <c r="AC131" i="9"/>
  <c r="M135" i="9"/>
  <c r="O135" i="9" s="1"/>
  <c r="P135" i="9" s="1"/>
  <c r="M136" i="9"/>
  <c r="O136" i="9" s="1"/>
  <c r="P136" i="9" s="1"/>
  <c r="M137" i="9"/>
  <c r="O137" i="9" s="1"/>
  <c r="P137" i="9" s="1"/>
  <c r="M139" i="9"/>
  <c r="O139" i="9" s="1"/>
  <c r="P139" i="9" s="1"/>
  <c r="AC141" i="9"/>
  <c r="M149" i="9"/>
  <c r="M160" i="9"/>
  <c r="O160" i="9" s="1"/>
  <c r="P160" i="9" s="1"/>
  <c r="M97" i="9"/>
  <c r="O97" i="9" s="1"/>
  <c r="P97" i="9" s="1"/>
  <c r="AF97" i="9"/>
  <c r="M99" i="9"/>
  <c r="O99" i="9" s="1"/>
  <c r="P99" i="9" s="1"/>
  <c r="AC100" i="9"/>
  <c r="M104" i="9"/>
  <c r="O104" i="9" s="1"/>
  <c r="P104" i="9" s="1"/>
  <c r="M105" i="9"/>
  <c r="O105" i="9" s="1"/>
  <c r="P105" i="9" s="1"/>
  <c r="AE105" i="9"/>
  <c r="AC111" i="9"/>
  <c r="AC118" i="9"/>
  <c r="AE120" i="9"/>
  <c r="M122" i="9"/>
  <c r="O122" i="9" s="1"/>
  <c r="P122" i="9" s="1"/>
  <c r="M123" i="9"/>
  <c r="O123" i="9" s="1"/>
  <c r="P123" i="9" s="1"/>
  <c r="AE125" i="9"/>
  <c r="M128" i="9"/>
  <c r="O128" i="9" s="1"/>
  <c r="P128" i="9" s="1"/>
  <c r="M132" i="9"/>
  <c r="O132" i="9" s="1"/>
  <c r="P132" i="9" s="1"/>
  <c r="M133" i="9"/>
  <c r="O133" i="9" s="1"/>
  <c r="P133" i="9" s="1"/>
  <c r="M134" i="9"/>
  <c r="O134" i="9" s="1"/>
  <c r="P134" i="9" s="1"/>
  <c r="AC136" i="9"/>
  <c r="AE141" i="9"/>
  <c r="AC144" i="9"/>
  <c r="AC148" i="9"/>
  <c r="AF151" i="9"/>
  <c r="M154" i="9"/>
  <c r="O154" i="9" s="1"/>
  <c r="P154" i="9" s="1"/>
  <c r="AC155" i="9"/>
  <c r="AC159" i="9"/>
  <c r="O43" i="9"/>
  <c r="P43" i="9" s="1"/>
  <c r="AC15" i="9"/>
  <c r="M19" i="9"/>
  <c r="AG26" i="9"/>
  <c r="AF26" i="9"/>
  <c r="AE26" i="9"/>
  <c r="AG34" i="9"/>
  <c r="AF34" i="9"/>
  <c r="AE34" i="9"/>
  <c r="AY163" i="9"/>
  <c r="BG157" i="9"/>
  <c r="D13" i="9"/>
  <c r="H13" i="9"/>
  <c r="M16" i="9"/>
  <c r="L13" i="9"/>
  <c r="AC37" i="9"/>
  <c r="AF37" i="9"/>
  <c r="AG37" i="9"/>
  <c r="AE37" i="9"/>
  <c r="AC42" i="9"/>
  <c r="AF42" i="9"/>
  <c r="AG42" i="9"/>
  <c r="AE42" i="9"/>
  <c r="M46" i="9"/>
  <c r="BE157" i="9"/>
  <c r="AE16" i="9"/>
  <c r="AG16" i="9"/>
  <c r="L163" i="9"/>
  <c r="M163" i="9" s="1"/>
  <c r="AA3" i="9"/>
  <c r="AA13" i="9"/>
  <c r="N13" i="9"/>
  <c r="AG22" i="9"/>
  <c r="AE22" i="9"/>
  <c r="M30" i="9"/>
  <c r="AG30" i="9"/>
  <c r="AF30" i="9"/>
  <c r="AE30" i="9"/>
  <c r="M37" i="9"/>
  <c r="M42" i="9"/>
  <c r="BI157" i="9"/>
  <c r="AU165" i="9"/>
  <c r="X165" i="9"/>
  <c r="BC157" i="9"/>
  <c r="F13" i="9"/>
  <c r="J13" i="9"/>
  <c r="AC18" i="9"/>
  <c r="AG18" i="9"/>
  <c r="AE18" i="9"/>
  <c r="AC20" i="9"/>
  <c r="AE20" i="9"/>
  <c r="AG20" i="9"/>
  <c r="M22" i="9"/>
  <c r="AF22" i="9"/>
  <c r="AC39" i="9"/>
  <c r="AG40" i="9"/>
  <c r="AF40" i="9"/>
  <c r="AE40" i="9"/>
  <c r="AG45" i="9"/>
  <c r="AF45" i="9"/>
  <c r="AE45" i="9"/>
  <c r="AG55" i="9"/>
  <c r="AE55" i="9"/>
  <c r="AE57" i="9"/>
  <c r="AG57" i="9"/>
  <c r="AG64" i="9"/>
  <c r="AE64" i="9"/>
  <c r="AE66" i="9"/>
  <c r="AG66" i="9"/>
  <c r="AF95" i="9"/>
  <c r="AE95" i="9"/>
  <c r="AG95" i="9"/>
  <c r="AF111" i="9"/>
  <c r="AE111" i="9"/>
  <c r="AG111" i="9"/>
  <c r="AG24" i="9"/>
  <c r="AG28" i="9"/>
  <c r="AG32" i="9"/>
  <c r="M36" i="9"/>
  <c r="AF36" i="9"/>
  <c r="M41" i="9"/>
  <c r="AF41" i="9"/>
  <c r="AG47" i="9"/>
  <c r="AC51" i="9"/>
  <c r="AG51" i="9"/>
  <c r="AE51" i="9"/>
  <c r="AC53" i="9"/>
  <c r="AE53" i="9"/>
  <c r="AG53" i="9"/>
  <c r="M55" i="9"/>
  <c r="AF55" i="9"/>
  <c r="M57" i="9"/>
  <c r="AF57" i="9"/>
  <c r="AC60" i="9"/>
  <c r="AG60" i="9"/>
  <c r="AE60" i="9"/>
  <c r="AC62" i="9"/>
  <c r="AE62" i="9"/>
  <c r="AG62" i="9"/>
  <c r="M64" i="9"/>
  <c r="AF64" i="9"/>
  <c r="M66" i="9"/>
  <c r="AF66" i="9"/>
  <c r="M40" i="9"/>
  <c r="M45" i="9"/>
  <c r="AE49" i="9"/>
  <c r="AG49" i="9"/>
  <c r="M51" i="9"/>
  <c r="M53" i="9"/>
  <c r="AE58" i="9"/>
  <c r="AG58" i="9"/>
  <c r="M60" i="9"/>
  <c r="M62" i="9"/>
  <c r="AC72" i="9"/>
  <c r="AG72" i="9"/>
  <c r="AE72" i="9"/>
  <c r="M74" i="9"/>
  <c r="AG76" i="9"/>
  <c r="AE76" i="9"/>
  <c r="AF76" i="9"/>
  <c r="AC36" i="9"/>
  <c r="AF38" i="9"/>
  <c r="AC41" i="9"/>
  <c r="AF43" i="9"/>
  <c r="AH43" i="9" s="1"/>
  <c r="AF49" i="9"/>
  <c r="AF58" i="9"/>
  <c r="AC68" i="9"/>
  <c r="AG68" i="9"/>
  <c r="AE68" i="9"/>
  <c r="AC70" i="9"/>
  <c r="AE70" i="9"/>
  <c r="AG70" i="9"/>
  <c r="AG102" i="9"/>
  <c r="AF102" i="9"/>
  <c r="AE102" i="9"/>
  <c r="AH75" i="9"/>
  <c r="AI75" i="9" s="1"/>
  <c r="M83" i="9"/>
  <c r="AC83" i="9"/>
  <c r="M84" i="9"/>
  <c r="AC84" i="9"/>
  <c r="AG84" i="9"/>
  <c r="AF84" i="9"/>
  <c r="AE84" i="9"/>
  <c r="AC86" i="9"/>
  <c r="AE86" i="9"/>
  <c r="AG86" i="9"/>
  <c r="AF86" i="9"/>
  <c r="O110" i="9"/>
  <c r="P110" i="9" s="1"/>
  <c r="AC74" i="9"/>
  <c r="AE74" i="9"/>
  <c r="AG74" i="9"/>
  <c r="AC80" i="9"/>
  <c r="AG80" i="9"/>
  <c r="AF80" i="9"/>
  <c r="AE80" i="9"/>
  <c r="M103" i="9"/>
  <c r="AG78" i="9"/>
  <c r="AG82" i="9"/>
  <c r="AC89" i="9"/>
  <c r="AF91" i="9"/>
  <c r="AE91" i="9"/>
  <c r="M93" i="9"/>
  <c r="AC93" i="9"/>
  <c r="AC98" i="9"/>
  <c r="AG98" i="9"/>
  <c r="AF98" i="9"/>
  <c r="M102" i="9"/>
  <c r="AF107" i="9"/>
  <c r="AE107" i="9"/>
  <c r="M109" i="9"/>
  <c r="AC109" i="9"/>
  <c r="AC115" i="9"/>
  <c r="AG115" i="9"/>
  <c r="AF115" i="9"/>
  <c r="M116" i="9"/>
  <c r="AC117" i="9"/>
  <c r="AC119" i="9"/>
  <c r="AG119" i="9"/>
  <c r="AF119" i="9"/>
  <c r="AE119" i="9"/>
  <c r="AC120" i="9"/>
  <c r="O121" i="9"/>
  <c r="P121" i="9" s="1"/>
  <c r="O125" i="9"/>
  <c r="P125" i="9" s="1"/>
  <c r="AE131" i="9"/>
  <c r="AG131" i="9"/>
  <c r="AF131" i="9"/>
  <c r="AG150" i="9"/>
  <c r="AF150" i="9"/>
  <c r="AE150" i="9"/>
  <c r="AC94" i="9"/>
  <c r="AG94" i="9"/>
  <c r="AF94" i="9"/>
  <c r="AF103" i="9"/>
  <c r="AE103" i="9"/>
  <c r="AC105" i="9"/>
  <c r="AC110" i="9"/>
  <c r="AG110" i="9"/>
  <c r="AF110" i="9"/>
  <c r="AF116" i="9"/>
  <c r="AG116" i="9"/>
  <c r="AE116" i="9"/>
  <c r="M89" i="9"/>
  <c r="AF89" i="9"/>
  <c r="AE90" i="9"/>
  <c r="M94" i="9"/>
  <c r="AE94" i="9"/>
  <c r="M98" i="9"/>
  <c r="AF99" i="9"/>
  <c r="AE99" i="9"/>
  <c r="M101" i="9"/>
  <c r="AC101" i="9"/>
  <c r="AG103" i="9"/>
  <c r="AC106" i="9"/>
  <c r="AG106" i="9"/>
  <c r="AF106" i="9"/>
  <c r="AE110" i="9"/>
  <c r="M113" i="9"/>
  <c r="AC113" i="9"/>
  <c r="AC114" i="9"/>
  <c r="AC121" i="9"/>
  <c r="AG121" i="9"/>
  <c r="AF121" i="9"/>
  <c r="AE121" i="9"/>
  <c r="M115" i="9"/>
  <c r="AC123" i="9"/>
  <c r="M119" i="9"/>
  <c r="AE124" i="9"/>
  <c r="AG124" i="9"/>
  <c r="AF124" i="9"/>
  <c r="O126" i="9"/>
  <c r="P126" i="9" s="1"/>
  <c r="AG123" i="9"/>
  <c r="AH123" i="9" s="1"/>
  <c r="M124" i="9"/>
  <c r="AC139" i="9"/>
  <c r="AF139" i="9"/>
  <c r="AE139" i="9"/>
  <c r="AG139" i="9"/>
  <c r="AC140" i="9"/>
  <c r="O149" i="9"/>
  <c r="P149" i="9" s="1"/>
  <c r="AE128" i="9"/>
  <c r="AG128" i="9"/>
  <c r="M130" i="9"/>
  <c r="AG130" i="9"/>
  <c r="AF130" i="9"/>
  <c r="AE130" i="9"/>
  <c r="AC126" i="9"/>
  <c r="AG126" i="9"/>
  <c r="AE126" i="9"/>
  <c r="AF128" i="9"/>
  <c r="AC142" i="9"/>
  <c r="AG142" i="9"/>
  <c r="AF142" i="9"/>
  <c r="AC146" i="9"/>
  <c r="AG146" i="9"/>
  <c r="AF146" i="9"/>
  <c r="AC133" i="9"/>
  <c r="AC138" i="9"/>
  <c r="AG138" i="9"/>
  <c r="AF138" i="9"/>
  <c r="M142" i="9"/>
  <c r="AG143" i="9"/>
  <c r="AF143" i="9"/>
  <c r="AG144" i="9"/>
  <c r="AF144" i="9"/>
  <c r="AE144" i="9"/>
  <c r="AE133" i="9"/>
  <c r="AH133" i="9" s="1"/>
  <c r="AG135" i="9"/>
  <c r="M138" i="9"/>
  <c r="AE138" i="9"/>
  <c r="AE143" i="9"/>
  <c r="AF147" i="9"/>
  <c r="AG147" i="9"/>
  <c r="AE147" i="9"/>
  <c r="AC145" i="9"/>
  <c r="AC149" i="9"/>
  <c r="M144" i="9"/>
  <c r="M146" i="9"/>
  <c r="AC153" i="9"/>
  <c r="AG153" i="9"/>
  <c r="AF153" i="9"/>
  <c r="AE153" i="9"/>
  <c r="M156" i="9"/>
  <c r="M150" i="9"/>
  <c r="M153" i="9"/>
  <c r="AC160" i="9"/>
  <c r="AC151" i="9"/>
  <c r="AC156" i="9"/>
  <c r="AG151" i="9"/>
  <c r="AE154" i="9"/>
  <c r="AH48" i="9" l="1"/>
  <c r="AI48" i="9" s="1"/>
  <c r="AH56" i="9"/>
  <c r="AH82" i="9"/>
  <c r="AH152" i="9"/>
  <c r="AH93" i="9"/>
  <c r="AI93" i="9" s="1"/>
  <c r="AH148" i="9"/>
  <c r="AI148" i="9" s="1"/>
  <c r="AH17" i="9"/>
  <c r="AI17" i="9" s="1"/>
  <c r="AH59" i="9"/>
  <c r="AH35" i="9"/>
  <c r="AI35" i="9" s="1"/>
  <c r="AH79" i="9"/>
  <c r="AI79" i="9" s="1"/>
  <c r="AH105" i="9"/>
  <c r="AI105" i="9" s="1"/>
  <c r="AH61" i="9"/>
  <c r="AI61" i="9" s="1"/>
  <c r="AH114" i="9"/>
  <c r="AI114" i="9" s="1"/>
  <c r="AH50" i="9"/>
  <c r="AI50" i="9" s="1"/>
  <c r="AH155" i="9"/>
  <c r="AI155" i="9" s="1"/>
  <c r="AH33" i="9"/>
  <c r="AH140" i="9"/>
  <c r="AI140" i="9" s="1"/>
  <c r="AH69" i="9"/>
  <c r="AI69" i="9" s="1"/>
  <c r="AH127" i="9"/>
  <c r="AI127" i="9" s="1"/>
  <c r="AH112" i="9"/>
  <c r="AI112" i="9" s="1"/>
  <c r="AH115" i="9"/>
  <c r="AI115" i="9" s="1"/>
  <c r="AH141" i="9"/>
  <c r="AI141" i="9" s="1"/>
  <c r="AH117" i="9"/>
  <c r="AI117" i="9" s="1"/>
  <c r="AH67" i="9"/>
  <c r="AI67" i="9" s="1"/>
  <c r="AH15" i="9"/>
  <c r="AI15" i="9" s="1"/>
  <c r="AI56" i="9"/>
  <c r="AH38" i="9"/>
  <c r="AI38" i="9" s="1"/>
  <c r="AH120" i="9"/>
  <c r="AI120" i="9" s="1"/>
  <c r="AH73" i="9"/>
  <c r="AI73" i="9" s="1"/>
  <c r="AH125" i="9"/>
  <c r="AI125" i="9" s="1"/>
  <c r="AH39" i="9"/>
  <c r="AI39" i="9" s="1"/>
  <c r="AH32" i="9"/>
  <c r="AI32" i="9" s="1"/>
  <c r="AH36" i="9"/>
  <c r="AI36" i="9" s="1"/>
  <c r="AH63" i="9"/>
  <c r="AI63" i="9" s="1"/>
  <c r="AH100" i="9"/>
  <c r="AI100" i="9" s="1"/>
  <c r="AH149" i="9"/>
  <c r="AI149" i="9" s="1"/>
  <c r="AH97" i="9"/>
  <c r="AI97" i="9" s="1"/>
  <c r="AH160" i="9"/>
  <c r="AI160" i="9" s="1"/>
  <c r="AH132" i="9"/>
  <c r="AI132" i="9" s="1"/>
  <c r="AH92" i="9"/>
  <c r="AI92" i="9" s="1"/>
  <c r="AH27" i="9"/>
  <c r="AI27" i="9" s="1"/>
  <c r="AH136" i="9"/>
  <c r="AI136" i="9" s="1"/>
  <c r="AH78" i="9"/>
  <c r="AI78" i="9" s="1"/>
  <c r="AH41" i="9"/>
  <c r="AI41" i="9" s="1"/>
  <c r="AH28" i="9"/>
  <c r="AI28" i="9" s="1"/>
  <c r="AH159" i="9"/>
  <c r="AI159" i="9" s="1"/>
  <c r="AH81" i="9"/>
  <c r="AI81" i="9" s="1"/>
  <c r="AH21" i="9"/>
  <c r="AI21" i="9" s="1"/>
  <c r="AH88" i="9"/>
  <c r="AI88" i="9" s="1"/>
  <c r="AH25" i="9"/>
  <c r="AI25" i="9" s="1"/>
  <c r="AH118" i="9"/>
  <c r="AI118" i="9" s="1"/>
  <c r="AH29" i="9"/>
  <c r="AI29" i="9" s="1"/>
  <c r="AH31" i="9"/>
  <c r="AI31" i="9" s="1"/>
  <c r="AH145" i="9"/>
  <c r="AI145" i="9" s="1"/>
  <c r="AH96" i="9"/>
  <c r="AI96" i="9" s="1"/>
  <c r="AH52" i="9"/>
  <c r="AI52" i="9" s="1"/>
  <c r="AH65" i="9"/>
  <c r="AI65" i="9" s="1"/>
  <c r="AH103" i="9"/>
  <c r="AI103" i="9" s="1"/>
  <c r="AI43" i="9"/>
  <c r="AH47" i="9"/>
  <c r="AI47" i="9" s="1"/>
  <c r="AH54" i="9"/>
  <c r="AI54" i="9" s="1"/>
  <c r="AH122" i="9"/>
  <c r="AI122" i="9" s="1"/>
  <c r="AH135" i="9"/>
  <c r="AI135" i="9" s="1"/>
  <c r="AH94" i="9"/>
  <c r="AI94" i="9" s="1"/>
  <c r="AI82" i="9"/>
  <c r="AH113" i="9"/>
  <c r="AI113" i="9" s="1"/>
  <c r="AH142" i="9"/>
  <c r="AI142" i="9" s="1"/>
  <c r="AH53" i="9"/>
  <c r="AI53" i="9" s="1"/>
  <c r="AH24" i="9"/>
  <c r="AI24" i="9" s="1"/>
  <c r="AH44" i="9"/>
  <c r="AI44" i="9" s="1"/>
  <c r="AH23" i="9"/>
  <c r="AI23" i="9" s="1"/>
  <c r="AH85" i="9"/>
  <c r="AI85" i="9" s="1"/>
  <c r="AH151" i="9"/>
  <c r="AI151" i="9" s="1"/>
  <c r="AH137" i="9"/>
  <c r="AI137" i="9" s="1"/>
  <c r="AH104" i="9"/>
  <c r="AI104" i="9" s="1"/>
  <c r="AH77" i="9"/>
  <c r="AI77" i="9" s="1"/>
  <c r="AH129" i="9"/>
  <c r="AI129" i="9" s="1"/>
  <c r="AH109" i="9"/>
  <c r="AI109" i="9" s="1"/>
  <c r="AH154" i="9"/>
  <c r="AI154" i="9" s="1"/>
  <c r="AH89" i="9"/>
  <c r="AI89" i="9" s="1"/>
  <c r="AH62" i="9"/>
  <c r="AI62" i="9" s="1"/>
  <c r="AH95" i="9"/>
  <c r="AI95" i="9" s="1"/>
  <c r="AH87" i="9"/>
  <c r="AI87" i="9" s="1"/>
  <c r="AH46" i="9"/>
  <c r="AI46" i="9" s="1"/>
  <c r="AI33" i="9"/>
  <c r="AH83" i="9"/>
  <c r="AI83" i="9" s="1"/>
  <c r="AH130" i="9"/>
  <c r="AI130" i="9" s="1"/>
  <c r="AI123" i="9"/>
  <c r="AH106" i="9"/>
  <c r="AI106" i="9" s="1"/>
  <c r="AH91" i="9"/>
  <c r="AI91" i="9" s="1"/>
  <c r="AH84" i="9"/>
  <c r="AI84" i="9" s="1"/>
  <c r="AH68" i="9"/>
  <c r="AI68" i="9" s="1"/>
  <c r="AH20" i="9"/>
  <c r="AI20" i="9" s="1"/>
  <c r="AH16" i="9"/>
  <c r="AI16" i="9" s="1"/>
  <c r="AH156" i="9"/>
  <c r="AI156" i="9" s="1"/>
  <c r="AH49" i="9"/>
  <c r="AI49" i="9" s="1"/>
  <c r="AH34" i="9"/>
  <c r="AI34" i="9" s="1"/>
  <c r="AH26" i="9"/>
  <c r="AI26" i="9" s="1"/>
  <c r="AI152" i="9"/>
  <c r="AH108" i="9"/>
  <c r="AI108" i="9" s="1"/>
  <c r="AH90" i="9"/>
  <c r="AI90" i="9" s="1"/>
  <c r="AH143" i="9"/>
  <c r="AI143" i="9" s="1"/>
  <c r="AH146" i="9"/>
  <c r="AI146" i="9" s="1"/>
  <c r="AH107" i="9"/>
  <c r="AI107" i="9" s="1"/>
  <c r="AH98" i="9"/>
  <c r="AI98" i="9" s="1"/>
  <c r="AH70" i="9"/>
  <c r="AI70" i="9" s="1"/>
  <c r="AI71" i="9"/>
  <c r="AH45" i="9"/>
  <c r="AI45" i="9" s="1"/>
  <c r="AH40" i="9"/>
  <c r="AI40" i="9" s="1"/>
  <c r="AH18" i="9"/>
  <c r="AI18" i="9" s="1"/>
  <c r="AH134" i="9"/>
  <c r="AI134" i="9" s="1"/>
  <c r="AI59" i="9"/>
  <c r="AH101" i="9"/>
  <c r="AI101" i="9" s="1"/>
  <c r="AH19" i="9"/>
  <c r="AI19" i="9" s="1"/>
  <c r="O138" i="9"/>
  <c r="P138" i="9" s="1"/>
  <c r="O142" i="9"/>
  <c r="P142" i="9" s="1"/>
  <c r="AI133" i="9"/>
  <c r="O89" i="9"/>
  <c r="P89" i="9" s="1"/>
  <c r="O84" i="9"/>
  <c r="P84" i="9" s="1"/>
  <c r="AH58" i="9"/>
  <c r="AI58" i="9" s="1"/>
  <c r="O66" i="9"/>
  <c r="P66" i="9" s="1"/>
  <c r="O36" i="9"/>
  <c r="P36" i="9" s="1"/>
  <c r="AH55" i="9"/>
  <c r="AI55" i="9" s="1"/>
  <c r="AH22" i="9"/>
  <c r="AI22" i="9" s="1"/>
  <c r="AU164" i="9"/>
  <c r="X164" i="9"/>
  <c r="R163" i="9"/>
  <c r="O150" i="9"/>
  <c r="P150" i="9" s="1"/>
  <c r="AH126" i="9"/>
  <c r="AI126" i="9" s="1"/>
  <c r="AH139" i="9"/>
  <c r="AI139" i="9" s="1"/>
  <c r="O124" i="9"/>
  <c r="P124" i="9" s="1"/>
  <c r="O115" i="9"/>
  <c r="P115" i="9" s="1"/>
  <c r="O113" i="9"/>
  <c r="P113" i="9" s="1"/>
  <c r="AH116" i="9"/>
  <c r="AI116" i="9" s="1"/>
  <c r="AH150" i="9"/>
  <c r="AI150" i="9" s="1"/>
  <c r="O116" i="9"/>
  <c r="P116" i="9" s="1"/>
  <c r="O109" i="9"/>
  <c r="P109" i="9" s="1"/>
  <c r="O102" i="9"/>
  <c r="P102" i="9" s="1"/>
  <c r="AH74" i="9"/>
  <c r="AI74" i="9" s="1"/>
  <c r="AH72" i="9"/>
  <c r="AI72" i="9" s="1"/>
  <c r="O60" i="9"/>
  <c r="P60" i="9" s="1"/>
  <c r="O53" i="9"/>
  <c r="P53" i="9" s="1"/>
  <c r="O45" i="9"/>
  <c r="P45" i="9" s="1"/>
  <c r="AH60" i="9"/>
  <c r="AI60" i="9" s="1"/>
  <c r="O55" i="9"/>
  <c r="P55" i="9" s="1"/>
  <c r="AH57" i="9"/>
  <c r="AI57" i="9" s="1"/>
  <c r="O22" i="9"/>
  <c r="P22" i="9" s="1"/>
  <c r="O16" i="9"/>
  <c r="P16" i="9" s="1"/>
  <c r="M13" i="9"/>
  <c r="AH147" i="9"/>
  <c r="AI147" i="9" s="1"/>
  <c r="AH144" i="9"/>
  <c r="AI144" i="9" s="1"/>
  <c r="AH124" i="9"/>
  <c r="AI124" i="9" s="1"/>
  <c r="O101" i="9"/>
  <c r="P101" i="9" s="1"/>
  <c r="O98" i="9"/>
  <c r="P98" i="9" s="1"/>
  <c r="AH119" i="9"/>
  <c r="AI119" i="9" s="1"/>
  <c r="AH80" i="9"/>
  <c r="AI80" i="9" s="1"/>
  <c r="AH102" i="9"/>
  <c r="AI102" i="9" s="1"/>
  <c r="O57" i="9"/>
  <c r="P57" i="9" s="1"/>
  <c r="O41" i="9"/>
  <c r="P41" i="9" s="1"/>
  <c r="AH64" i="9"/>
  <c r="AI64" i="9" s="1"/>
  <c r="O37" i="9"/>
  <c r="P37" i="9" s="1"/>
  <c r="AH42" i="9"/>
  <c r="AI42" i="9" s="1"/>
  <c r="AH37" i="9"/>
  <c r="AI37" i="9" s="1"/>
  <c r="AC13" i="9"/>
  <c r="P15" i="9"/>
  <c r="O144" i="9"/>
  <c r="P144" i="9" s="1"/>
  <c r="O130" i="9"/>
  <c r="P130" i="9" s="1"/>
  <c r="O42" i="9"/>
  <c r="P42" i="9" s="1"/>
  <c r="O46" i="9"/>
  <c r="P46" i="9" s="1"/>
  <c r="O153" i="9"/>
  <c r="P153" i="9" s="1"/>
  <c r="O156" i="9"/>
  <c r="P156" i="9" s="1"/>
  <c r="AH153" i="9"/>
  <c r="AI153" i="9" s="1"/>
  <c r="O146" i="9"/>
  <c r="P146" i="9" s="1"/>
  <c r="AH138" i="9"/>
  <c r="AI138" i="9" s="1"/>
  <c r="AH128" i="9"/>
  <c r="AI128" i="9" s="1"/>
  <c r="O119" i="9"/>
  <c r="P119" i="9" s="1"/>
  <c r="AH121" i="9"/>
  <c r="AI121" i="9" s="1"/>
  <c r="AH110" i="9"/>
  <c r="AI110" i="9" s="1"/>
  <c r="AH99" i="9"/>
  <c r="AI99" i="9" s="1"/>
  <c r="O94" i="9"/>
  <c r="P94" i="9" s="1"/>
  <c r="AH131" i="9"/>
  <c r="AI131" i="9" s="1"/>
  <c r="O93" i="9"/>
  <c r="P93" i="9" s="1"/>
  <c r="O103" i="9"/>
  <c r="P103" i="9" s="1"/>
  <c r="AH86" i="9"/>
  <c r="AI86" i="9" s="1"/>
  <c r="O83" i="9"/>
  <c r="P83" i="9" s="1"/>
  <c r="AH76" i="9"/>
  <c r="AI76" i="9" s="1"/>
  <c r="O74" i="9"/>
  <c r="P74" i="9" s="1"/>
  <c r="O62" i="9"/>
  <c r="P62" i="9" s="1"/>
  <c r="O51" i="9"/>
  <c r="P51" i="9" s="1"/>
  <c r="O40" i="9"/>
  <c r="P40" i="9" s="1"/>
  <c r="O64" i="9"/>
  <c r="P64" i="9" s="1"/>
  <c r="AH51" i="9"/>
  <c r="AI51" i="9" s="1"/>
  <c r="AH111" i="9"/>
  <c r="AI111" i="9" s="1"/>
  <c r="AH66" i="9"/>
  <c r="AI66" i="9" s="1"/>
  <c r="AH30" i="9"/>
  <c r="AI30" i="9" s="1"/>
  <c r="O30" i="9"/>
  <c r="P30" i="9" s="1"/>
  <c r="O19" i="9"/>
  <c r="P19" i="9" s="1"/>
  <c r="AI13" i="9" l="1"/>
  <c r="O13" i="9"/>
  <c r="P13" i="9"/>
  <c r="Q4" i="9" s="1"/>
  <c r="Q5" i="9" s="1"/>
  <c r="Q148" i="9" l="1"/>
  <c r="R148" i="9" s="1"/>
  <c r="Q68" i="9"/>
  <c r="R68" i="9" s="1"/>
  <c r="Q133" i="9"/>
  <c r="R133" i="9" s="1"/>
  <c r="Q157" i="9"/>
  <c r="R157" i="9" s="1"/>
  <c r="Q70" i="9"/>
  <c r="R70" i="9" s="1"/>
  <c r="Q158" i="9"/>
  <c r="R158" i="9" s="1"/>
  <c r="Q26" i="9"/>
  <c r="R26" i="9" s="1"/>
  <c r="Q34" i="9"/>
  <c r="R34" i="9" s="1"/>
  <c r="Q25" i="9"/>
  <c r="R25" i="9" s="1"/>
  <c r="Q129" i="9"/>
  <c r="R129" i="9" s="1"/>
  <c r="Q18" i="9"/>
  <c r="R18" i="9" s="1"/>
  <c r="Q33" i="9"/>
  <c r="R33" i="9" s="1"/>
  <c r="Q79" i="9"/>
  <c r="R79" i="9" s="1"/>
  <c r="Q105" i="9"/>
  <c r="R105" i="9" s="1"/>
  <c r="Q20" i="9"/>
  <c r="R20" i="9" s="1"/>
  <c r="Q29" i="9"/>
  <c r="R29" i="9" s="1"/>
  <c r="Q139" i="9"/>
  <c r="R139" i="9" s="1"/>
  <c r="Q106" i="9"/>
  <c r="R106" i="9" s="1"/>
  <c r="Q99" i="9"/>
  <c r="R99" i="9" s="1"/>
  <c r="Q91" i="9"/>
  <c r="R91" i="9" s="1"/>
  <c r="Q96" i="9"/>
  <c r="R96" i="9" s="1"/>
  <c r="Q69" i="9"/>
  <c r="R69" i="9" s="1"/>
  <c r="Q81" i="9"/>
  <c r="R81" i="9" s="1"/>
  <c r="Q80" i="9"/>
  <c r="R80" i="9" s="1"/>
  <c r="Q92" i="9"/>
  <c r="R92" i="9" s="1"/>
  <c r="Q61" i="9"/>
  <c r="R61" i="9" s="1"/>
  <c r="Q73" i="9"/>
  <c r="R73" i="9" s="1"/>
  <c r="Q35" i="9"/>
  <c r="R35" i="9" s="1"/>
  <c r="Q88" i="9"/>
  <c r="R88" i="9" s="1"/>
  <c r="Q49" i="9"/>
  <c r="R49" i="9" s="1"/>
  <c r="Q59" i="9"/>
  <c r="R59" i="9" s="1"/>
  <c r="Q136" i="9"/>
  <c r="R136" i="9" s="1"/>
  <c r="Q140" i="9"/>
  <c r="R140" i="9" s="1"/>
  <c r="Q72" i="9"/>
  <c r="R72" i="9" s="1"/>
  <c r="Q67" i="9"/>
  <c r="R67" i="9" s="1"/>
  <c r="Q75" i="9"/>
  <c r="R75" i="9" s="1"/>
  <c r="Q39" i="9"/>
  <c r="R39" i="9" s="1"/>
  <c r="Q17" i="9"/>
  <c r="R17" i="9" s="1"/>
  <c r="Q47" i="9"/>
  <c r="R47" i="9" s="1"/>
  <c r="Q27" i="9"/>
  <c r="R27" i="9" s="1"/>
  <c r="Q52" i="9"/>
  <c r="R52" i="9" s="1"/>
  <c r="Q152" i="9"/>
  <c r="R152" i="9" s="1"/>
  <c r="Q149" i="9"/>
  <c r="R149" i="9" s="1"/>
  <c r="Q151" i="9"/>
  <c r="R151" i="9" s="1"/>
  <c r="Q87" i="9"/>
  <c r="R87" i="9" s="1"/>
  <c r="Q100" i="9"/>
  <c r="R100" i="9" s="1"/>
  <c r="Q155" i="9"/>
  <c r="R155" i="9" s="1"/>
  <c r="Q95" i="9"/>
  <c r="R95" i="9" s="1"/>
  <c r="Q48" i="9"/>
  <c r="R48" i="9" s="1"/>
  <c r="Q159" i="9"/>
  <c r="R159" i="9" s="1"/>
  <c r="Q137" i="9"/>
  <c r="R137" i="9" s="1"/>
  <c r="Q76" i="9"/>
  <c r="R76" i="9" s="1"/>
  <c r="Q77" i="9"/>
  <c r="R77" i="9" s="1"/>
  <c r="Q32" i="9"/>
  <c r="R32" i="9" s="1"/>
  <c r="Q54" i="9"/>
  <c r="R54" i="9" s="1"/>
  <c r="Q82" i="9"/>
  <c r="R82" i="9" s="1"/>
  <c r="Q114" i="9"/>
  <c r="R114" i="9" s="1"/>
  <c r="Q44" i="9"/>
  <c r="R44" i="9" s="1"/>
  <c r="Q154" i="9"/>
  <c r="R154" i="9" s="1"/>
  <c r="Q128" i="9"/>
  <c r="R128" i="9" s="1"/>
  <c r="Q131" i="9"/>
  <c r="R131" i="9" s="1"/>
  <c r="Q143" i="9"/>
  <c r="R143" i="9" s="1"/>
  <c r="Q112" i="9"/>
  <c r="R112" i="9" s="1"/>
  <c r="Q28" i="9"/>
  <c r="R28" i="9" s="1"/>
  <c r="Q23" i="9"/>
  <c r="R23" i="9" s="1"/>
  <c r="Q104" i="9"/>
  <c r="R104" i="9" s="1"/>
  <c r="Q63" i="9"/>
  <c r="R63" i="9" s="1"/>
  <c r="Q125" i="9"/>
  <c r="R125" i="9" s="1"/>
  <c r="Q107" i="9"/>
  <c r="R107" i="9" s="1"/>
  <c r="Q86" i="9"/>
  <c r="R86" i="9" s="1"/>
  <c r="Q145" i="9"/>
  <c r="R145" i="9" s="1"/>
  <c r="Q121" i="9"/>
  <c r="R121" i="9" s="1"/>
  <c r="Q117" i="9"/>
  <c r="R117" i="9" s="1"/>
  <c r="Q134" i="9"/>
  <c r="R134" i="9" s="1"/>
  <c r="Q141" i="9"/>
  <c r="R141" i="9" s="1"/>
  <c r="Q123" i="9"/>
  <c r="R123" i="9" s="1"/>
  <c r="Q58" i="9"/>
  <c r="R58" i="9" s="1"/>
  <c r="Q132" i="9"/>
  <c r="R132" i="9" s="1"/>
  <c r="Q24" i="9"/>
  <c r="R24" i="9" s="1"/>
  <c r="Q50" i="9"/>
  <c r="R50" i="9" s="1"/>
  <c r="Q90" i="9"/>
  <c r="R90" i="9" s="1"/>
  <c r="Q85" i="9"/>
  <c r="R85" i="9" s="1"/>
  <c r="Q21" i="9"/>
  <c r="R21" i="9" s="1"/>
  <c r="Q110" i="9"/>
  <c r="R110" i="9" s="1"/>
  <c r="Q108" i="9"/>
  <c r="R108" i="9" s="1"/>
  <c r="Q43" i="9"/>
  <c r="R43" i="9" s="1"/>
  <c r="Q147" i="9"/>
  <c r="R147" i="9" s="1"/>
  <c r="Q126" i="9"/>
  <c r="R126" i="9" s="1"/>
  <c r="Q127" i="9"/>
  <c r="R127" i="9" s="1"/>
  <c r="Q78" i="9"/>
  <c r="R78" i="9" s="1"/>
  <c r="Q122" i="9"/>
  <c r="R122" i="9" s="1"/>
  <c r="Q38" i="9"/>
  <c r="R38" i="9" s="1"/>
  <c r="Q135" i="9"/>
  <c r="R135" i="9" s="1"/>
  <c r="Q118" i="9"/>
  <c r="R118" i="9" s="1"/>
  <c r="Q97" i="9"/>
  <c r="R97" i="9" s="1"/>
  <c r="Q71" i="9"/>
  <c r="R71" i="9" s="1"/>
  <c r="Q65" i="9"/>
  <c r="R65" i="9" s="1"/>
  <c r="Q56" i="9"/>
  <c r="R56" i="9" s="1"/>
  <c r="Q31" i="9"/>
  <c r="R31" i="9" s="1"/>
  <c r="Q120" i="9"/>
  <c r="R120" i="9" s="1"/>
  <c r="Q160" i="9"/>
  <c r="R160" i="9" s="1"/>
  <c r="Q111" i="9"/>
  <c r="R111" i="9" s="1"/>
  <c r="Q89" i="9"/>
  <c r="R89" i="9" s="1"/>
  <c r="Q144" i="9"/>
  <c r="R144" i="9" s="1"/>
  <c r="Q66" i="9"/>
  <c r="R66" i="9" s="1"/>
  <c r="Q83" i="9"/>
  <c r="R83" i="9" s="1"/>
  <c r="Q41" i="9"/>
  <c r="R41" i="9" s="1"/>
  <c r="Q116" i="9"/>
  <c r="R116" i="9" s="1"/>
  <c r="Q94" i="9"/>
  <c r="R94" i="9" s="1"/>
  <c r="Q55" i="9"/>
  <c r="R55" i="9" s="1"/>
  <c r="Q74" i="9"/>
  <c r="R74" i="9" s="1"/>
  <c r="Q45" i="9"/>
  <c r="R45" i="9" s="1"/>
  <c r="Q37" i="9"/>
  <c r="R37" i="9" s="1"/>
  <c r="Q150" i="9"/>
  <c r="R150" i="9" s="1"/>
  <c r="Q36" i="9"/>
  <c r="R36" i="9" s="1"/>
  <c r="Q60" i="9"/>
  <c r="R60" i="9" s="1"/>
  <c r="Q40" i="9"/>
  <c r="R40" i="9" s="1"/>
  <c r="Q22" i="9"/>
  <c r="R22" i="9" s="1"/>
  <c r="Q84" i="9"/>
  <c r="R84" i="9" s="1"/>
  <c r="Q16" i="9"/>
  <c r="R16" i="9" s="1"/>
  <c r="Q156" i="9"/>
  <c r="R156" i="9" s="1"/>
  <c r="Q98" i="9"/>
  <c r="R98" i="9" s="1"/>
  <c r="Q115" i="9"/>
  <c r="R115" i="9" s="1"/>
  <c r="Q101" i="9"/>
  <c r="R101" i="9" s="1"/>
  <c r="Q42" i="9"/>
  <c r="R42" i="9" s="1"/>
  <c r="Q51" i="9"/>
  <c r="R51" i="9" s="1"/>
  <c r="Q46" i="9"/>
  <c r="R46" i="9" s="1"/>
  <c r="Q53" i="9"/>
  <c r="R53" i="9" s="1"/>
  <c r="Q30" i="9"/>
  <c r="R30" i="9" s="1"/>
  <c r="Q146" i="9"/>
  <c r="R146" i="9" s="1"/>
  <c r="Q109" i="9"/>
  <c r="R109" i="9" s="1"/>
  <c r="Q138" i="9"/>
  <c r="R138" i="9" s="1"/>
  <c r="Q93" i="9"/>
  <c r="R93" i="9" s="1"/>
  <c r="Q124" i="9"/>
  <c r="R124" i="9" s="1"/>
  <c r="Q130" i="9"/>
  <c r="R130" i="9" s="1"/>
  <c r="Q113" i="9"/>
  <c r="R113" i="9" s="1"/>
  <c r="Q15" i="9"/>
  <c r="Q119" i="9"/>
  <c r="R119" i="9" s="1"/>
  <c r="Q19" i="9"/>
  <c r="R19" i="9" s="1"/>
  <c r="Q102" i="9"/>
  <c r="R102" i="9" s="1"/>
  <c r="Q57" i="9"/>
  <c r="R57" i="9" s="1"/>
  <c r="Q153" i="9"/>
  <c r="R153" i="9" s="1"/>
  <c r="Q64" i="9"/>
  <c r="R64" i="9" s="1"/>
  <c r="Q103" i="9"/>
  <c r="R103" i="9" s="1"/>
  <c r="Q142" i="9"/>
  <c r="R142" i="9" s="1"/>
  <c r="Q62" i="9"/>
  <c r="R62" i="9" s="1"/>
  <c r="T153" i="9" l="1"/>
  <c r="S153" i="9"/>
  <c r="T119" i="9"/>
  <c r="S119" i="9"/>
  <c r="U119" i="9" s="1"/>
  <c r="S146" i="9"/>
  <c r="T146" i="9"/>
  <c r="S51" i="9"/>
  <c r="T51" i="9"/>
  <c r="S22" i="9"/>
  <c r="T22" i="9"/>
  <c r="T150" i="9"/>
  <c r="S150" i="9"/>
  <c r="U150" i="9" s="1"/>
  <c r="T83" i="9"/>
  <c r="S83" i="9"/>
  <c r="T111" i="9"/>
  <c r="S111" i="9"/>
  <c r="U111" i="9" s="1"/>
  <c r="T118" i="9"/>
  <c r="S118" i="9"/>
  <c r="S43" i="9"/>
  <c r="T43" i="9"/>
  <c r="T103" i="9"/>
  <c r="S103" i="9"/>
  <c r="T102" i="9"/>
  <c r="S102" i="9"/>
  <c r="U102" i="9" s="1"/>
  <c r="S113" i="9"/>
  <c r="T113" i="9"/>
  <c r="T138" i="9"/>
  <c r="S138" i="9"/>
  <c r="S53" i="9"/>
  <c r="T53" i="9"/>
  <c r="S101" i="9"/>
  <c r="T101" i="9"/>
  <c r="S16" i="9"/>
  <c r="T16" i="9"/>
  <c r="S60" i="9"/>
  <c r="T60" i="9"/>
  <c r="S45" i="9"/>
  <c r="T45" i="9"/>
  <c r="T116" i="9"/>
  <c r="S116" i="9"/>
  <c r="U116" i="9" s="1"/>
  <c r="T144" i="9"/>
  <c r="S144" i="9"/>
  <c r="T120" i="9"/>
  <c r="S120" i="9"/>
  <c r="U120" i="9" s="1"/>
  <c r="T71" i="9"/>
  <c r="S71" i="9"/>
  <c r="S38" i="9"/>
  <c r="T38" i="9"/>
  <c r="S126" i="9"/>
  <c r="T126" i="9"/>
  <c r="T110" i="9"/>
  <c r="S110" i="9"/>
  <c r="T50" i="9"/>
  <c r="S50" i="9"/>
  <c r="S123" i="9"/>
  <c r="T123" i="9"/>
  <c r="T121" i="9"/>
  <c r="S121" i="9"/>
  <c r="T125" i="9"/>
  <c r="S125" i="9"/>
  <c r="U125" i="9" s="1"/>
  <c r="S28" i="9"/>
  <c r="T28" i="9"/>
  <c r="S128" i="9"/>
  <c r="T128" i="9"/>
  <c r="S82" i="9"/>
  <c r="T82" i="9"/>
  <c r="S76" i="9"/>
  <c r="T76" i="9"/>
  <c r="T95" i="9"/>
  <c r="S95" i="9"/>
  <c r="S151" i="9"/>
  <c r="T151" i="9"/>
  <c r="T27" i="9"/>
  <c r="S27" i="9"/>
  <c r="T75" i="9"/>
  <c r="S75" i="9"/>
  <c r="U75" i="9" s="1"/>
  <c r="S136" i="9"/>
  <c r="T136" i="9"/>
  <c r="T35" i="9"/>
  <c r="S35" i="9"/>
  <c r="U35" i="9" s="1"/>
  <c r="T80" i="9"/>
  <c r="S80" i="9"/>
  <c r="T91" i="9"/>
  <c r="S91" i="9"/>
  <c r="T29" i="9"/>
  <c r="S29" i="9"/>
  <c r="T33" i="9"/>
  <c r="S33" i="9"/>
  <c r="U33" i="9" s="1"/>
  <c r="T34" i="9"/>
  <c r="S34" i="9"/>
  <c r="S64" i="9"/>
  <c r="T64" i="9"/>
  <c r="T19" i="9"/>
  <c r="S19" i="9"/>
  <c r="T130" i="9"/>
  <c r="S130" i="9"/>
  <c r="U130" i="9" s="1"/>
  <c r="T109" i="9"/>
  <c r="S109" i="9"/>
  <c r="T46" i="9"/>
  <c r="S46" i="9"/>
  <c r="S115" i="9"/>
  <c r="T115" i="9"/>
  <c r="T84" i="9"/>
  <c r="S84" i="9"/>
  <c r="U84" i="9" s="1"/>
  <c r="T36" i="9"/>
  <c r="S36" i="9"/>
  <c r="S74" i="9"/>
  <c r="T74" i="9"/>
  <c r="T41" i="9"/>
  <c r="S41" i="9"/>
  <c r="T89" i="9"/>
  <c r="S89" i="9"/>
  <c r="U89" i="9" s="1"/>
  <c r="T31" i="9"/>
  <c r="S31" i="9"/>
  <c r="T97" i="9"/>
  <c r="S97" i="9"/>
  <c r="U97" i="9" s="1"/>
  <c r="T122" i="9"/>
  <c r="S122" i="9"/>
  <c r="T147" i="9"/>
  <c r="S147" i="9"/>
  <c r="U147" i="9" s="1"/>
  <c r="T21" i="9"/>
  <c r="S21" i="9"/>
  <c r="S24" i="9"/>
  <c r="T24" i="9"/>
  <c r="T141" i="9"/>
  <c r="S141" i="9"/>
  <c r="T145" i="9"/>
  <c r="S145" i="9"/>
  <c r="U145" i="9" s="1"/>
  <c r="T63" i="9"/>
  <c r="S63" i="9"/>
  <c r="S112" i="9"/>
  <c r="T112" i="9"/>
  <c r="T154" i="9"/>
  <c r="S154" i="9"/>
  <c r="T54" i="9"/>
  <c r="S54" i="9"/>
  <c r="U54" i="9" s="1"/>
  <c r="T137" i="9"/>
  <c r="S137" i="9"/>
  <c r="S155" i="9"/>
  <c r="T155" i="9"/>
  <c r="T149" i="9"/>
  <c r="S149" i="9"/>
  <c r="S47" i="9"/>
  <c r="T47" i="9"/>
  <c r="T67" i="9"/>
  <c r="S67" i="9"/>
  <c r="T59" i="9"/>
  <c r="S59" i="9"/>
  <c r="U59" i="9" s="1"/>
  <c r="T73" i="9"/>
  <c r="S73" i="9"/>
  <c r="T81" i="9"/>
  <c r="S81" i="9"/>
  <c r="U81" i="9" s="1"/>
  <c r="T99" i="9"/>
  <c r="S99" i="9"/>
  <c r="S20" i="9"/>
  <c r="T20" i="9"/>
  <c r="S18" i="9"/>
  <c r="T18" i="9"/>
  <c r="T26" i="9"/>
  <c r="S26" i="9"/>
  <c r="U26" i="9" s="1"/>
  <c r="T133" i="9"/>
  <c r="S133" i="9"/>
  <c r="S62" i="9"/>
  <c r="T62" i="9"/>
  <c r="S124" i="9"/>
  <c r="T124" i="9"/>
  <c r="T98" i="9"/>
  <c r="S98" i="9"/>
  <c r="U98" i="9" s="1"/>
  <c r="S55" i="9"/>
  <c r="T55" i="9"/>
  <c r="T56" i="9"/>
  <c r="S56" i="9"/>
  <c r="S78" i="9"/>
  <c r="T78" i="9"/>
  <c r="T85" i="9"/>
  <c r="S85" i="9"/>
  <c r="U85" i="9" s="1"/>
  <c r="S132" i="9"/>
  <c r="T132" i="9"/>
  <c r="T134" i="9"/>
  <c r="S134" i="9"/>
  <c r="S86" i="9"/>
  <c r="T86" i="9"/>
  <c r="S104" i="9"/>
  <c r="T104" i="9"/>
  <c r="T143" i="9"/>
  <c r="S143" i="9"/>
  <c r="T44" i="9"/>
  <c r="S44" i="9"/>
  <c r="U44" i="9" s="1"/>
  <c r="S32" i="9"/>
  <c r="T32" i="9"/>
  <c r="T159" i="9"/>
  <c r="S159" i="9"/>
  <c r="S100" i="9"/>
  <c r="T100" i="9"/>
  <c r="T152" i="9"/>
  <c r="S152" i="9"/>
  <c r="U152" i="9" s="1"/>
  <c r="T17" i="9"/>
  <c r="S17" i="9"/>
  <c r="S72" i="9"/>
  <c r="T72" i="9"/>
  <c r="S49" i="9"/>
  <c r="T49" i="9"/>
  <c r="T61" i="9"/>
  <c r="S61" i="9"/>
  <c r="T69" i="9"/>
  <c r="S69" i="9"/>
  <c r="T106" i="9"/>
  <c r="S106" i="9"/>
  <c r="U106" i="9" s="1"/>
  <c r="T105" i="9"/>
  <c r="S105" i="9"/>
  <c r="T129" i="9"/>
  <c r="S129" i="9"/>
  <c r="U129" i="9" s="1"/>
  <c r="S68" i="9"/>
  <c r="T68" i="9"/>
  <c r="T142" i="9"/>
  <c r="S142" i="9"/>
  <c r="U142" i="9" s="1"/>
  <c r="S57" i="9"/>
  <c r="T57" i="9"/>
  <c r="Q13" i="9"/>
  <c r="N4" i="9" s="1"/>
  <c r="N5" i="9" s="1"/>
  <c r="R15" i="9"/>
  <c r="T93" i="9"/>
  <c r="S93" i="9"/>
  <c r="T30" i="9"/>
  <c r="S30" i="9"/>
  <c r="U30" i="9" s="1"/>
  <c r="T42" i="9"/>
  <c r="S42" i="9"/>
  <c r="T156" i="9"/>
  <c r="S156" i="9"/>
  <c r="S40" i="9"/>
  <c r="T40" i="9"/>
  <c r="T37" i="9"/>
  <c r="S37" i="9"/>
  <c r="U37" i="9" s="1"/>
  <c r="T94" i="9"/>
  <c r="S94" i="9"/>
  <c r="S66" i="9"/>
  <c r="T66" i="9"/>
  <c r="S160" i="9"/>
  <c r="T160" i="9"/>
  <c r="T65" i="9"/>
  <c r="S65" i="9"/>
  <c r="U65" i="9" s="1"/>
  <c r="S135" i="9"/>
  <c r="T135" i="9"/>
  <c r="T127" i="9"/>
  <c r="S127" i="9"/>
  <c r="S108" i="9"/>
  <c r="T108" i="9"/>
  <c r="T90" i="9"/>
  <c r="S90" i="9"/>
  <c r="U90" i="9" s="1"/>
  <c r="S58" i="9"/>
  <c r="T58" i="9"/>
  <c r="S117" i="9"/>
  <c r="T117" i="9"/>
  <c r="T107" i="9"/>
  <c r="S107" i="9"/>
  <c r="T23" i="9"/>
  <c r="S23" i="9"/>
  <c r="U23" i="9" s="1"/>
  <c r="S131" i="9"/>
  <c r="T131" i="9"/>
  <c r="T114" i="9"/>
  <c r="S114" i="9"/>
  <c r="T77" i="9"/>
  <c r="S77" i="9"/>
  <c r="T48" i="9"/>
  <c r="S48" i="9"/>
  <c r="U48" i="9" s="1"/>
  <c r="S87" i="9"/>
  <c r="T87" i="9"/>
  <c r="T52" i="9"/>
  <c r="S52" i="9"/>
  <c r="T39" i="9"/>
  <c r="S39" i="9"/>
  <c r="S140" i="9"/>
  <c r="T140" i="9"/>
  <c r="T88" i="9"/>
  <c r="S88" i="9"/>
  <c r="S92" i="9"/>
  <c r="T92" i="9"/>
  <c r="S96" i="9"/>
  <c r="T96" i="9"/>
  <c r="T139" i="9"/>
  <c r="S139" i="9"/>
  <c r="U139" i="9" s="1"/>
  <c r="T79" i="9"/>
  <c r="S79" i="9"/>
  <c r="T25" i="9"/>
  <c r="S25" i="9"/>
  <c r="S70" i="9"/>
  <c r="T70" i="9"/>
  <c r="S148" i="9"/>
  <c r="T148" i="9"/>
  <c r="U133" i="9" l="1"/>
  <c r="U99" i="9"/>
  <c r="U67" i="9"/>
  <c r="U137" i="9"/>
  <c r="U154" i="9"/>
  <c r="U79" i="9"/>
  <c r="U88" i="9"/>
  <c r="U39" i="9"/>
  <c r="U77" i="9"/>
  <c r="U107" i="9"/>
  <c r="U93" i="9"/>
  <c r="U105" i="9"/>
  <c r="U143" i="9"/>
  <c r="U63" i="9"/>
  <c r="U21" i="9"/>
  <c r="U122" i="9"/>
  <c r="U31" i="9"/>
  <c r="U41" i="9"/>
  <c r="U36" i="9"/>
  <c r="U109" i="9"/>
  <c r="U34" i="9"/>
  <c r="U80" i="9"/>
  <c r="U95" i="9"/>
  <c r="U103" i="9"/>
  <c r="U27" i="9"/>
  <c r="U121" i="9"/>
  <c r="U144" i="9"/>
  <c r="U118" i="9"/>
  <c r="U153" i="9"/>
  <c r="U92" i="9"/>
  <c r="U66" i="9"/>
  <c r="U62" i="9"/>
  <c r="U20" i="9"/>
  <c r="U155" i="9"/>
  <c r="U112" i="9"/>
  <c r="U24" i="9"/>
  <c r="U74" i="9"/>
  <c r="U64" i="9"/>
  <c r="U76" i="9"/>
  <c r="U60" i="9"/>
  <c r="U43" i="9"/>
  <c r="U87" i="9"/>
  <c r="U131" i="9"/>
  <c r="U58" i="9"/>
  <c r="U135" i="9"/>
  <c r="U68" i="9"/>
  <c r="U32" i="9"/>
  <c r="U78" i="9"/>
  <c r="U124" i="9"/>
  <c r="U136" i="9"/>
  <c r="U28" i="9"/>
  <c r="U45" i="9"/>
  <c r="U53" i="9"/>
  <c r="U146" i="9"/>
  <c r="U115" i="9"/>
  <c r="U96" i="9"/>
  <c r="U108" i="9"/>
  <c r="U160" i="9"/>
  <c r="U40" i="9"/>
  <c r="U61" i="9"/>
  <c r="U72" i="9"/>
  <c r="U104" i="9"/>
  <c r="U132" i="9"/>
  <c r="U56" i="9"/>
  <c r="U47" i="9"/>
  <c r="U46" i="9"/>
  <c r="U151" i="9"/>
  <c r="U128" i="9"/>
  <c r="U123" i="9"/>
  <c r="U38" i="9"/>
  <c r="U113" i="9"/>
  <c r="U51" i="9"/>
  <c r="U117" i="9"/>
  <c r="U86" i="9"/>
  <c r="U18" i="9"/>
  <c r="U101" i="9"/>
  <c r="U70" i="9"/>
  <c r="U148" i="9"/>
  <c r="U25" i="9"/>
  <c r="U140" i="9"/>
  <c r="U52" i="9"/>
  <c r="U114" i="9"/>
  <c r="U127" i="9"/>
  <c r="U94" i="9"/>
  <c r="U156" i="9"/>
  <c r="U42" i="9"/>
  <c r="T15" i="9"/>
  <c r="R13" i="9"/>
  <c r="S15" i="9"/>
  <c r="U57" i="9"/>
  <c r="U69" i="9"/>
  <c r="U49" i="9"/>
  <c r="U17" i="9"/>
  <c r="U100" i="9"/>
  <c r="U134" i="9"/>
  <c r="U55" i="9"/>
  <c r="U73" i="9"/>
  <c r="U149" i="9"/>
  <c r="U141" i="9"/>
  <c r="U19" i="9"/>
  <c r="U29" i="9"/>
  <c r="U91" i="9"/>
  <c r="U82" i="9"/>
  <c r="U50" i="9"/>
  <c r="U110" i="9"/>
  <c r="U126" i="9"/>
  <c r="U71" i="9"/>
  <c r="U16" i="9"/>
  <c r="U138" i="9"/>
  <c r="U83" i="9"/>
  <c r="U22" i="9"/>
  <c r="U15" i="9" l="1"/>
  <c r="R14" i="9"/>
  <c r="V118" i="9"/>
  <c r="V43" i="9"/>
  <c r="V103" i="9"/>
  <c r="V113" i="9"/>
  <c r="V60" i="9"/>
  <c r="V95" i="9"/>
  <c r="V64" i="9"/>
  <c r="V109" i="9"/>
  <c r="V46" i="9"/>
  <c r="V115" i="9"/>
  <c r="V74" i="9"/>
  <c r="V41" i="9"/>
  <c r="V122" i="9"/>
  <c r="V21" i="9"/>
  <c r="V24" i="9"/>
  <c r="V63" i="9"/>
  <c r="V112" i="9"/>
  <c r="V154" i="9"/>
  <c r="V137" i="9"/>
  <c r="V155" i="9"/>
  <c r="V67" i="9"/>
  <c r="V20" i="9"/>
  <c r="V18" i="9"/>
  <c r="V133" i="9"/>
  <c r="V62" i="9"/>
  <c r="V56" i="9"/>
  <c r="V132" i="9"/>
  <c r="V86" i="9"/>
  <c r="V61" i="9"/>
  <c r="V105" i="9"/>
  <c r="V135" i="9"/>
  <c r="V117" i="9"/>
  <c r="V94" i="9"/>
  <c r="V65" i="9"/>
  <c r="V90" i="9"/>
  <c r="V58" i="9"/>
  <c r="V131" i="9"/>
  <c r="V48" i="9"/>
  <c r="V87" i="9"/>
  <c r="V140" i="9"/>
  <c r="V153" i="9"/>
  <c r="V116" i="9"/>
  <c r="V50" i="9"/>
  <c r="V80" i="9"/>
  <c r="V29" i="9"/>
  <c r="V141" i="9"/>
  <c r="V149" i="9"/>
  <c r="V99" i="9"/>
  <c r="V98" i="9"/>
  <c r="V49" i="9"/>
  <c r="V106" i="9"/>
  <c r="V40" i="9"/>
  <c r="V108" i="9"/>
  <c r="V77" i="9"/>
  <c r="V146" i="9"/>
  <c r="V111" i="9"/>
  <c r="V53" i="9"/>
  <c r="V120" i="9"/>
  <c r="V28" i="9"/>
  <c r="V97" i="9"/>
  <c r="V124" i="9"/>
  <c r="V78" i="9"/>
  <c r="V44" i="9"/>
  <c r="V32" i="9"/>
  <c r="V152" i="9"/>
  <c r="V129" i="9"/>
  <c r="V68" i="9"/>
  <c r="V127" i="9"/>
  <c r="V138" i="9"/>
  <c r="V101" i="9"/>
  <c r="V16" i="9"/>
  <c r="V144" i="9"/>
  <c r="V126" i="9"/>
  <c r="V110" i="9"/>
  <c r="V82" i="9"/>
  <c r="V76" i="9"/>
  <c r="V35" i="9"/>
  <c r="V91" i="9"/>
  <c r="V33" i="9"/>
  <c r="V89" i="9"/>
  <c r="V145" i="9"/>
  <c r="V54" i="9"/>
  <c r="V55" i="9"/>
  <c r="V134" i="9"/>
  <c r="V159" i="9"/>
  <c r="V100" i="9"/>
  <c r="V57" i="9"/>
  <c r="V93" i="9"/>
  <c r="V42" i="9"/>
  <c r="V23" i="9"/>
  <c r="V39" i="9"/>
  <c r="V51" i="9"/>
  <c r="V22" i="9"/>
  <c r="V83" i="9"/>
  <c r="V102" i="9"/>
  <c r="V71" i="9"/>
  <c r="V38" i="9"/>
  <c r="V123" i="9"/>
  <c r="V121" i="9"/>
  <c r="V27" i="9"/>
  <c r="V34" i="9"/>
  <c r="V36" i="9"/>
  <c r="V31" i="9"/>
  <c r="V147" i="9"/>
  <c r="V104" i="9"/>
  <c r="V143" i="9"/>
  <c r="V17" i="9"/>
  <c r="V142" i="9"/>
  <c r="V30" i="9"/>
  <c r="V156" i="9"/>
  <c r="V37" i="9"/>
  <c r="V160" i="9"/>
  <c r="V114" i="9"/>
  <c r="V96" i="9"/>
  <c r="V139" i="9"/>
  <c r="V25" i="9"/>
  <c r="V70" i="9"/>
  <c r="V148" i="9"/>
  <c r="V119" i="9"/>
  <c r="V150" i="9"/>
  <c r="V45" i="9"/>
  <c r="V125" i="9"/>
  <c r="V128" i="9"/>
  <c r="V151" i="9"/>
  <c r="V75" i="9"/>
  <c r="V136" i="9"/>
  <c r="V19" i="9"/>
  <c r="V130" i="9"/>
  <c r="V84" i="9"/>
  <c r="V47" i="9"/>
  <c r="V59" i="9"/>
  <c r="V73" i="9"/>
  <c r="V81" i="9"/>
  <c r="V26" i="9"/>
  <c r="V85" i="9"/>
  <c r="V72" i="9"/>
  <c r="V69" i="9"/>
  <c r="V66" i="9"/>
  <c r="V107" i="9"/>
  <c r="V52" i="9"/>
  <c r="V88" i="9"/>
  <c r="V92" i="9"/>
  <c r="V79" i="9"/>
  <c r="V15" i="9"/>
  <c r="V13" i="9" l="1"/>
  <c r="V14" i="9" s="1"/>
  <c r="W63" i="9" l="1"/>
  <c r="W140" i="9"/>
  <c r="X89" i="9"/>
  <c r="AJ89" i="9" s="1"/>
  <c r="AK89" i="9" s="1"/>
  <c r="W29" i="9"/>
  <c r="X80" i="9"/>
  <c r="AJ80" i="9" s="1"/>
  <c r="X25" i="9"/>
  <c r="AJ25" i="9" s="1"/>
  <c r="AK25" i="9" s="1"/>
  <c r="W159" i="9"/>
  <c r="W110" i="9"/>
  <c r="X109" i="9"/>
  <c r="AJ109" i="9" s="1"/>
  <c r="X117" i="9"/>
  <c r="AJ117" i="9" s="1"/>
  <c r="X134" i="9"/>
  <c r="AJ134" i="9" s="1"/>
  <c r="W155" i="9"/>
  <c r="X127" i="9"/>
  <c r="AJ127" i="9" s="1"/>
  <c r="W130" i="9"/>
  <c r="W33" i="9"/>
  <c r="W81" i="9"/>
  <c r="X96" i="9"/>
  <c r="AJ96" i="9" s="1"/>
  <c r="X113" i="9"/>
  <c r="AJ113" i="9" s="1"/>
  <c r="X133" i="9"/>
  <c r="AJ133" i="9" s="1"/>
  <c r="X111" i="9"/>
  <c r="AJ111" i="9" s="1"/>
  <c r="AK111" i="9" s="1"/>
  <c r="X147" i="9"/>
  <c r="AJ147" i="9" s="1"/>
  <c r="W56" i="9"/>
  <c r="X63" i="9"/>
  <c r="AJ63" i="9" s="1"/>
  <c r="X32" i="9"/>
  <c r="AJ32" i="9" s="1"/>
  <c r="AK32" i="9" s="1"/>
  <c r="X64" i="9"/>
  <c r="AJ64" i="9" s="1"/>
  <c r="W109" i="9"/>
  <c r="W117" i="9"/>
  <c r="W99" i="9"/>
  <c r="W93" i="9"/>
  <c r="X41" i="9"/>
  <c r="AJ41" i="9" s="1"/>
  <c r="AK41" i="9" s="1"/>
  <c r="W133" i="9"/>
  <c r="W58" i="9"/>
  <c r="X40" i="9"/>
  <c r="AJ40" i="9" s="1"/>
  <c r="X144" i="9"/>
  <c r="AJ144" i="9" s="1"/>
  <c r="W71" i="9"/>
  <c r="W72" i="9"/>
  <c r="X60" i="9"/>
  <c r="AJ60" i="9" s="1"/>
  <c r="W121" i="9"/>
  <c r="W137" i="9"/>
  <c r="W111" i="9"/>
  <c r="W32" i="9"/>
  <c r="W76" i="9"/>
  <c r="X93" i="9"/>
  <c r="AJ93" i="9" s="1"/>
  <c r="AK93" i="9" s="1"/>
  <c r="X71" i="9"/>
  <c r="AJ71" i="9" s="1"/>
  <c r="AK71" i="9" s="1"/>
  <c r="X142" i="9"/>
  <c r="AJ142" i="9" s="1"/>
  <c r="X150" i="9"/>
  <c r="AJ150" i="9" s="1"/>
  <c r="AK150" i="9" s="1"/>
  <c r="X130" i="9"/>
  <c r="AJ130" i="9" s="1"/>
  <c r="AK130" i="9" s="1"/>
  <c r="X52" i="9"/>
  <c r="AJ52" i="9" s="1"/>
  <c r="AK52" i="9" s="1"/>
  <c r="W90" i="9"/>
  <c r="W31" i="9"/>
  <c r="W122" i="9"/>
  <c r="X108" i="9"/>
  <c r="AJ108" i="9" s="1"/>
  <c r="AK108" i="9" s="1"/>
  <c r="W34" i="9"/>
  <c r="W88" i="9"/>
  <c r="X128" i="9"/>
  <c r="AJ128" i="9" s="1"/>
  <c r="AK128" i="9" s="1"/>
  <c r="W116" i="9"/>
  <c r="W54" i="9"/>
  <c r="W125" i="9"/>
  <c r="W106" i="9"/>
  <c r="X28" i="9"/>
  <c r="AJ28" i="9" s="1"/>
  <c r="AK28" i="9" s="1"/>
  <c r="W139" i="9"/>
  <c r="W67" i="9"/>
  <c r="W138" i="9"/>
  <c r="W30" i="9"/>
  <c r="X135" i="9"/>
  <c r="AJ135" i="9" s="1"/>
  <c r="AK135" i="9" s="1"/>
  <c r="W115" i="9"/>
  <c r="X49" i="9"/>
  <c r="AJ49" i="9" s="1"/>
  <c r="AK49" i="9" s="1"/>
  <c r="W23" i="9"/>
  <c r="X66" i="9"/>
  <c r="AJ66" i="9" s="1"/>
  <c r="X55" i="9"/>
  <c r="AJ55" i="9" s="1"/>
  <c r="AK55" i="9" s="1"/>
  <c r="X27" i="9"/>
  <c r="AJ27" i="9" s="1"/>
  <c r="AK27" i="9" s="1"/>
  <c r="X160" i="9"/>
  <c r="AJ160" i="9" s="1"/>
  <c r="AK160" i="9" s="1"/>
  <c r="W150" i="9"/>
  <c r="X73" i="9"/>
  <c r="AJ73" i="9" s="1"/>
  <c r="AK73" i="9" s="1"/>
  <c r="W113" i="9"/>
  <c r="W41" i="9"/>
  <c r="X155" i="9"/>
  <c r="AJ155" i="9" s="1"/>
  <c r="W86" i="9"/>
  <c r="X140" i="9"/>
  <c r="AJ140" i="9" s="1"/>
  <c r="AK140" i="9" s="1"/>
  <c r="X99" i="9"/>
  <c r="AJ99" i="9" s="1"/>
  <c r="AK99" i="9" s="1"/>
  <c r="X97" i="9"/>
  <c r="AJ97" i="9" s="1"/>
  <c r="W144" i="9"/>
  <c r="W89" i="9"/>
  <c r="W51" i="9"/>
  <c r="W147" i="9"/>
  <c r="W160" i="9"/>
  <c r="W151" i="9"/>
  <c r="X72" i="9"/>
  <c r="AJ72" i="9" s="1"/>
  <c r="AK72" i="9" s="1"/>
  <c r="W15" i="9"/>
  <c r="X16" i="9"/>
  <c r="AJ16" i="9" s="1"/>
  <c r="AK16" i="9" s="1"/>
  <c r="W19" i="9"/>
  <c r="X131" i="9"/>
  <c r="AJ131" i="9" s="1"/>
  <c r="AK131" i="9" s="1"/>
  <c r="X35" i="9"/>
  <c r="AJ35" i="9" s="1"/>
  <c r="X70" i="9"/>
  <c r="AJ70" i="9" s="1"/>
  <c r="AK70" i="9" s="1"/>
  <c r="X82" i="9"/>
  <c r="AJ82" i="9" s="1"/>
  <c r="AK82" i="9" s="1"/>
  <c r="W154" i="9"/>
  <c r="W120" i="9"/>
  <c r="W143" i="9"/>
  <c r="W103" i="9"/>
  <c r="W17" i="9"/>
  <c r="W149" i="9"/>
  <c r="W39" i="9"/>
  <c r="W107" i="9"/>
  <c r="W61" i="9"/>
  <c r="X124" i="9"/>
  <c r="AJ124" i="9" s="1"/>
  <c r="X22" i="9"/>
  <c r="AJ22" i="9" s="1"/>
  <c r="W75" i="9"/>
  <c r="W146" i="9"/>
  <c r="X43" i="9"/>
  <c r="AJ43" i="9" s="1"/>
  <c r="AK43" i="9" s="1"/>
  <c r="W65" i="9"/>
  <c r="W129" i="9"/>
  <c r="X123" i="9"/>
  <c r="AJ123" i="9" s="1"/>
  <c r="AK123" i="9" s="1"/>
  <c r="X47" i="9"/>
  <c r="AJ47" i="9" s="1"/>
  <c r="AK47" i="9" s="1"/>
  <c r="W132" i="9"/>
  <c r="W59" i="9"/>
  <c r="AK127" i="9"/>
  <c r="AK124" i="9"/>
  <c r="AK22" i="9"/>
  <c r="AK109" i="9"/>
  <c r="AK117" i="9"/>
  <c r="W64" i="9"/>
  <c r="X149" i="9"/>
  <c r="AJ149" i="9" s="1"/>
  <c r="W16" i="9"/>
  <c r="X39" i="9"/>
  <c r="AJ39" i="9" s="1"/>
  <c r="X139" i="9"/>
  <c r="AJ139" i="9" s="1"/>
  <c r="X107" i="9"/>
  <c r="AJ107" i="9" s="1"/>
  <c r="W60" i="9"/>
  <c r="X122" i="9"/>
  <c r="AJ122" i="9" s="1"/>
  <c r="X67" i="9"/>
  <c r="AJ67" i="9" s="1"/>
  <c r="X61" i="9"/>
  <c r="AJ61" i="9" s="1"/>
  <c r="W131" i="9"/>
  <c r="X29" i="9"/>
  <c r="AJ29" i="9" s="1"/>
  <c r="W108" i="9"/>
  <c r="W124" i="9"/>
  <c r="X138" i="9"/>
  <c r="AJ138" i="9" s="1"/>
  <c r="W35" i="9"/>
  <c r="X159" i="9"/>
  <c r="AJ159" i="9" s="1"/>
  <c r="W22" i="9"/>
  <c r="X34" i="9"/>
  <c r="AJ34" i="9" s="1"/>
  <c r="X30" i="9"/>
  <c r="AJ30" i="9" s="1"/>
  <c r="W70" i="9"/>
  <c r="X75" i="9"/>
  <c r="AJ75" i="9" s="1"/>
  <c r="X81" i="9"/>
  <c r="AJ81" i="9" s="1"/>
  <c r="X88" i="9"/>
  <c r="AJ88" i="9" s="1"/>
  <c r="W135" i="9"/>
  <c r="X146" i="9"/>
  <c r="AJ146" i="9" s="1"/>
  <c r="W82" i="9"/>
  <c r="X121" i="9"/>
  <c r="AJ121" i="9" s="1"/>
  <c r="W128" i="9"/>
  <c r="W43" i="9"/>
  <c r="X115" i="9"/>
  <c r="AJ115" i="9" s="1"/>
  <c r="X154" i="9"/>
  <c r="AJ154" i="9" s="1"/>
  <c r="X56" i="9"/>
  <c r="AJ56" i="9" s="1"/>
  <c r="X65" i="9"/>
  <c r="AJ65" i="9" s="1"/>
  <c r="X116" i="9"/>
  <c r="AJ116" i="9" s="1"/>
  <c r="W49" i="9"/>
  <c r="X120" i="9"/>
  <c r="AJ120" i="9" s="1"/>
  <c r="X129" i="9"/>
  <c r="AJ129" i="9" s="1"/>
  <c r="X110" i="9"/>
  <c r="AJ110" i="9" s="1"/>
  <c r="X54" i="9"/>
  <c r="AJ54" i="9" s="1"/>
  <c r="X23" i="9"/>
  <c r="AJ23" i="9" s="1"/>
  <c r="W123" i="9"/>
  <c r="X143" i="9"/>
  <c r="AJ143" i="9" s="1"/>
  <c r="W96" i="9"/>
  <c r="X125" i="9"/>
  <c r="AJ125" i="9" s="1"/>
  <c r="W47" i="9"/>
  <c r="W66" i="9"/>
  <c r="X103" i="9"/>
  <c r="AJ103" i="9" s="1"/>
  <c r="X137" i="9"/>
  <c r="AJ137" i="9" s="1"/>
  <c r="X132" i="9"/>
  <c r="AJ132" i="9" s="1"/>
  <c r="X106" i="9"/>
  <c r="AJ106" i="9" s="1"/>
  <c r="W55" i="9"/>
  <c r="X17" i="9"/>
  <c r="AJ17" i="9" s="1"/>
  <c r="X59" i="9"/>
  <c r="AJ59" i="9" s="1"/>
  <c r="AK113" i="9"/>
  <c r="AK40" i="9"/>
  <c r="AK134" i="9"/>
  <c r="AK142" i="9"/>
  <c r="AK60" i="9"/>
  <c r="AK35" i="9"/>
  <c r="AK133" i="9"/>
  <c r="W118" i="9"/>
  <c r="W46" i="9"/>
  <c r="X112" i="9"/>
  <c r="AJ112" i="9" s="1"/>
  <c r="X62" i="9"/>
  <c r="AJ62" i="9" s="1"/>
  <c r="W94" i="9"/>
  <c r="W153" i="9"/>
  <c r="W98" i="9"/>
  <c r="X53" i="9"/>
  <c r="AJ53" i="9" s="1"/>
  <c r="W152" i="9"/>
  <c r="X126" i="9"/>
  <c r="AJ126" i="9" s="1"/>
  <c r="W145" i="9"/>
  <c r="W42" i="9"/>
  <c r="X38" i="9"/>
  <c r="AJ38" i="9" s="1"/>
  <c r="X104" i="9"/>
  <c r="AJ104" i="9" s="1"/>
  <c r="W114" i="9"/>
  <c r="W45" i="9"/>
  <c r="W84" i="9"/>
  <c r="W69" i="9"/>
  <c r="X74" i="9"/>
  <c r="AJ74" i="9" s="1"/>
  <c r="W50" i="9"/>
  <c r="W44" i="9"/>
  <c r="X57" i="9"/>
  <c r="AJ57" i="9" s="1"/>
  <c r="W37" i="9"/>
  <c r="W85" i="9"/>
  <c r="W95" i="9"/>
  <c r="W21" i="9"/>
  <c r="X20" i="9"/>
  <c r="AJ20" i="9" s="1"/>
  <c r="W105" i="9"/>
  <c r="W48" i="9"/>
  <c r="W141" i="9"/>
  <c r="W77" i="9"/>
  <c r="X78" i="9"/>
  <c r="AJ78" i="9" s="1"/>
  <c r="W101" i="9"/>
  <c r="W91" i="9"/>
  <c r="X100" i="9"/>
  <c r="AJ100" i="9" s="1"/>
  <c r="W83" i="9"/>
  <c r="W36" i="9"/>
  <c r="W156" i="9"/>
  <c r="X148" i="9"/>
  <c r="AJ148" i="9" s="1"/>
  <c r="X136" i="9"/>
  <c r="AJ136" i="9" s="1"/>
  <c r="W26" i="9"/>
  <c r="X92" i="9"/>
  <c r="AJ92" i="9" s="1"/>
  <c r="X24" i="9"/>
  <c r="AJ24" i="9" s="1"/>
  <c r="X18" i="9"/>
  <c r="AJ18" i="9" s="1"/>
  <c r="X87" i="9"/>
  <c r="AJ87" i="9" s="1"/>
  <c r="X68" i="9"/>
  <c r="AJ68" i="9" s="1"/>
  <c r="W102" i="9"/>
  <c r="X119" i="9"/>
  <c r="AJ119" i="9" s="1"/>
  <c r="W79" i="9"/>
  <c r="AK80" i="9"/>
  <c r="AK97" i="9"/>
  <c r="AK64" i="9"/>
  <c r="AK96" i="9"/>
  <c r="AK66" i="9"/>
  <c r="AK63" i="9"/>
  <c r="AK144" i="9"/>
  <c r="AK147" i="9"/>
  <c r="AK155" i="9"/>
  <c r="X86" i="9"/>
  <c r="AJ86" i="9" s="1"/>
  <c r="X58" i="9"/>
  <c r="AJ58" i="9" s="1"/>
  <c r="W80" i="9"/>
  <c r="W40" i="9"/>
  <c r="W97" i="9"/>
  <c r="W127" i="9"/>
  <c r="X76" i="9"/>
  <c r="AJ76" i="9" s="1"/>
  <c r="W134" i="9"/>
  <c r="X51" i="9"/>
  <c r="AJ51" i="9" s="1"/>
  <c r="W27" i="9"/>
  <c r="W142" i="9"/>
  <c r="W25" i="9"/>
  <c r="X151" i="9"/>
  <c r="AJ151" i="9" s="1"/>
  <c r="W73" i="9"/>
  <c r="W52" i="9"/>
  <c r="X15" i="9"/>
  <c r="X90" i="9"/>
  <c r="AJ90" i="9" s="1"/>
  <c r="W28" i="9"/>
  <c r="X33" i="9"/>
  <c r="AJ33" i="9" s="1"/>
  <c r="X31" i="9"/>
  <c r="AJ31" i="9" s="1"/>
  <c r="X19" i="9"/>
  <c r="AJ19" i="9" s="1"/>
  <c r="X118" i="9"/>
  <c r="AJ118" i="9" s="1"/>
  <c r="X46" i="9"/>
  <c r="AJ46" i="9" s="1"/>
  <c r="W112" i="9"/>
  <c r="W62" i="9"/>
  <c r="X94" i="9"/>
  <c r="AJ94" i="9" s="1"/>
  <c r="X153" i="9"/>
  <c r="AJ153" i="9" s="1"/>
  <c r="X98" i="9"/>
  <c r="AJ98" i="9" s="1"/>
  <c r="W53" i="9"/>
  <c r="X152" i="9"/>
  <c r="AJ152" i="9" s="1"/>
  <c r="W126" i="9"/>
  <c r="X145" i="9"/>
  <c r="AJ145" i="9" s="1"/>
  <c r="X42" i="9"/>
  <c r="AJ42" i="9" s="1"/>
  <c r="W38" i="9"/>
  <c r="W104" i="9"/>
  <c r="X114" i="9"/>
  <c r="AJ114" i="9" s="1"/>
  <c r="X45" i="9"/>
  <c r="AJ45" i="9" s="1"/>
  <c r="X84" i="9"/>
  <c r="AJ84" i="9" s="1"/>
  <c r="X69" i="9"/>
  <c r="AJ69" i="9" s="1"/>
  <c r="W74" i="9"/>
  <c r="X50" i="9"/>
  <c r="AJ50" i="9" s="1"/>
  <c r="X44" i="9"/>
  <c r="AJ44" i="9" s="1"/>
  <c r="W57" i="9"/>
  <c r="X37" i="9"/>
  <c r="AJ37" i="9" s="1"/>
  <c r="X85" i="9"/>
  <c r="AJ85" i="9" s="1"/>
  <c r="X95" i="9"/>
  <c r="AJ95" i="9" s="1"/>
  <c r="X21" i="9"/>
  <c r="AJ21" i="9" s="1"/>
  <c r="W20" i="9"/>
  <c r="X105" i="9"/>
  <c r="AJ105" i="9" s="1"/>
  <c r="X48" i="9"/>
  <c r="AJ48" i="9" s="1"/>
  <c r="X141" i="9"/>
  <c r="AJ141" i="9" s="1"/>
  <c r="X77" i="9"/>
  <c r="AJ77" i="9" s="1"/>
  <c r="W78" i="9"/>
  <c r="X101" i="9"/>
  <c r="AJ101" i="9" s="1"/>
  <c r="X91" i="9"/>
  <c r="AJ91" i="9" s="1"/>
  <c r="W100" i="9"/>
  <c r="X83" i="9"/>
  <c r="AJ83" i="9" s="1"/>
  <c r="X36" i="9"/>
  <c r="AJ36" i="9" s="1"/>
  <c r="X156" i="9"/>
  <c r="AJ156" i="9" s="1"/>
  <c r="W148" i="9"/>
  <c r="W136" i="9"/>
  <c r="X26" i="9"/>
  <c r="AJ26" i="9" s="1"/>
  <c r="W92" i="9"/>
  <c r="W24" i="9"/>
  <c r="W18" i="9"/>
  <c r="W87" i="9"/>
  <c r="W68" i="9"/>
  <c r="X102" i="9"/>
  <c r="AJ102" i="9" s="1"/>
  <c r="W119" i="9"/>
  <c r="X79" i="9"/>
  <c r="AJ79" i="9" s="1"/>
  <c r="W13" i="9" l="1"/>
  <c r="W14" i="9" s="1"/>
  <c r="AK102" i="9"/>
  <c r="AK37" i="9"/>
  <c r="AK114" i="9"/>
  <c r="AK98" i="9"/>
  <c r="AJ15" i="9"/>
  <c r="X14" i="9"/>
  <c r="X13" i="9"/>
  <c r="AK119" i="9"/>
  <c r="AK136" i="9"/>
  <c r="AK53" i="9"/>
  <c r="AK59" i="9"/>
  <c r="AK65" i="9"/>
  <c r="AK75" i="9"/>
  <c r="AK107" i="9"/>
  <c r="AK91" i="9"/>
  <c r="AK21" i="9"/>
  <c r="AK46" i="9"/>
  <c r="AK148" i="9"/>
  <c r="AK20" i="9"/>
  <c r="AK137" i="9"/>
  <c r="AK23" i="9"/>
  <c r="AK56" i="9"/>
  <c r="AK159" i="9"/>
  <c r="AK67" i="9"/>
  <c r="AK79" i="9"/>
  <c r="AK26" i="9"/>
  <c r="AK36" i="9"/>
  <c r="AK101" i="9"/>
  <c r="AK48" i="9"/>
  <c r="AK95" i="9"/>
  <c r="AK44" i="9"/>
  <c r="AK84" i="9"/>
  <c r="AK152" i="9"/>
  <c r="AK94" i="9"/>
  <c r="AK118" i="9"/>
  <c r="AK58" i="9"/>
  <c r="AK68" i="9"/>
  <c r="AK92" i="9"/>
  <c r="AK57" i="9"/>
  <c r="AK104" i="9"/>
  <c r="AK126" i="9"/>
  <c r="AK103" i="9"/>
  <c r="AK54" i="9"/>
  <c r="AK154" i="9"/>
  <c r="AK121" i="9"/>
  <c r="AK88" i="9"/>
  <c r="AK30" i="9"/>
  <c r="AK29" i="9"/>
  <c r="AK122" i="9"/>
  <c r="AK39" i="9"/>
  <c r="AK77" i="9"/>
  <c r="AK145" i="9"/>
  <c r="AK31" i="9"/>
  <c r="AK18" i="9"/>
  <c r="AK78" i="9"/>
  <c r="AK62" i="9"/>
  <c r="AK132" i="9"/>
  <c r="AK129" i="9"/>
  <c r="AK146" i="9"/>
  <c r="AK61" i="9"/>
  <c r="AK149" i="9"/>
  <c r="AK156" i="9"/>
  <c r="AK141" i="9"/>
  <c r="AK69" i="9"/>
  <c r="AK153" i="9"/>
  <c r="AK33" i="9"/>
  <c r="AK76" i="9"/>
  <c r="AK24" i="9"/>
  <c r="AK100" i="9"/>
  <c r="AK74" i="9"/>
  <c r="AK112" i="9"/>
  <c r="AK17" i="9"/>
  <c r="AK125" i="9"/>
  <c r="AK120" i="9"/>
  <c r="AK139" i="9"/>
  <c r="AK83" i="9"/>
  <c r="AK105" i="9"/>
  <c r="AK85" i="9"/>
  <c r="AK50" i="9"/>
  <c r="AK45" i="9"/>
  <c r="AK42" i="9"/>
  <c r="AK19" i="9"/>
  <c r="AK90" i="9"/>
  <c r="AK151" i="9"/>
  <c r="AK51" i="9"/>
  <c r="AK86" i="9"/>
  <c r="AK87" i="9"/>
  <c r="AK38" i="9"/>
  <c r="AK106" i="9"/>
  <c r="AK143" i="9"/>
  <c r="AK110" i="9"/>
  <c r="AK116" i="9"/>
  <c r="AK115" i="9"/>
  <c r="AK81" i="9"/>
  <c r="AK34" i="9"/>
  <c r="AK138" i="9"/>
  <c r="AJ13" i="9" l="1"/>
  <c r="AN8" i="9" s="1"/>
  <c r="AK15" i="9"/>
  <c r="AK13" i="9" l="1"/>
  <c r="AL108" i="9" l="1"/>
  <c r="AM108" i="9" s="1"/>
  <c r="AN108" i="9" s="1"/>
  <c r="AL71" i="9"/>
  <c r="AM71" i="9" s="1"/>
  <c r="AN71" i="9" s="1"/>
  <c r="AL130" i="9"/>
  <c r="AM130" i="9" s="1"/>
  <c r="AN130" i="9" s="1"/>
  <c r="AL22" i="9"/>
  <c r="AM22" i="9" s="1"/>
  <c r="AN22" i="9" s="1"/>
  <c r="AL25" i="9"/>
  <c r="AM25" i="9" s="1"/>
  <c r="AN25" i="9" s="1"/>
  <c r="AL128" i="9"/>
  <c r="AM128" i="9" s="1"/>
  <c r="AN128" i="9" s="1"/>
  <c r="AL127" i="9"/>
  <c r="AM127" i="9" s="1"/>
  <c r="AN127" i="9" s="1"/>
  <c r="AL144" i="9"/>
  <c r="AM144" i="9" s="1"/>
  <c r="AN144" i="9" s="1"/>
  <c r="AL43" i="9"/>
  <c r="AM43" i="9" s="1"/>
  <c r="AN43" i="9" s="1"/>
  <c r="AL89" i="9"/>
  <c r="AM89" i="9" s="1"/>
  <c r="AN89" i="9" s="1"/>
  <c r="AL99" i="9"/>
  <c r="AM99" i="9" s="1"/>
  <c r="AN99" i="9" s="1"/>
  <c r="AL134" i="9"/>
  <c r="AM134" i="9" s="1"/>
  <c r="AN134" i="9" s="1"/>
  <c r="AL140" i="9"/>
  <c r="AM140" i="9" s="1"/>
  <c r="AN140" i="9" s="1"/>
  <c r="AL63" i="9"/>
  <c r="AM63" i="9" s="1"/>
  <c r="AN63" i="9" s="1"/>
  <c r="AL133" i="9"/>
  <c r="AM133" i="9" s="1"/>
  <c r="AN133" i="9" s="1"/>
  <c r="AL55" i="9"/>
  <c r="AM55" i="9" s="1"/>
  <c r="AN55" i="9" s="1"/>
  <c r="AL72" i="9"/>
  <c r="AM72" i="9" s="1"/>
  <c r="AN72" i="9" s="1"/>
  <c r="AL96" i="9"/>
  <c r="AM96" i="9" s="1"/>
  <c r="AN96" i="9" s="1"/>
  <c r="AL135" i="9"/>
  <c r="AM135" i="9" s="1"/>
  <c r="AN135" i="9" s="1"/>
  <c r="AL41" i="9"/>
  <c r="AM41" i="9" s="1"/>
  <c r="AN41" i="9" s="1"/>
  <c r="AL117" i="9"/>
  <c r="AM117" i="9" s="1"/>
  <c r="AN117" i="9" s="1"/>
  <c r="AL49" i="9"/>
  <c r="AM49" i="9" s="1"/>
  <c r="AN49" i="9" s="1"/>
  <c r="AL123" i="9"/>
  <c r="AM123" i="9" s="1"/>
  <c r="AN123" i="9" s="1"/>
  <c r="AL27" i="9"/>
  <c r="AM27" i="9" s="1"/>
  <c r="AN27" i="9" s="1"/>
  <c r="AL80" i="9"/>
  <c r="AM80" i="9" s="1"/>
  <c r="AN80" i="9" s="1"/>
  <c r="AL35" i="9"/>
  <c r="AM35" i="9" s="1"/>
  <c r="AN35" i="9" s="1"/>
  <c r="AL160" i="9"/>
  <c r="AM160" i="9" s="1"/>
  <c r="AN160" i="9" s="1"/>
  <c r="AL64" i="9"/>
  <c r="AM64" i="9" s="1"/>
  <c r="AN64" i="9" s="1"/>
  <c r="AL124" i="9"/>
  <c r="AM124" i="9" s="1"/>
  <c r="AN124" i="9" s="1"/>
  <c r="AL109" i="9"/>
  <c r="AM109" i="9" s="1"/>
  <c r="AN109" i="9" s="1"/>
  <c r="AL40" i="9"/>
  <c r="AM40" i="9" s="1"/>
  <c r="AN40" i="9" s="1"/>
  <c r="AL142" i="9"/>
  <c r="AM142" i="9" s="1"/>
  <c r="AN142" i="9" s="1"/>
  <c r="AL93" i="9"/>
  <c r="AM93" i="9" s="1"/>
  <c r="AN93" i="9" s="1"/>
  <c r="AL147" i="9"/>
  <c r="AM147" i="9" s="1"/>
  <c r="AN147" i="9" s="1"/>
  <c r="AL52" i="9"/>
  <c r="AM52" i="9" s="1"/>
  <c r="AN52" i="9" s="1"/>
  <c r="AL47" i="9"/>
  <c r="AM47" i="9" s="1"/>
  <c r="AN47" i="9" s="1"/>
  <c r="AL97" i="9"/>
  <c r="AM97" i="9" s="1"/>
  <c r="AN97" i="9" s="1"/>
  <c r="AL70" i="9"/>
  <c r="AM70" i="9" s="1"/>
  <c r="AN70" i="9" s="1"/>
  <c r="AL32" i="9"/>
  <c r="AM32" i="9" s="1"/>
  <c r="AN32" i="9" s="1"/>
  <c r="AL16" i="9"/>
  <c r="AM16" i="9" s="1"/>
  <c r="AN16" i="9" s="1"/>
  <c r="AL73" i="9"/>
  <c r="AM73" i="9" s="1"/>
  <c r="AN73" i="9" s="1"/>
  <c r="AL66" i="9"/>
  <c r="AM66" i="9" s="1"/>
  <c r="AN66" i="9" s="1"/>
  <c r="AL60" i="9"/>
  <c r="AM60" i="9" s="1"/>
  <c r="AN60" i="9" s="1"/>
  <c r="AL150" i="9"/>
  <c r="AM150" i="9" s="1"/>
  <c r="AN150" i="9" s="1"/>
  <c r="AL131" i="9"/>
  <c r="AM131" i="9" s="1"/>
  <c r="AN131" i="9" s="1"/>
  <c r="AL111" i="9"/>
  <c r="AM111" i="9" s="1"/>
  <c r="AN111" i="9" s="1"/>
  <c r="AL28" i="9"/>
  <c r="AM28" i="9" s="1"/>
  <c r="AN28" i="9" s="1"/>
  <c r="AL155" i="9"/>
  <c r="AM155" i="9" s="1"/>
  <c r="AN155" i="9" s="1"/>
  <c r="AL113" i="9"/>
  <c r="AM113" i="9" s="1"/>
  <c r="AN113" i="9" s="1"/>
  <c r="AL82" i="9"/>
  <c r="AM82" i="9" s="1"/>
  <c r="AN82" i="9" s="1"/>
  <c r="AL51" i="9"/>
  <c r="AM51" i="9" s="1"/>
  <c r="AN51" i="9" s="1"/>
  <c r="AL20" i="9"/>
  <c r="AM20" i="9" s="1"/>
  <c r="AN20" i="9" s="1"/>
  <c r="AL116" i="9"/>
  <c r="AM116" i="9" s="1"/>
  <c r="AN116" i="9" s="1"/>
  <c r="AL139" i="9"/>
  <c r="AM139" i="9" s="1"/>
  <c r="AN139" i="9" s="1"/>
  <c r="AL149" i="9"/>
  <c r="AM149" i="9" s="1"/>
  <c r="AN149" i="9" s="1"/>
  <c r="AL77" i="9"/>
  <c r="AM77" i="9" s="1"/>
  <c r="AN77" i="9" s="1"/>
  <c r="AL84" i="9"/>
  <c r="AM84" i="9" s="1"/>
  <c r="AN84" i="9" s="1"/>
  <c r="AL65" i="9"/>
  <c r="AM65" i="9" s="1"/>
  <c r="AN65" i="9" s="1"/>
  <c r="AL86" i="9"/>
  <c r="AM86" i="9" s="1"/>
  <c r="AN86" i="9" s="1"/>
  <c r="AL81" i="9"/>
  <c r="AM81" i="9" s="1"/>
  <c r="AN81" i="9" s="1"/>
  <c r="AL120" i="9"/>
  <c r="AM120" i="9" s="1"/>
  <c r="AN120" i="9" s="1"/>
  <c r="AL33" i="9"/>
  <c r="AM33" i="9" s="1"/>
  <c r="AN33" i="9" s="1"/>
  <c r="AL145" i="9"/>
  <c r="AM145" i="9" s="1"/>
  <c r="AN145" i="9" s="1"/>
  <c r="AL104" i="9"/>
  <c r="AM104" i="9" s="1"/>
  <c r="AN104" i="9" s="1"/>
  <c r="AL159" i="9"/>
  <c r="AM159" i="9" s="1"/>
  <c r="AN159" i="9" s="1"/>
  <c r="AL76" i="9"/>
  <c r="AM76" i="9" s="1"/>
  <c r="AN76" i="9" s="1"/>
  <c r="AL137" i="9"/>
  <c r="AM137" i="9" s="1"/>
  <c r="AN137" i="9" s="1"/>
  <c r="AL34" i="9"/>
  <c r="AM34" i="9" s="1"/>
  <c r="AN34" i="9" s="1"/>
  <c r="AL151" i="9"/>
  <c r="AM151" i="9" s="1"/>
  <c r="AN151" i="9" s="1"/>
  <c r="AL54" i="9"/>
  <c r="AM54" i="9" s="1"/>
  <c r="AN54" i="9" s="1"/>
  <c r="AL68" i="9"/>
  <c r="AM68" i="9" s="1"/>
  <c r="AN68" i="9" s="1"/>
  <c r="AL36" i="9"/>
  <c r="AM36" i="9" s="1"/>
  <c r="AN36" i="9" s="1"/>
  <c r="AL46" i="9"/>
  <c r="AM46" i="9" s="1"/>
  <c r="AN46" i="9" s="1"/>
  <c r="AL105" i="9"/>
  <c r="AM105" i="9" s="1"/>
  <c r="AN105" i="9" s="1"/>
  <c r="AL91" i="9"/>
  <c r="AM91" i="9" s="1"/>
  <c r="AN91" i="9" s="1"/>
  <c r="AL143" i="9"/>
  <c r="AM143" i="9" s="1"/>
  <c r="AN143" i="9" s="1"/>
  <c r="AL125" i="9"/>
  <c r="AM125" i="9" s="1"/>
  <c r="AN125" i="9" s="1"/>
  <c r="AL146" i="9"/>
  <c r="AM146" i="9" s="1"/>
  <c r="AN146" i="9" s="1"/>
  <c r="AL39" i="9"/>
  <c r="AM39" i="9" s="1"/>
  <c r="AN39" i="9" s="1"/>
  <c r="AL48" i="9"/>
  <c r="AM48" i="9" s="1"/>
  <c r="AN48" i="9" s="1"/>
  <c r="AL59" i="9"/>
  <c r="AM59" i="9" s="1"/>
  <c r="AN59" i="9" s="1"/>
  <c r="AL141" i="9"/>
  <c r="AM141" i="9" s="1"/>
  <c r="AN141" i="9" s="1"/>
  <c r="AL38" i="9"/>
  <c r="AM38" i="9" s="1"/>
  <c r="AN38" i="9" s="1"/>
  <c r="AL17" i="9"/>
  <c r="AM17" i="9" s="1"/>
  <c r="AN17" i="9" s="1"/>
  <c r="AL156" i="9"/>
  <c r="AM156" i="9" s="1"/>
  <c r="AN156" i="9" s="1"/>
  <c r="AL122" i="9"/>
  <c r="AM122" i="9" s="1"/>
  <c r="AN122" i="9" s="1"/>
  <c r="AL58" i="9"/>
  <c r="AM58" i="9" s="1"/>
  <c r="AN58" i="9" s="1"/>
  <c r="AL148" i="9"/>
  <c r="AM148" i="9" s="1"/>
  <c r="AN148" i="9" s="1"/>
  <c r="AL153" i="9"/>
  <c r="AM153" i="9" s="1"/>
  <c r="AN153" i="9" s="1"/>
  <c r="AL136" i="9"/>
  <c r="AM136" i="9" s="1"/>
  <c r="AN136" i="9" s="1"/>
  <c r="AL115" i="9"/>
  <c r="AM115" i="9" s="1"/>
  <c r="AN115" i="9" s="1"/>
  <c r="AL19" i="9"/>
  <c r="AM19" i="9" s="1"/>
  <c r="AN19" i="9" s="1"/>
  <c r="AL103" i="9"/>
  <c r="AM103" i="9" s="1"/>
  <c r="AN103" i="9" s="1"/>
  <c r="AL118" i="9"/>
  <c r="AM118" i="9" s="1"/>
  <c r="AN118" i="9" s="1"/>
  <c r="AL79" i="9"/>
  <c r="AM79" i="9" s="1"/>
  <c r="AN79" i="9" s="1"/>
  <c r="AL107" i="9"/>
  <c r="AM107" i="9" s="1"/>
  <c r="AN107" i="9" s="1"/>
  <c r="AL69" i="9"/>
  <c r="AM69" i="9" s="1"/>
  <c r="AN69" i="9" s="1"/>
  <c r="AL119" i="9"/>
  <c r="AM119" i="9" s="1"/>
  <c r="AN119" i="9" s="1"/>
  <c r="AL90" i="9"/>
  <c r="AM90" i="9" s="1"/>
  <c r="AN90" i="9" s="1"/>
  <c r="AL112" i="9"/>
  <c r="AM112" i="9" s="1"/>
  <c r="AN112" i="9" s="1"/>
  <c r="AL18" i="9"/>
  <c r="AM18" i="9" s="1"/>
  <c r="AN18" i="9" s="1"/>
  <c r="AL154" i="9"/>
  <c r="AM154" i="9" s="1"/>
  <c r="AN154" i="9" s="1"/>
  <c r="AL101" i="9"/>
  <c r="AM101" i="9" s="1"/>
  <c r="AN101" i="9" s="1"/>
  <c r="AL53" i="9"/>
  <c r="AM53" i="9" s="1"/>
  <c r="AN53" i="9" s="1"/>
  <c r="AL37" i="9"/>
  <c r="AM37" i="9" s="1"/>
  <c r="AN37" i="9" s="1"/>
  <c r="AL61" i="9"/>
  <c r="AM61" i="9" s="1"/>
  <c r="AN61" i="9" s="1"/>
  <c r="AL45" i="9"/>
  <c r="AM45" i="9" s="1"/>
  <c r="AN45" i="9" s="1"/>
  <c r="AL74" i="9"/>
  <c r="AM74" i="9" s="1"/>
  <c r="AN74" i="9" s="1"/>
  <c r="AL132" i="9"/>
  <c r="AM132" i="9" s="1"/>
  <c r="AN132" i="9" s="1"/>
  <c r="AL29" i="9"/>
  <c r="AM29" i="9" s="1"/>
  <c r="AN29" i="9" s="1"/>
  <c r="AL44" i="9"/>
  <c r="AM44" i="9" s="1"/>
  <c r="AN44" i="9" s="1"/>
  <c r="AL21" i="9"/>
  <c r="AM21" i="9" s="1"/>
  <c r="AN21" i="9" s="1"/>
  <c r="AL78" i="9"/>
  <c r="AM78" i="9" s="1"/>
  <c r="AN78" i="9" s="1"/>
  <c r="AL87" i="9"/>
  <c r="AM87" i="9" s="1"/>
  <c r="AN87" i="9" s="1"/>
  <c r="AL110" i="9"/>
  <c r="AM110" i="9" s="1"/>
  <c r="AN110" i="9" s="1"/>
  <c r="AL85" i="9"/>
  <c r="AM85" i="9" s="1"/>
  <c r="AN85" i="9" s="1"/>
  <c r="AL126" i="9"/>
  <c r="AM126" i="9" s="1"/>
  <c r="AN126" i="9" s="1"/>
  <c r="AL152" i="9"/>
  <c r="AM152" i="9" s="1"/>
  <c r="AN152" i="9" s="1"/>
  <c r="AL56" i="9"/>
  <c r="AM56" i="9" s="1"/>
  <c r="AN56" i="9" s="1"/>
  <c r="AL75" i="9"/>
  <c r="AM75" i="9" s="1"/>
  <c r="AN75" i="9" s="1"/>
  <c r="AL98" i="9"/>
  <c r="AM98" i="9" s="1"/>
  <c r="AN98" i="9" s="1"/>
  <c r="AL121" i="9"/>
  <c r="AM121" i="9" s="1"/>
  <c r="AN121" i="9" s="1"/>
  <c r="AL138" i="9"/>
  <c r="AM138" i="9" s="1"/>
  <c r="AN138" i="9" s="1"/>
  <c r="AL50" i="9"/>
  <c r="AM50" i="9" s="1"/>
  <c r="AN50" i="9" s="1"/>
  <c r="AL100" i="9"/>
  <c r="AM100" i="9" s="1"/>
  <c r="AN100" i="9" s="1"/>
  <c r="AL31" i="9"/>
  <c r="AM31" i="9" s="1"/>
  <c r="AN31" i="9" s="1"/>
  <c r="AL94" i="9"/>
  <c r="AM94" i="9" s="1"/>
  <c r="AN94" i="9" s="1"/>
  <c r="AL26" i="9"/>
  <c r="AM26" i="9" s="1"/>
  <c r="AN26" i="9" s="1"/>
  <c r="AL102" i="9"/>
  <c r="AM102" i="9" s="1"/>
  <c r="AN102" i="9" s="1"/>
  <c r="AL57" i="9"/>
  <c r="AM57" i="9" s="1"/>
  <c r="AN57" i="9" s="1"/>
  <c r="AL83" i="9"/>
  <c r="AM83" i="9" s="1"/>
  <c r="AN83" i="9" s="1"/>
  <c r="AL24" i="9"/>
  <c r="AM24" i="9" s="1"/>
  <c r="AN24" i="9" s="1"/>
  <c r="AL62" i="9"/>
  <c r="AM62" i="9" s="1"/>
  <c r="AN62" i="9" s="1"/>
  <c r="AL88" i="9"/>
  <c r="AM88" i="9" s="1"/>
  <c r="AN88" i="9" s="1"/>
  <c r="AL67" i="9"/>
  <c r="AM67" i="9" s="1"/>
  <c r="AN67" i="9" s="1"/>
  <c r="AL114" i="9"/>
  <c r="AM114" i="9" s="1"/>
  <c r="AN114" i="9" s="1"/>
  <c r="AL30" i="9"/>
  <c r="AM30" i="9" s="1"/>
  <c r="AN30" i="9" s="1"/>
  <c r="AL42" i="9"/>
  <c r="AM42" i="9" s="1"/>
  <c r="AN42" i="9" s="1"/>
  <c r="AL106" i="9"/>
  <c r="AM106" i="9" s="1"/>
  <c r="AN106" i="9" s="1"/>
  <c r="AL129" i="9"/>
  <c r="AM129" i="9" s="1"/>
  <c r="AN129" i="9" s="1"/>
  <c r="AL92" i="9"/>
  <c r="AM92" i="9" s="1"/>
  <c r="AN92" i="9" s="1"/>
  <c r="AL95" i="9"/>
  <c r="AM95" i="9" s="1"/>
  <c r="AN95" i="9" s="1"/>
  <c r="AL23" i="9"/>
  <c r="AM23" i="9" s="1"/>
  <c r="AN23" i="9" s="1"/>
  <c r="AL15" i="9"/>
  <c r="AO129" i="9" l="1"/>
  <c r="AO24" i="9"/>
  <c r="AO75" i="9"/>
  <c r="AO21" i="9"/>
  <c r="AO53" i="9"/>
  <c r="AO107" i="9"/>
  <c r="AO17" i="9"/>
  <c r="AO44" i="9"/>
  <c r="AO101" i="9"/>
  <c r="AO79" i="9"/>
  <c r="AO58" i="9"/>
  <c r="AO39" i="9"/>
  <c r="AO68" i="9"/>
  <c r="AO145" i="9"/>
  <c r="AO51" i="9"/>
  <c r="AO60" i="9"/>
  <c r="AO52" i="9"/>
  <c r="AO160" i="9"/>
  <c r="AO123" i="9"/>
  <c r="AO133" i="9"/>
  <c r="AO130" i="9"/>
  <c r="AO95" i="9"/>
  <c r="AO42" i="9"/>
  <c r="AO88" i="9"/>
  <c r="AO57" i="9"/>
  <c r="AO31" i="9"/>
  <c r="AO121" i="9"/>
  <c r="AO152" i="9"/>
  <c r="AO87" i="9"/>
  <c r="AO29" i="9"/>
  <c r="AO61" i="9"/>
  <c r="AO154" i="9"/>
  <c r="AO119" i="9"/>
  <c r="AO118" i="9"/>
  <c r="AO136" i="9"/>
  <c r="AO122" i="9"/>
  <c r="AO141" i="9"/>
  <c r="AO146" i="9"/>
  <c r="AO105" i="9"/>
  <c r="AO54" i="9"/>
  <c r="AO76" i="9"/>
  <c r="AO33" i="9"/>
  <c r="AO65" i="9"/>
  <c r="AO139" i="9"/>
  <c r="AO82" i="9"/>
  <c r="AO111" i="9"/>
  <c r="AO66" i="9"/>
  <c r="AO70" i="9"/>
  <c r="AO147" i="9"/>
  <c r="AO109" i="9"/>
  <c r="AO35" i="9"/>
  <c r="AO49" i="9"/>
  <c r="AO96" i="9"/>
  <c r="AO63" i="9"/>
  <c r="AO89" i="9"/>
  <c r="AO128" i="9"/>
  <c r="AO71" i="9"/>
  <c r="AL13" i="9"/>
  <c r="AM15" i="9"/>
  <c r="AO114" i="9"/>
  <c r="AO26" i="9"/>
  <c r="AO50" i="9"/>
  <c r="AO85" i="9"/>
  <c r="AO74" i="9"/>
  <c r="AO112" i="9"/>
  <c r="AO19" i="9"/>
  <c r="AO148" i="9"/>
  <c r="AO48" i="9"/>
  <c r="AO143" i="9"/>
  <c r="AO36" i="9"/>
  <c r="AO34" i="9"/>
  <c r="AO104" i="9"/>
  <c r="AO81" i="9"/>
  <c r="AO77" i="9"/>
  <c r="AO20" i="9"/>
  <c r="AO155" i="9"/>
  <c r="AO150" i="9"/>
  <c r="AO16" i="9"/>
  <c r="AO47" i="9"/>
  <c r="AO142" i="9"/>
  <c r="AO64" i="9"/>
  <c r="AO27" i="9"/>
  <c r="AO41" i="9"/>
  <c r="AO55" i="9"/>
  <c r="AO134" i="9"/>
  <c r="AO144" i="9"/>
  <c r="AO22" i="9"/>
  <c r="AO23" i="9"/>
  <c r="AO106" i="9"/>
  <c r="AO67" i="9"/>
  <c r="AO83" i="9"/>
  <c r="AO94" i="9"/>
  <c r="AO138" i="9"/>
  <c r="AO56" i="9"/>
  <c r="AO110" i="9"/>
  <c r="AO45" i="9"/>
  <c r="AO90" i="9"/>
  <c r="AO115" i="9"/>
  <c r="AO38" i="9"/>
  <c r="AO91" i="9"/>
  <c r="AO137" i="9"/>
  <c r="AO86" i="9"/>
  <c r="AO149" i="9"/>
  <c r="AO28" i="9"/>
  <c r="AO32" i="9"/>
  <c r="AO40" i="9"/>
  <c r="AO135" i="9"/>
  <c r="AO99" i="9"/>
  <c r="AO127" i="9"/>
  <c r="AO92" i="9"/>
  <c r="AO30" i="9"/>
  <c r="AO62" i="9"/>
  <c r="AO102" i="9"/>
  <c r="AO100" i="9"/>
  <c r="AO98" i="9"/>
  <c r="AO126" i="9"/>
  <c r="AO78" i="9"/>
  <c r="AO132" i="9"/>
  <c r="AO37" i="9"/>
  <c r="AO18" i="9"/>
  <c r="AO69" i="9"/>
  <c r="AO103" i="9"/>
  <c r="AO153" i="9"/>
  <c r="AO156" i="9"/>
  <c r="AO59" i="9"/>
  <c r="AO125" i="9"/>
  <c r="AO46" i="9"/>
  <c r="AO151" i="9"/>
  <c r="AO159" i="9"/>
  <c r="AO120" i="9"/>
  <c r="AO84" i="9"/>
  <c r="AO116" i="9"/>
  <c r="AO113" i="9"/>
  <c r="AO131" i="9"/>
  <c r="AO73" i="9"/>
  <c r="AO97" i="9"/>
  <c r="AO93" i="9"/>
  <c r="AO124" i="9"/>
  <c r="AO80" i="9"/>
  <c r="AO117" i="9"/>
  <c r="AO72" i="9"/>
  <c r="AO140" i="9"/>
  <c r="AO43" i="9"/>
  <c r="AO25" i="9"/>
  <c r="AO108" i="9"/>
  <c r="AN15" i="9" l="1"/>
  <c r="AM13" i="9"/>
  <c r="AN13" i="9" l="1"/>
  <c r="AO15" i="9"/>
  <c r="AO13" i="9" l="1"/>
  <c r="AR8" i="9"/>
  <c r="AP120" i="9" l="1"/>
  <c r="AQ120" i="9" s="1"/>
  <c r="AR120" i="9" s="1"/>
  <c r="AP135" i="9"/>
  <c r="AQ135" i="9" s="1"/>
  <c r="AR135" i="9" s="1"/>
  <c r="AP94" i="9"/>
  <c r="AQ94" i="9" s="1"/>
  <c r="AR94" i="9" s="1"/>
  <c r="AP27" i="9"/>
  <c r="AQ27" i="9" s="1"/>
  <c r="AR27" i="9" s="1"/>
  <c r="AP48" i="9"/>
  <c r="AQ48" i="9" s="1"/>
  <c r="AR48" i="9" s="1"/>
  <c r="AP49" i="9"/>
  <c r="AQ49" i="9" s="1"/>
  <c r="AR49" i="9" s="1"/>
  <c r="AP141" i="9"/>
  <c r="AQ141" i="9" s="1"/>
  <c r="AR141" i="9" s="1"/>
  <c r="AP42" i="9"/>
  <c r="AQ42" i="9" s="1"/>
  <c r="AR42" i="9" s="1"/>
  <c r="AP52" i="9"/>
  <c r="AQ52" i="9" s="1"/>
  <c r="AR52" i="9" s="1"/>
  <c r="AP79" i="9"/>
  <c r="AQ79" i="9" s="1"/>
  <c r="AR79" i="9" s="1"/>
  <c r="AP117" i="9"/>
  <c r="AQ117" i="9" s="1"/>
  <c r="AR117" i="9" s="1"/>
  <c r="AP159" i="9"/>
  <c r="AQ159" i="9" s="1"/>
  <c r="AR159" i="9" s="1"/>
  <c r="AP100" i="9"/>
  <c r="AQ100" i="9" s="1"/>
  <c r="AR100" i="9" s="1"/>
  <c r="AP83" i="9"/>
  <c r="AQ83" i="9" s="1"/>
  <c r="AR83" i="9" s="1"/>
  <c r="AP50" i="9"/>
  <c r="AQ50" i="9" s="1"/>
  <c r="AR50" i="9" s="1"/>
  <c r="AP147" i="9"/>
  <c r="AQ147" i="9" s="1"/>
  <c r="AR147" i="9" s="1"/>
  <c r="AP105" i="9"/>
  <c r="AQ105" i="9" s="1"/>
  <c r="AR105" i="9" s="1"/>
  <c r="AP31" i="9"/>
  <c r="AQ31" i="9" s="1"/>
  <c r="AR31" i="9" s="1"/>
  <c r="AP53" i="9"/>
  <c r="AQ53" i="9" s="1"/>
  <c r="AR53" i="9" s="1"/>
  <c r="AP84" i="9"/>
  <c r="AQ84" i="9" s="1"/>
  <c r="AR84" i="9" s="1"/>
  <c r="AP30" i="9"/>
  <c r="AQ30" i="9" s="1"/>
  <c r="AR30" i="9" s="1"/>
  <c r="AP23" i="9"/>
  <c r="AQ23" i="9" s="1"/>
  <c r="AR23" i="9" s="1"/>
  <c r="AP77" i="9"/>
  <c r="AQ77" i="9" s="1"/>
  <c r="AR77" i="9" s="1"/>
  <c r="AP148" i="9"/>
  <c r="AQ148" i="9" s="1"/>
  <c r="AR148" i="9" s="1"/>
  <c r="AP128" i="9"/>
  <c r="AQ128" i="9" s="1"/>
  <c r="AR128" i="9" s="1"/>
  <c r="AP160" i="9"/>
  <c r="AQ160" i="9" s="1"/>
  <c r="AR160" i="9" s="1"/>
  <c r="AP101" i="9"/>
  <c r="AQ101" i="9" s="1"/>
  <c r="AR101" i="9" s="1"/>
  <c r="AP43" i="9"/>
  <c r="AQ43" i="9" s="1"/>
  <c r="AR43" i="9" s="1"/>
  <c r="AP72" i="9"/>
  <c r="AQ72" i="9" s="1"/>
  <c r="AR72" i="9" s="1"/>
  <c r="AP69" i="9"/>
  <c r="AQ69" i="9" s="1"/>
  <c r="AR69" i="9" s="1"/>
  <c r="AP98" i="9"/>
  <c r="AQ98" i="9" s="1"/>
  <c r="AR98" i="9" s="1"/>
  <c r="AP40" i="9"/>
  <c r="AQ40" i="9" s="1"/>
  <c r="AR40" i="9" s="1"/>
  <c r="AP38" i="9"/>
  <c r="AQ38" i="9" s="1"/>
  <c r="AR38" i="9" s="1"/>
  <c r="AP16" i="9"/>
  <c r="AQ16" i="9" s="1"/>
  <c r="AR16" i="9" s="1"/>
  <c r="AP63" i="9"/>
  <c r="AQ63" i="9" s="1"/>
  <c r="AR63" i="9" s="1"/>
  <c r="AP122" i="9"/>
  <c r="AQ122" i="9" s="1"/>
  <c r="AR122" i="9" s="1"/>
  <c r="AP17" i="9"/>
  <c r="AQ17" i="9" s="1"/>
  <c r="AR17" i="9" s="1"/>
  <c r="AP151" i="9"/>
  <c r="AQ151" i="9" s="1"/>
  <c r="AR151" i="9" s="1"/>
  <c r="AP28" i="9"/>
  <c r="AQ28" i="9" s="1"/>
  <c r="AR28" i="9" s="1"/>
  <c r="AP67" i="9"/>
  <c r="AQ67" i="9" s="1"/>
  <c r="AR67" i="9" s="1"/>
  <c r="AP64" i="9"/>
  <c r="AQ64" i="9" s="1"/>
  <c r="AR64" i="9" s="1"/>
  <c r="AP74" i="9"/>
  <c r="AQ74" i="9" s="1"/>
  <c r="AR74" i="9" s="1"/>
  <c r="AP35" i="9"/>
  <c r="AQ35" i="9" s="1"/>
  <c r="AR35" i="9" s="1"/>
  <c r="AP119" i="9"/>
  <c r="AQ119" i="9" s="1"/>
  <c r="AR119" i="9" s="1"/>
  <c r="AP95" i="9"/>
  <c r="AQ95" i="9" s="1"/>
  <c r="AR95" i="9" s="1"/>
  <c r="AP51" i="9"/>
  <c r="AQ51" i="9" s="1"/>
  <c r="AR51" i="9" s="1"/>
  <c r="AP75" i="9"/>
  <c r="AQ75" i="9" s="1"/>
  <c r="AR75" i="9" s="1"/>
  <c r="AP80" i="9"/>
  <c r="AQ80" i="9" s="1"/>
  <c r="AR80" i="9" s="1"/>
  <c r="AP46" i="9"/>
  <c r="AQ46" i="9" s="1"/>
  <c r="AR46" i="9" s="1"/>
  <c r="AP91" i="9"/>
  <c r="AQ91" i="9" s="1"/>
  <c r="AR91" i="9" s="1"/>
  <c r="AP134" i="9"/>
  <c r="AQ134" i="9" s="1"/>
  <c r="AR134" i="9" s="1"/>
  <c r="AP71" i="9"/>
  <c r="AQ71" i="9" s="1"/>
  <c r="AR71" i="9" s="1"/>
  <c r="AP66" i="9"/>
  <c r="AQ66" i="9" s="1"/>
  <c r="AR66" i="9" s="1"/>
  <c r="AP146" i="9"/>
  <c r="AQ146" i="9" s="1"/>
  <c r="AR146" i="9" s="1"/>
  <c r="AP57" i="9"/>
  <c r="AQ57" i="9" s="1"/>
  <c r="AR57" i="9" s="1"/>
  <c r="AP93" i="9"/>
  <c r="AQ93" i="9" s="1"/>
  <c r="AR93" i="9" s="1"/>
  <c r="AP153" i="9"/>
  <c r="AQ153" i="9" s="1"/>
  <c r="AR153" i="9" s="1"/>
  <c r="AP90" i="9"/>
  <c r="AQ90" i="9" s="1"/>
  <c r="AR90" i="9" s="1"/>
  <c r="AP142" i="9"/>
  <c r="AQ142" i="9" s="1"/>
  <c r="AR142" i="9" s="1"/>
  <c r="AP81" i="9"/>
  <c r="AQ81" i="9" s="1"/>
  <c r="AR81" i="9" s="1"/>
  <c r="AP85" i="9"/>
  <c r="AQ85" i="9" s="1"/>
  <c r="AR85" i="9" s="1"/>
  <c r="AP111" i="9"/>
  <c r="AQ111" i="9" s="1"/>
  <c r="AR111" i="9" s="1"/>
  <c r="AP60" i="9"/>
  <c r="AQ60" i="9" s="1"/>
  <c r="AR60" i="9" s="1"/>
  <c r="AP107" i="9"/>
  <c r="AQ107" i="9" s="1"/>
  <c r="AR107" i="9" s="1"/>
  <c r="AP116" i="9"/>
  <c r="AQ116" i="9" s="1"/>
  <c r="AR116" i="9" s="1"/>
  <c r="AP131" i="9"/>
  <c r="AQ131" i="9" s="1"/>
  <c r="AR131" i="9" s="1"/>
  <c r="AP18" i="9"/>
  <c r="AQ18" i="9" s="1"/>
  <c r="AR18" i="9" s="1"/>
  <c r="AP102" i="9"/>
  <c r="AQ102" i="9" s="1"/>
  <c r="AR102" i="9" s="1"/>
  <c r="AP32" i="9"/>
  <c r="AQ32" i="9" s="1"/>
  <c r="AR32" i="9" s="1"/>
  <c r="AP110" i="9"/>
  <c r="AQ110" i="9" s="1"/>
  <c r="AR110" i="9" s="1"/>
  <c r="AP104" i="9"/>
  <c r="AQ104" i="9" s="1"/>
  <c r="AR104" i="9" s="1"/>
  <c r="AP70" i="9"/>
  <c r="AQ70" i="9" s="1"/>
  <c r="AR70" i="9" s="1"/>
  <c r="AP29" i="9"/>
  <c r="AQ29" i="9" s="1"/>
  <c r="AR29" i="9" s="1"/>
  <c r="AP61" i="9"/>
  <c r="AQ61" i="9" s="1"/>
  <c r="AR61" i="9" s="1"/>
  <c r="AP58" i="9"/>
  <c r="AQ58" i="9" s="1"/>
  <c r="AR58" i="9" s="1"/>
  <c r="AP24" i="9"/>
  <c r="AQ24" i="9" s="1"/>
  <c r="AR24" i="9" s="1"/>
  <c r="AP140" i="9"/>
  <c r="AQ140" i="9" s="1"/>
  <c r="AR140" i="9" s="1"/>
  <c r="AP103" i="9"/>
  <c r="AQ103" i="9" s="1"/>
  <c r="AR103" i="9" s="1"/>
  <c r="AP78" i="9"/>
  <c r="AQ78" i="9" s="1"/>
  <c r="AR78" i="9" s="1"/>
  <c r="AP137" i="9"/>
  <c r="AQ137" i="9" s="1"/>
  <c r="AR137" i="9" s="1"/>
  <c r="AP41" i="9"/>
  <c r="AQ41" i="9" s="1"/>
  <c r="AR41" i="9" s="1"/>
  <c r="AP33" i="9"/>
  <c r="AQ33" i="9" s="1"/>
  <c r="AR33" i="9" s="1"/>
  <c r="AP62" i="9"/>
  <c r="AQ62" i="9" s="1"/>
  <c r="AR62" i="9" s="1"/>
  <c r="AP86" i="9"/>
  <c r="AQ86" i="9" s="1"/>
  <c r="AR86" i="9" s="1"/>
  <c r="AP144" i="9"/>
  <c r="AQ144" i="9" s="1"/>
  <c r="AR144" i="9" s="1"/>
  <c r="AP47" i="9"/>
  <c r="AQ47" i="9" s="1"/>
  <c r="AR47" i="9" s="1"/>
  <c r="AP114" i="9"/>
  <c r="AQ114" i="9" s="1"/>
  <c r="AR114" i="9" s="1"/>
  <c r="AP139" i="9"/>
  <c r="AQ139" i="9" s="1"/>
  <c r="AR139" i="9" s="1"/>
  <c r="AP154" i="9"/>
  <c r="AQ154" i="9" s="1"/>
  <c r="AR154" i="9" s="1"/>
  <c r="AP130" i="9"/>
  <c r="AQ130" i="9" s="1"/>
  <c r="AR130" i="9" s="1"/>
  <c r="AP68" i="9"/>
  <c r="AQ68" i="9" s="1"/>
  <c r="AR68" i="9" s="1"/>
  <c r="AP129" i="9"/>
  <c r="AQ129" i="9" s="1"/>
  <c r="AR129" i="9" s="1"/>
  <c r="AP124" i="9"/>
  <c r="AQ124" i="9" s="1"/>
  <c r="AR124" i="9" s="1"/>
  <c r="AP59" i="9"/>
  <c r="AQ59" i="9" s="1"/>
  <c r="AR59" i="9" s="1"/>
  <c r="AP115" i="9"/>
  <c r="AQ115" i="9" s="1"/>
  <c r="AR115" i="9" s="1"/>
  <c r="AP155" i="9"/>
  <c r="AQ155" i="9" s="1"/>
  <c r="AR155" i="9" s="1"/>
  <c r="AP89" i="9"/>
  <c r="AQ89" i="9" s="1"/>
  <c r="AR89" i="9" s="1"/>
  <c r="AP82" i="9"/>
  <c r="AQ82" i="9" s="1"/>
  <c r="AR82" i="9" s="1"/>
  <c r="AP118" i="9"/>
  <c r="AQ118" i="9" s="1"/>
  <c r="AR118" i="9" s="1"/>
  <c r="AP88" i="9"/>
  <c r="AQ88" i="9" s="1"/>
  <c r="AR88" i="9" s="1"/>
  <c r="AP97" i="9"/>
  <c r="AQ97" i="9" s="1"/>
  <c r="AR97" i="9" s="1"/>
  <c r="AP37" i="9"/>
  <c r="AQ37" i="9" s="1"/>
  <c r="AR37" i="9" s="1"/>
  <c r="AP56" i="9"/>
  <c r="AQ56" i="9" s="1"/>
  <c r="AR56" i="9" s="1"/>
  <c r="AP150" i="9"/>
  <c r="AQ150" i="9" s="1"/>
  <c r="AR150" i="9" s="1"/>
  <c r="AP36" i="9"/>
  <c r="AQ36" i="9" s="1"/>
  <c r="AR36" i="9" s="1"/>
  <c r="AP136" i="9"/>
  <c r="AQ136" i="9" s="1"/>
  <c r="AR136" i="9" s="1"/>
  <c r="AP145" i="9"/>
  <c r="AQ145" i="9" s="1"/>
  <c r="AR145" i="9" s="1"/>
  <c r="AP21" i="9"/>
  <c r="AQ21" i="9" s="1"/>
  <c r="AR21" i="9" s="1"/>
  <c r="AP108" i="9"/>
  <c r="AQ108" i="9" s="1"/>
  <c r="AR108" i="9" s="1"/>
  <c r="AP125" i="9"/>
  <c r="AQ125" i="9" s="1"/>
  <c r="AR125" i="9" s="1"/>
  <c r="AP132" i="9"/>
  <c r="AQ132" i="9" s="1"/>
  <c r="AR132" i="9" s="1"/>
  <c r="AP127" i="9"/>
  <c r="AQ127" i="9" s="1"/>
  <c r="AR127" i="9" s="1"/>
  <c r="AP149" i="9"/>
  <c r="AQ149" i="9" s="1"/>
  <c r="AR149" i="9" s="1"/>
  <c r="AP22" i="9"/>
  <c r="AQ22" i="9" s="1"/>
  <c r="AR22" i="9" s="1"/>
  <c r="AP19" i="9"/>
  <c r="AQ19" i="9" s="1"/>
  <c r="AR19" i="9" s="1"/>
  <c r="AP65" i="9"/>
  <c r="AQ65" i="9" s="1"/>
  <c r="AR65" i="9" s="1"/>
  <c r="AP152" i="9"/>
  <c r="AQ152" i="9" s="1"/>
  <c r="AR152" i="9" s="1"/>
  <c r="AP92" i="9"/>
  <c r="AQ92" i="9" s="1"/>
  <c r="AR92" i="9" s="1"/>
  <c r="AP138" i="9"/>
  <c r="AQ138" i="9" s="1"/>
  <c r="AR138" i="9" s="1"/>
  <c r="AP55" i="9"/>
  <c r="AQ55" i="9" s="1"/>
  <c r="AR55" i="9" s="1"/>
  <c r="AP34" i="9"/>
  <c r="AQ34" i="9" s="1"/>
  <c r="AR34" i="9" s="1"/>
  <c r="AP96" i="9"/>
  <c r="AQ96" i="9" s="1"/>
  <c r="AR96" i="9" s="1"/>
  <c r="AP76" i="9"/>
  <c r="AQ76" i="9" s="1"/>
  <c r="AR76" i="9" s="1"/>
  <c r="AP121" i="9"/>
  <c r="AQ121" i="9" s="1"/>
  <c r="AR121" i="9" s="1"/>
  <c r="AP133" i="9"/>
  <c r="AQ133" i="9" s="1"/>
  <c r="AR133" i="9" s="1"/>
  <c r="AP39" i="9"/>
  <c r="AQ39" i="9" s="1"/>
  <c r="AR39" i="9" s="1"/>
  <c r="AP25" i="9"/>
  <c r="AQ25" i="9" s="1"/>
  <c r="AR25" i="9" s="1"/>
  <c r="AP73" i="9"/>
  <c r="AQ73" i="9" s="1"/>
  <c r="AR73" i="9" s="1"/>
  <c r="AP156" i="9"/>
  <c r="AQ156" i="9" s="1"/>
  <c r="AR156" i="9" s="1"/>
  <c r="AP45" i="9"/>
  <c r="AQ45" i="9" s="1"/>
  <c r="AR45" i="9" s="1"/>
  <c r="AP112" i="9"/>
  <c r="AQ112" i="9" s="1"/>
  <c r="AR112" i="9" s="1"/>
  <c r="AP109" i="9"/>
  <c r="AQ109" i="9" s="1"/>
  <c r="AR109" i="9" s="1"/>
  <c r="AP54" i="9"/>
  <c r="AQ54" i="9" s="1"/>
  <c r="AR54" i="9" s="1"/>
  <c r="AP87" i="9"/>
  <c r="AQ87" i="9" s="1"/>
  <c r="AR87" i="9" s="1"/>
  <c r="AP44" i="9"/>
  <c r="AQ44" i="9" s="1"/>
  <c r="AR44" i="9" s="1"/>
  <c r="AP113" i="9"/>
  <c r="AQ113" i="9" s="1"/>
  <c r="AR113" i="9" s="1"/>
  <c r="AP126" i="9"/>
  <c r="AQ126" i="9" s="1"/>
  <c r="AR126" i="9" s="1"/>
  <c r="AP106" i="9"/>
  <c r="AQ106" i="9" s="1"/>
  <c r="AR106" i="9" s="1"/>
  <c r="AP20" i="9"/>
  <c r="AQ20" i="9" s="1"/>
  <c r="AR20" i="9" s="1"/>
  <c r="AP143" i="9"/>
  <c r="AQ143" i="9" s="1"/>
  <c r="AR143" i="9" s="1"/>
  <c r="AP99" i="9"/>
  <c r="AQ99" i="9" s="1"/>
  <c r="AR99" i="9" s="1"/>
  <c r="AP26" i="9"/>
  <c r="AQ26" i="9" s="1"/>
  <c r="AR26" i="9" s="1"/>
  <c r="AP123" i="9"/>
  <c r="AQ123" i="9" s="1"/>
  <c r="AR123" i="9" s="1"/>
  <c r="AP15" i="9"/>
  <c r="AP13" i="9" l="1"/>
  <c r="AQ15" i="9"/>
  <c r="AS109" i="9"/>
  <c r="AS55" i="9"/>
  <c r="AS21" i="9"/>
  <c r="AS150" i="9"/>
  <c r="AS155" i="9"/>
  <c r="AS139" i="9"/>
  <c r="AS137" i="9"/>
  <c r="AS70" i="9"/>
  <c r="AS107" i="9"/>
  <c r="AS93" i="9"/>
  <c r="AS119" i="9"/>
  <c r="AS122" i="9"/>
  <c r="AS43" i="9"/>
  <c r="AS84" i="9"/>
  <c r="AS50" i="9"/>
  <c r="AS141" i="9"/>
  <c r="AS26" i="9"/>
  <c r="AS45" i="9"/>
  <c r="AS96" i="9"/>
  <c r="AS22" i="9"/>
  <c r="AS136" i="9"/>
  <c r="AS37" i="9"/>
  <c r="AS82" i="9"/>
  <c r="AS59" i="9"/>
  <c r="AS130" i="9"/>
  <c r="AS47" i="9"/>
  <c r="AS33" i="9"/>
  <c r="AS103" i="9"/>
  <c r="AS61" i="9"/>
  <c r="AS110" i="9"/>
  <c r="AS131" i="9"/>
  <c r="AS111" i="9"/>
  <c r="AS90" i="9"/>
  <c r="AS146" i="9"/>
  <c r="AS91" i="9"/>
  <c r="AS51" i="9"/>
  <c r="AS74" i="9"/>
  <c r="AS151" i="9"/>
  <c r="AS16" i="9"/>
  <c r="AS69" i="9"/>
  <c r="AS160" i="9"/>
  <c r="AS23" i="9"/>
  <c r="AS31" i="9"/>
  <c r="AS83" i="9"/>
  <c r="AS79" i="9"/>
  <c r="AS49" i="9"/>
  <c r="AS135" i="9"/>
  <c r="AS143" i="9"/>
  <c r="AS113" i="9"/>
  <c r="AS73" i="9"/>
  <c r="AS121" i="9"/>
  <c r="AS65" i="9"/>
  <c r="AS127" i="9"/>
  <c r="AS88" i="9"/>
  <c r="AS129" i="9"/>
  <c r="AS86" i="9"/>
  <c r="AS24" i="9"/>
  <c r="AS102" i="9"/>
  <c r="AS81" i="9"/>
  <c r="AS71" i="9"/>
  <c r="AS80" i="9"/>
  <c r="AS67" i="9"/>
  <c r="AS40" i="9"/>
  <c r="AS148" i="9"/>
  <c r="AS147" i="9"/>
  <c r="AS159" i="9"/>
  <c r="AS42" i="9"/>
  <c r="AS27" i="9"/>
  <c r="AS123" i="9"/>
  <c r="AS20" i="9"/>
  <c r="AS44" i="9"/>
  <c r="AS112" i="9"/>
  <c r="AS25" i="9"/>
  <c r="AS76" i="9"/>
  <c r="AS138" i="9"/>
  <c r="AS19" i="9"/>
  <c r="AS132" i="9"/>
  <c r="AS145" i="9"/>
  <c r="AS56" i="9"/>
  <c r="AS118" i="9"/>
  <c r="AS115" i="9"/>
  <c r="AS68" i="9"/>
  <c r="AS114" i="9"/>
  <c r="AS62" i="9"/>
  <c r="AS78" i="9"/>
  <c r="AS58" i="9"/>
  <c r="AS104" i="9"/>
  <c r="AS18" i="9"/>
  <c r="AS60" i="9"/>
  <c r="AS142" i="9"/>
  <c r="AS57" i="9"/>
  <c r="AS134" i="9"/>
  <c r="AS75" i="9"/>
  <c r="AS35" i="9"/>
  <c r="AS28" i="9"/>
  <c r="AS63" i="9"/>
  <c r="AS98" i="9"/>
  <c r="AS101" i="9"/>
  <c r="AS77" i="9"/>
  <c r="AS53" i="9"/>
  <c r="AS117" i="9"/>
  <c r="AS94" i="9"/>
  <c r="AS106" i="9"/>
  <c r="AS87" i="9"/>
  <c r="AS39" i="9"/>
  <c r="AS92" i="9"/>
  <c r="AS125" i="9"/>
  <c r="AS99" i="9"/>
  <c r="AS126" i="9"/>
  <c r="AS54" i="9"/>
  <c r="AS156" i="9"/>
  <c r="AS133" i="9"/>
  <c r="AS34" i="9"/>
  <c r="AS152" i="9"/>
  <c r="AS149" i="9"/>
  <c r="AS108" i="9"/>
  <c r="AS36" i="9"/>
  <c r="AS97" i="9"/>
  <c r="AS89" i="9"/>
  <c r="AS124" i="9"/>
  <c r="AS154" i="9"/>
  <c r="AS144" i="9"/>
  <c r="AS41" i="9"/>
  <c r="AS140" i="9"/>
  <c r="AS29" i="9"/>
  <c r="AS32" i="9"/>
  <c r="AS116" i="9"/>
  <c r="AS85" i="9"/>
  <c r="AS153" i="9"/>
  <c r="AS66" i="9"/>
  <c r="AS46" i="9"/>
  <c r="AS95" i="9"/>
  <c r="AS64" i="9"/>
  <c r="AS17" i="9"/>
  <c r="AS38" i="9"/>
  <c r="AS72" i="9"/>
  <c r="AS128" i="9"/>
  <c r="AS30" i="9"/>
  <c r="AS105" i="9"/>
  <c r="AS100" i="9"/>
  <c r="AS52" i="9"/>
  <c r="AS48" i="9"/>
  <c r="AS120" i="9"/>
  <c r="AR15" i="9" l="1"/>
  <c r="AQ13" i="9"/>
  <c r="AR13" i="9" l="1"/>
  <c r="AV8" i="9" s="1"/>
  <c r="AS15" i="9"/>
  <c r="AS13" i="9" l="1"/>
  <c r="AT72" i="9" l="1"/>
  <c r="AU72" i="9" s="1"/>
  <c r="AT120" i="9"/>
  <c r="AU120" i="9" s="1"/>
  <c r="AT116" i="9"/>
  <c r="AU116" i="9" s="1"/>
  <c r="AT149" i="9"/>
  <c r="AU149" i="9" s="1"/>
  <c r="AT106" i="9"/>
  <c r="AU106" i="9" s="1"/>
  <c r="AT114" i="9"/>
  <c r="AU114" i="9" s="1"/>
  <c r="AT147" i="9"/>
  <c r="AU147" i="9" s="1"/>
  <c r="AT127" i="9"/>
  <c r="AU127" i="9" s="1"/>
  <c r="AT16" i="9"/>
  <c r="AU16" i="9" s="1"/>
  <c r="AT137" i="9"/>
  <c r="AU137" i="9" s="1"/>
  <c r="AT64" i="9"/>
  <c r="AU64" i="9" s="1"/>
  <c r="AT34" i="9"/>
  <c r="AU34" i="9" s="1"/>
  <c r="AT75" i="9"/>
  <c r="AU75" i="9" s="1"/>
  <c r="AT115" i="9"/>
  <c r="AU115" i="9" s="1"/>
  <c r="AT123" i="9"/>
  <c r="AU123" i="9" s="1"/>
  <c r="AT79" i="9"/>
  <c r="AU79" i="9" s="1"/>
  <c r="AT90" i="9"/>
  <c r="AU90" i="9" s="1"/>
  <c r="AT82" i="9"/>
  <c r="AU82" i="9" s="1"/>
  <c r="AT43" i="9"/>
  <c r="AU43" i="9" s="1"/>
  <c r="AT30" i="9"/>
  <c r="AU30" i="9" s="1"/>
  <c r="AT108" i="9"/>
  <c r="AU108" i="9" s="1"/>
  <c r="AT94" i="9"/>
  <c r="AU94" i="9" s="1"/>
  <c r="AT58" i="9"/>
  <c r="AU58" i="9" s="1"/>
  <c r="AT76" i="9"/>
  <c r="AU76" i="9" s="1"/>
  <c r="AT148" i="9"/>
  <c r="AU148" i="9" s="1"/>
  <c r="AT143" i="9"/>
  <c r="AU143" i="9" s="1"/>
  <c r="AT51" i="9"/>
  <c r="AU51" i="9" s="1"/>
  <c r="AT59" i="9"/>
  <c r="AU59" i="9" s="1"/>
  <c r="AT55" i="9"/>
  <c r="AU55" i="9" s="1"/>
  <c r="AT48" i="9"/>
  <c r="AU48" i="9" s="1"/>
  <c r="AT133" i="9"/>
  <c r="AU133" i="9" s="1"/>
  <c r="AT101" i="9"/>
  <c r="AU101" i="9" s="1"/>
  <c r="AT118" i="9"/>
  <c r="AU118" i="9" s="1"/>
  <c r="AT65" i="9"/>
  <c r="AU65" i="9" s="1"/>
  <c r="AT146" i="9"/>
  <c r="AU146" i="9" s="1"/>
  <c r="AT141" i="9"/>
  <c r="AU141" i="9" s="1"/>
  <c r="AT150" i="9"/>
  <c r="AU150" i="9" s="1"/>
  <c r="AT110" i="9"/>
  <c r="AU110" i="9" s="1"/>
  <c r="AT140" i="9"/>
  <c r="AU140" i="9" s="1"/>
  <c r="AT142" i="9"/>
  <c r="AU142" i="9" s="1"/>
  <c r="AT83" i="9"/>
  <c r="AU83" i="9" s="1"/>
  <c r="AT70" i="9"/>
  <c r="AU70" i="9" s="1"/>
  <c r="AT32" i="9"/>
  <c r="AU32" i="9" s="1"/>
  <c r="AT104" i="9"/>
  <c r="AU104" i="9" s="1"/>
  <c r="AT24" i="9"/>
  <c r="AU24" i="9" s="1"/>
  <c r="AT107" i="9"/>
  <c r="AU107" i="9" s="1"/>
  <c r="AT28" i="9"/>
  <c r="AU28" i="9" s="1"/>
  <c r="AT78" i="9"/>
  <c r="AU78" i="9" s="1"/>
  <c r="AT91" i="9"/>
  <c r="AU91" i="9" s="1"/>
  <c r="AT109" i="9"/>
  <c r="AU109" i="9" s="1"/>
  <c r="AT18" i="9"/>
  <c r="AU18" i="9" s="1"/>
  <c r="AT86" i="9"/>
  <c r="AU86" i="9" s="1"/>
  <c r="AT47" i="9"/>
  <c r="AU47" i="9" s="1"/>
  <c r="AT144" i="9"/>
  <c r="AU144" i="9" s="1"/>
  <c r="AT88" i="9"/>
  <c r="AU88" i="9" s="1"/>
  <c r="AT139" i="9"/>
  <c r="AU139" i="9" s="1"/>
  <c r="AT17" i="9"/>
  <c r="AU17" i="9" s="1"/>
  <c r="AT105" i="9"/>
  <c r="AU105" i="9" s="1"/>
  <c r="AT29" i="9"/>
  <c r="AU29" i="9" s="1"/>
  <c r="AT126" i="9"/>
  <c r="AU126" i="9" s="1"/>
  <c r="AT77" i="9"/>
  <c r="AU77" i="9" s="1"/>
  <c r="AT132" i="9"/>
  <c r="AU132" i="9" s="1"/>
  <c r="AT40" i="9"/>
  <c r="AU40" i="9" s="1"/>
  <c r="AT121" i="9"/>
  <c r="AU121" i="9" s="1"/>
  <c r="AT33" i="9"/>
  <c r="AU33" i="9" s="1"/>
  <c r="AT155" i="9"/>
  <c r="AU155" i="9" s="1"/>
  <c r="AT46" i="9"/>
  <c r="AU46" i="9" s="1"/>
  <c r="AT156" i="9"/>
  <c r="AU156" i="9" s="1"/>
  <c r="AT57" i="9"/>
  <c r="AU57" i="9" s="1"/>
  <c r="AT56" i="9"/>
  <c r="AU56" i="9" s="1"/>
  <c r="AT80" i="9"/>
  <c r="AU80" i="9" s="1"/>
  <c r="AT31" i="9"/>
  <c r="AU31" i="9" s="1"/>
  <c r="AT131" i="9"/>
  <c r="AU131" i="9" s="1"/>
  <c r="AT136" i="9"/>
  <c r="AU136" i="9" s="1"/>
  <c r="AT119" i="9"/>
  <c r="AU119" i="9" s="1"/>
  <c r="AT95" i="9"/>
  <c r="AU95" i="9" s="1"/>
  <c r="AT152" i="9"/>
  <c r="AU152" i="9" s="1"/>
  <c r="AT63" i="9"/>
  <c r="AU63" i="9" s="1"/>
  <c r="AT68" i="9"/>
  <c r="AU68" i="9" s="1"/>
  <c r="AT112" i="9"/>
  <c r="AU112" i="9" s="1"/>
  <c r="AT67" i="9"/>
  <c r="AU67" i="9" s="1"/>
  <c r="AT49" i="9"/>
  <c r="AU49" i="9" s="1"/>
  <c r="AT111" i="9"/>
  <c r="AU111" i="9" s="1"/>
  <c r="AT22" i="9"/>
  <c r="AU22" i="9" s="1"/>
  <c r="AT85" i="9"/>
  <c r="AU85" i="9" s="1"/>
  <c r="AT99" i="9"/>
  <c r="AU99" i="9" s="1"/>
  <c r="AT134" i="9"/>
  <c r="AU134" i="9" s="1"/>
  <c r="AT27" i="9"/>
  <c r="AU27" i="9" s="1"/>
  <c r="AT73" i="9"/>
  <c r="AU73" i="9" s="1"/>
  <c r="AT93" i="9"/>
  <c r="AU93" i="9" s="1"/>
  <c r="AT92" i="9"/>
  <c r="AU92" i="9" s="1"/>
  <c r="AT102" i="9"/>
  <c r="AU102" i="9" s="1"/>
  <c r="AT37" i="9"/>
  <c r="AU37" i="9" s="1"/>
  <c r="AT153" i="9"/>
  <c r="AU153" i="9" s="1"/>
  <c r="AT39" i="9"/>
  <c r="AU39" i="9" s="1"/>
  <c r="AT42" i="9"/>
  <c r="AU42" i="9" s="1"/>
  <c r="AT160" i="9"/>
  <c r="AU160" i="9" s="1"/>
  <c r="AT89" i="9"/>
  <c r="AU89" i="9" s="1"/>
  <c r="AT44" i="9"/>
  <c r="AU44" i="9" s="1"/>
  <c r="AT130" i="9"/>
  <c r="AU130" i="9" s="1"/>
  <c r="AT97" i="9"/>
  <c r="AU97" i="9" s="1"/>
  <c r="AT19" i="9"/>
  <c r="AU19" i="9" s="1"/>
  <c r="AT151" i="9"/>
  <c r="AU151" i="9" s="1"/>
  <c r="AT100" i="9"/>
  <c r="AU100" i="9" s="1"/>
  <c r="AT62" i="9"/>
  <c r="AU62" i="9" s="1"/>
  <c r="AT45" i="9"/>
  <c r="AU45" i="9" s="1"/>
  <c r="AT66" i="9"/>
  <c r="AU66" i="9" s="1"/>
  <c r="AT128" i="9"/>
  <c r="AU128" i="9" s="1"/>
  <c r="AT41" i="9"/>
  <c r="AU41" i="9" s="1"/>
  <c r="AT125" i="9"/>
  <c r="AU125" i="9" s="1"/>
  <c r="AT98" i="9"/>
  <c r="AU98" i="9" s="1"/>
  <c r="AT138" i="9"/>
  <c r="AU138" i="9" s="1"/>
  <c r="AT81" i="9"/>
  <c r="AU81" i="9" s="1"/>
  <c r="AT113" i="9"/>
  <c r="AU113" i="9" s="1"/>
  <c r="AT26" i="9"/>
  <c r="AU26" i="9" s="1"/>
  <c r="AT52" i="9"/>
  <c r="AU52" i="9" s="1"/>
  <c r="AT154" i="9"/>
  <c r="AU154" i="9" s="1"/>
  <c r="AT117" i="9"/>
  <c r="AU117" i="9" s="1"/>
  <c r="AT60" i="9"/>
  <c r="AU60" i="9" s="1"/>
  <c r="AT25" i="9"/>
  <c r="AU25" i="9" s="1"/>
  <c r="AT129" i="9"/>
  <c r="AU129" i="9" s="1"/>
  <c r="AT74" i="9"/>
  <c r="AU74" i="9" s="1"/>
  <c r="AT61" i="9"/>
  <c r="AU61" i="9" s="1"/>
  <c r="AT96" i="9"/>
  <c r="AU96" i="9" s="1"/>
  <c r="AT21" i="9"/>
  <c r="AU21" i="9" s="1"/>
  <c r="AT124" i="9"/>
  <c r="AU124" i="9" s="1"/>
  <c r="AT54" i="9"/>
  <c r="AU54" i="9" s="1"/>
  <c r="AT35" i="9"/>
  <c r="AU35" i="9" s="1"/>
  <c r="AT145" i="9"/>
  <c r="AU145" i="9" s="1"/>
  <c r="AT20" i="9"/>
  <c r="AU20" i="9" s="1"/>
  <c r="AT71" i="9"/>
  <c r="AU71" i="9" s="1"/>
  <c r="AT23" i="9"/>
  <c r="AU23" i="9" s="1"/>
  <c r="AT103" i="9"/>
  <c r="AU103" i="9" s="1"/>
  <c r="AT84" i="9"/>
  <c r="AU84" i="9" s="1"/>
  <c r="AT36" i="9"/>
  <c r="AU36" i="9" s="1"/>
  <c r="AT38" i="9"/>
  <c r="AU38" i="9" s="1"/>
  <c r="AT135" i="9"/>
  <c r="AU135" i="9" s="1"/>
  <c r="AT50" i="9"/>
  <c r="AU50" i="9" s="1"/>
  <c r="AT87" i="9"/>
  <c r="AU87" i="9" s="1"/>
  <c r="AT159" i="9"/>
  <c r="AU159" i="9" s="1"/>
  <c r="AT122" i="9"/>
  <c r="AU122" i="9" s="1"/>
  <c r="AT53" i="9"/>
  <c r="AU53" i="9" s="1"/>
  <c r="AT69" i="9"/>
  <c r="AU69" i="9" s="1"/>
  <c r="AT15" i="9"/>
  <c r="AT13" i="9" l="1"/>
  <c r="AU15" i="9"/>
  <c r="AV38" i="9"/>
  <c r="AX38" i="9"/>
  <c r="AX35" i="9"/>
  <c r="AV35" i="9"/>
  <c r="AX25" i="9"/>
  <c r="AV25" i="9"/>
  <c r="AV52" i="9"/>
  <c r="AX52" i="9"/>
  <c r="AV138" i="9"/>
  <c r="AX138" i="9"/>
  <c r="AV128" i="9"/>
  <c r="AX128" i="9"/>
  <c r="AX100" i="9"/>
  <c r="AV100" i="9"/>
  <c r="AV130" i="9"/>
  <c r="AX130" i="9"/>
  <c r="AV42" i="9"/>
  <c r="AX42" i="9"/>
  <c r="AV102" i="9"/>
  <c r="AX102" i="9"/>
  <c r="AV27" i="9"/>
  <c r="AX27" i="9"/>
  <c r="AV22" i="9"/>
  <c r="AX22" i="9"/>
  <c r="AX112" i="9"/>
  <c r="AV112" i="9"/>
  <c r="AV95" i="9"/>
  <c r="AX95" i="9"/>
  <c r="AV31" i="9"/>
  <c r="AX31" i="9"/>
  <c r="AX156" i="9"/>
  <c r="AV156" i="9"/>
  <c r="AV121" i="9"/>
  <c r="AX121" i="9"/>
  <c r="AX126" i="9"/>
  <c r="AV126" i="9"/>
  <c r="AV139" i="9"/>
  <c r="AX139" i="9"/>
  <c r="AX86" i="9"/>
  <c r="AV86" i="9"/>
  <c r="AX78" i="9"/>
  <c r="AV78" i="9"/>
  <c r="AX104" i="9"/>
  <c r="AV104" i="9"/>
  <c r="AV142" i="9"/>
  <c r="AX142" i="9"/>
  <c r="AX141" i="9"/>
  <c r="AV141" i="9"/>
  <c r="AX101" i="9"/>
  <c r="AV101" i="9"/>
  <c r="AX59" i="9"/>
  <c r="AV59" i="9"/>
  <c r="AV76" i="9"/>
  <c r="AX76" i="9"/>
  <c r="AV30" i="9"/>
  <c r="AX30" i="9"/>
  <c r="AX79" i="9"/>
  <c r="AV79" i="9"/>
  <c r="AV34" i="9"/>
  <c r="AX34" i="9"/>
  <c r="AV127" i="9"/>
  <c r="AX127" i="9"/>
  <c r="AX149" i="9"/>
  <c r="AV149" i="9"/>
  <c r="AV69" i="9"/>
  <c r="AX69" i="9"/>
  <c r="AX87" i="9"/>
  <c r="AV87" i="9"/>
  <c r="AX36" i="9"/>
  <c r="AV36" i="9"/>
  <c r="AX71" i="9"/>
  <c r="AV71" i="9"/>
  <c r="AX54" i="9"/>
  <c r="AV54" i="9"/>
  <c r="AV61" i="9"/>
  <c r="AX61" i="9"/>
  <c r="AV60" i="9"/>
  <c r="AX60" i="9"/>
  <c r="AV26" i="9"/>
  <c r="AX26" i="9"/>
  <c r="AV98" i="9"/>
  <c r="AX98" i="9"/>
  <c r="AX151" i="9"/>
  <c r="AV151" i="9"/>
  <c r="AX39" i="9"/>
  <c r="AV39" i="9"/>
  <c r="AV134" i="9"/>
  <c r="AX134" i="9"/>
  <c r="AX68" i="9"/>
  <c r="AV68" i="9"/>
  <c r="AV80" i="9"/>
  <c r="AX80" i="9"/>
  <c r="AV40" i="9"/>
  <c r="AX40" i="9"/>
  <c r="AX88" i="9"/>
  <c r="AV88" i="9"/>
  <c r="AX28" i="9"/>
  <c r="AV28" i="9"/>
  <c r="AX140" i="9"/>
  <c r="AV140" i="9"/>
  <c r="AX133" i="9"/>
  <c r="AV133" i="9"/>
  <c r="AV58" i="9"/>
  <c r="AX58" i="9"/>
  <c r="AX123" i="9"/>
  <c r="AV123" i="9"/>
  <c r="AV116" i="9"/>
  <c r="AX116" i="9"/>
  <c r="AV53" i="9"/>
  <c r="AX53" i="9"/>
  <c r="AX50" i="9"/>
  <c r="AV50" i="9"/>
  <c r="AV84" i="9"/>
  <c r="AX84" i="9"/>
  <c r="AX20" i="9"/>
  <c r="AV20" i="9"/>
  <c r="AX124" i="9"/>
  <c r="AV124" i="9"/>
  <c r="AX74" i="9"/>
  <c r="AV74" i="9"/>
  <c r="AX117" i="9"/>
  <c r="AV117" i="9"/>
  <c r="AV113" i="9"/>
  <c r="AX113" i="9"/>
  <c r="AX125" i="9"/>
  <c r="AV125" i="9"/>
  <c r="AV45" i="9"/>
  <c r="AX45" i="9"/>
  <c r="AV19" i="9"/>
  <c r="AX19" i="9"/>
  <c r="AV89" i="9"/>
  <c r="AX89" i="9"/>
  <c r="AV153" i="9"/>
  <c r="AX153" i="9"/>
  <c r="AX93" i="9"/>
  <c r="AV93" i="9"/>
  <c r="AV99" i="9"/>
  <c r="AX99" i="9"/>
  <c r="AV49" i="9"/>
  <c r="AX49" i="9"/>
  <c r="AX63" i="9"/>
  <c r="AV63" i="9"/>
  <c r="AX136" i="9"/>
  <c r="AV136" i="9"/>
  <c r="AV56" i="9"/>
  <c r="AX56" i="9"/>
  <c r="AX155" i="9"/>
  <c r="AV155" i="9"/>
  <c r="AX132" i="9"/>
  <c r="AV132" i="9"/>
  <c r="AX105" i="9"/>
  <c r="AV105" i="9"/>
  <c r="AV144" i="9"/>
  <c r="AX144" i="9"/>
  <c r="AX109" i="9"/>
  <c r="AV109" i="9"/>
  <c r="AV107" i="9"/>
  <c r="AX107" i="9"/>
  <c r="AX70" i="9"/>
  <c r="AV70" i="9"/>
  <c r="AV110" i="9"/>
  <c r="AX110" i="9"/>
  <c r="AV65" i="9"/>
  <c r="AX65" i="9"/>
  <c r="AV48" i="9"/>
  <c r="AX48" i="9"/>
  <c r="AV143" i="9"/>
  <c r="AX143" i="9"/>
  <c r="AV94" i="9"/>
  <c r="AX94" i="9"/>
  <c r="AX82" i="9"/>
  <c r="AV82" i="9"/>
  <c r="AV115" i="9"/>
  <c r="AX115" i="9"/>
  <c r="AX137" i="9"/>
  <c r="AV137" i="9"/>
  <c r="AX114" i="9"/>
  <c r="AV114" i="9"/>
  <c r="AX120" i="9"/>
  <c r="AV120" i="9"/>
  <c r="BA159" i="9"/>
  <c r="BB159" i="9" s="1"/>
  <c r="AV159" i="9"/>
  <c r="AV23" i="9"/>
  <c r="AX23" i="9"/>
  <c r="AX96" i="9"/>
  <c r="AV96" i="9"/>
  <c r="AX66" i="9"/>
  <c r="AV66" i="9"/>
  <c r="AX44" i="9"/>
  <c r="AV44" i="9"/>
  <c r="AX92" i="9"/>
  <c r="AV92" i="9"/>
  <c r="AV111" i="9"/>
  <c r="AX111" i="9"/>
  <c r="AV119" i="9"/>
  <c r="AX119" i="9"/>
  <c r="AV46" i="9"/>
  <c r="AX46" i="9"/>
  <c r="AX29" i="9"/>
  <c r="AV29" i="9"/>
  <c r="AX18" i="9"/>
  <c r="AV18" i="9"/>
  <c r="AX32" i="9"/>
  <c r="AV32" i="9"/>
  <c r="AV146" i="9"/>
  <c r="AX146" i="9"/>
  <c r="AV51" i="9"/>
  <c r="AX51" i="9"/>
  <c r="AV43" i="9"/>
  <c r="AX43" i="9"/>
  <c r="AX64" i="9"/>
  <c r="AV64" i="9"/>
  <c r="AV147" i="9"/>
  <c r="AX147" i="9"/>
  <c r="AV122" i="9"/>
  <c r="AX122" i="9"/>
  <c r="AV135" i="9"/>
  <c r="AX135" i="9"/>
  <c r="AV103" i="9"/>
  <c r="AX103" i="9"/>
  <c r="AX145" i="9"/>
  <c r="AV145" i="9"/>
  <c r="AX21" i="9"/>
  <c r="AV21" i="9"/>
  <c r="AX129" i="9"/>
  <c r="AV129" i="9"/>
  <c r="AV154" i="9"/>
  <c r="AX154" i="9"/>
  <c r="AV81" i="9"/>
  <c r="AX81" i="9"/>
  <c r="AX41" i="9"/>
  <c r="AV41" i="9"/>
  <c r="AV62" i="9"/>
  <c r="AX62" i="9"/>
  <c r="AX97" i="9"/>
  <c r="AV97" i="9"/>
  <c r="AX160" i="9"/>
  <c r="AZ160" i="9" s="1"/>
  <c r="BA160" i="9" s="1"/>
  <c r="BB160" i="9" s="1"/>
  <c r="AV160" i="9"/>
  <c r="AV37" i="9"/>
  <c r="AX37" i="9"/>
  <c r="AV73" i="9"/>
  <c r="AX73" i="9"/>
  <c r="AV85" i="9"/>
  <c r="AX85" i="9"/>
  <c r="AX67" i="9"/>
  <c r="AV67" i="9"/>
  <c r="AX152" i="9"/>
  <c r="AV152" i="9"/>
  <c r="AX131" i="9"/>
  <c r="AV131" i="9"/>
  <c r="AX57" i="9"/>
  <c r="AV57" i="9"/>
  <c r="AX33" i="9"/>
  <c r="AV33" i="9"/>
  <c r="AV77" i="9"/>
  <c r="AX77" i="9"/>
  <c r="AX17" i="9"/>
  <c r="AV17" i="9"/>
  <c r="AV47" i="9"/>
  <c r="AX47" i="9"/>
  <c r="AV91" i="9"/>
  <c r="AX91" i="9"/>
  <c r="AX24" i="9"/>
  <c r="AV24" i="9"/>
  <c r="AX83" i="9"/>
  <c r="AV83" i="9"/>
  <c r="AV150" i="9"/>
  <c r="AX150" i="9"/>
  <c r="AX118" i="9"/>
  <c r="AV118" i="9"/>
  <c r="AX55" i="9"/>
  <c r="AV55" i="9"/>
  <c r="AY5" i="9"/>
  <c r="AX148" i="9"/>
  <c r="AV148" i="9"/>
  <c r="AX108" i="9"/>
  <c r="AV108" i="9"/>
  <c r="AV90" i="9"/>
  <c r="AX90" i="9"/>
  <c r="AX75" i="9"/>
  <c r="AV75" i="9"/>
  <c r="AX16" i="9"/>
  <c r="AV16" i="9"/>
  <c r="AV106" i="9"/>
  <c r="AX106" i="9"/>
  <c r="AV72" i="9"/>
  <c r="AX72" i="9"/>
  <c r="AV13" i="9" l="1"/>
  <c r="AZ106" i="9"/>
  <c r="BA106" i="9" s="1"/>
  <c r="BF106" i="9"/>
  <c r="BJ106" i="9"/>
  <c r="BH106" i="9"/>
  <c r="BD106" i="9"/>
  <c r="BF16" i="9"/>
  <c r="BJ16" i="9"/>
  <c r="BD16" i="9"/>
  <c r="AZ16" i="9"/>
  <c r="BA16" i="9" s="1"/>
  <c r="BH16" i="9"/>
  <c r="AZ75" i="9"/>
  <c r="BA75" i="9" s="1"/>
  <c r="BH75" i="9"/>
  <c r="BJ75" i="9"/>
  <c r="BF75" i="9"/>
  <c r="BD75" i="9"/>
  <c r="BJ55" i="9"/>
  <c r="BF55" i="9"/>
  <c r="AZ55" i="9"/>
  <c r="BA55" i="9" s="1"/>
  <c r="BH55" i="9"/>
  <c r="BD55" i="9"/>
  <c r="BH118" i="9"/>
  <c r="AZ118" i="9"/>
  <c r="BA118" i="9" s="1"/>
  <c r="BD118" i="9"/>
  <c r="BF118" i="9"/>
  <c r="BJ118" i="9"/>
  <c r="AZ77" i="9"/>
  <c r="BA77" i="9" s="1"/>
  <c r="BH77" i="9"/>
  <c r="BD77" i="9"/>
  <c r="BJ77" i="9"/>
  <c r="BF77" i="9"/>
  <c r="AZ33" i="9"/>
  <c r="BA33" i="9" s="1"/>
  <c r="BH33" i="9"/>
  <c r="BD33" i="9"/>
  <c r="BJ33" i="9"/>
  <c r="BF33" i="9"/>
  <c r="AZ67" i="9"/>
  <c r="BA67" i="9" s="1"/>
  <c r="BJ67" i="9"/>
  <c r="BD67" i="9"/>
  <c r="BF67" i="9"/>
  <c r="BH67" i="9"/>
  <c r="AZ37" i="9"/>
  <c r="BA37" i="9" s="1"/>
  <c r="BJ37" i="9"/>
  <c r="BH37" i="9"/>
  <c r="BD37" i="9"/>
  <c r="BF37" i="9"/>
  <c r="BJ62" i="9"/>
  <c r="BF62" i="9"/>
  <c r="AZ62" i="9"/>
  <c r="BA62" i="9" s="1"/>
  <c r="BH62" i="9"/>
  <c r="BD62" i="9"/>
  <c r="BJ41" i="9"/>
  <c r="BF41" i="9"/>
  <c r="AZ41" i="9"/>
  <c r="BA41" i="9" s="1"/>
  <c r="BD41" i="9"/>
  <c r="BH41" i="9"/>
  <c r="BD145" i="9"/>
  <c r="AZ145" i="9"/>
  <c r="BA145" i="9" s="1"/>
  <c r="BF145" i="9"/>
  <c r="BJ145" i="9"/>
  <c r="BH145" i="9"/>
  <c r="BH135" i="9"/>
  <c r="BD135" i="9"/>
  <c r="AZ135" i="9"/>
  <c r="BA135" i="9" s="1"/>
  <c r="BF135" i="9"/>
  <c r="BJ135" i="9"/>
  <c r="AZ122" i="9"/>
  <c r="BA122" i="9" s="1"/>
  <c r="BH122" i="9"/>
  <c r="BJ122" i="9"/>
  <c r="BF122" i="9"/>
  <c r="BD122" i="9"/>
  <c r="BH44" i="9"/>
  <c r="AZ44" i="9"/>
  <c r="BA44" i="9" s="1"/>
  <c r="BJ44" i="9"/>
  <c r="BD44" i="9"/>
  <c r="BF44" i="9"/>
  <c r="AZ23" i="9"/>
  <c r="BA23" i="9" s="1"/>
  <c r="BJ23" i="9"/>
  <c r="BD23" i="9"/>
  <c r="BF23" i="9"/>
  <c r="BH23" i="9"/>
  <c r="AZ137" i="9"/>
  <c r="BA137" i="9" s="1"/>
  <c r="BD137" i="9"/>
  <c r="BH137" i="9"/>
  <c r="BF137" i="9"/>
  <c r="BJ137" i="9"/>
  <c r="AZ105" i="9"/>
  <c r="BA105" i="9" s="1"/>
  <c r="BH105" i="9"/>
  <c r="BD105" i="9"/>
  <c r="BJ105" i="9"/>
  <c r="BF105" i="9"/>
  <c r="AZ56" i="9"/>
  <c r="BA56" i="9" s="1"/>
  <c r="BF56" i="9"/>
  <c r="BH56" i="9"/>
  <c r="BJ56" i="9"/>
  <c r="BD56" i="9"/>
  <c r="AZ136" i="9"/>
  <c r="BA136" i="9" s="1"/>
  <c r="BD136" i="9"/>
  <c r="BH136" i="9"/>
  <c r="BJ136" i="9"/>
  <c r="BF136" i="9"/>
  <c r="AZ49" i="9"/>
  <c r="BA49" i="9" s="1"/>
  <c r="BH49" i="9"/>
  <c r="BD49" i="9"/>
  <c r="BJ49" i="9"/>
  <c r="BF49" i="9"/>
  <c r="AZ93" i="9"/>
  <c r="BA93" i="9" s="1"/>
  <c r="BD93" i="9"/>
  <c r="BJ93" i="9"/>
  <c r="BH93" i="9"/>
  <c r="BF93" i="9"/>
  <c r="AZ89" i="9"/>
  <c r="BA89" i="9" s="1"/>
  <c r="BH89" i="9"/>
  <c r="BD89" i="9"/>
  <c r="BJ89" i="9"/>
  <c r="BF89" i="9"/>
  <c r="AZ19" i="9"/>
  <c r="BA19" i="9" s="1"/>
  <c r="BF19" i="9"/>
  <c r="BJ19" i="9"/>
  <c r="BH19" i="9"/>
  <c r="BD19" i="9"/>
  <c r="BH113" i="9"/>
  <c r="BD113" i="9"/>
  <c r="AZ113" i="9"/>
  <c r="BA113" i="9" s="1"/>
  <c r="BJ113" i="9"/>
  <c r="BF113" i="9"/>
  <c r="AZ50" i="9"/>
  <c r="BA50" i="9" s="1"/>
  <c r="BF50" i="9"/>
  <c r="BJ50" i="9"/>
  <c r="BD50" i="9"/>
  <c r="BH50" i="9"/>
  <c r="AZ116" i="9"/>
  <c r="BA116" i="9" s="1"/>
  <c r="BJ116" i="9"/>
  <c r="BD116" i="9"/>
  <c r="BF116" i="9"/>
  <c r="BH116" i="9"/>
  <c r="AZ88" i="9"/>
  <c r="BA88" i="9" s="1"/>
  <c r="BD88" i="9"/>
  <c r="BJ88" i="9"/>
  <c r="BH88" i="9"/>
  <c r="BF88" i="9"/>
  <c r="BH80" i="9"/>
  <c r="BD80" i="9"/>
  <c r="AZ80" i="9"/>
  <c r="BA80" i="9" s="1"/>
  <c r="BJ80" i="9"/>
  <c r="BF80" i="9"/>
  <c r="BH68" i="9"/>
  <c r="BD68" i="9"/>
  <c r="BJ68" i="9"/>
  <c r="BF68" i="9"/>
  <c r="AZ68" i="9"/>
  <c r="BA68" i="9" s="1"/>
  <c r="AZ71" i="9"/>
  <c r="BA71" i="9" s="1"/>
  <c r="BJ71" i="9"/>
  <c r="BH71" i="9"/>
  <c r="BD71" i="9"/>
  <c r="BF71" i="9"/>
  <c r="AZ69" i="9"/>
  <c r="BA69" i="9" s="1"/>
  <c r="BJ69" i="9"/>
  <c r="BD69" i="9"/>
  <c r="BF69" i="9"/>
  <c r="BH69" i="9"/>
  <c r="BH149" i="9"/>
  <c r="AZ149" i="9"/>
  <c r="BA149" i="9" s="1"/>
  <c r="BD149" i="9"/>
  <c r="BF149" i="9"/>
  <c r="BJ149" i="9"/>
  <c r="BH34" i="9"/>
  <c r="BD34" i="9"/>
  <c r="AZ34" i="9"/>
  <c r="BA34" i="9" s="1"/>
  <c r="BF34" i="9"/>
  <c r="BJ34" i="9"/>
  <c r="BJ141" i="9"/>
  <c r="BF141" i="9"/>
  <c r="BH141" i="9"/>
  <c r="AZ141" i="9"/>
  <c r="BA141" i="9" s="1"/>
  <c r="BD141" i="9"/>
  <c r="BH86" i="9"/>
  <c r="BD86" i="9"/>
  <c r="AZ86" i="9"/>
  <c r="BA86" i="9" s="1"/>
  <c r="BJ86" i="9"/>
  <c r="BF86" i="9"/>
  <c r="AZ156" i="9"/>
  <c r="BA156" i="9" s="1"/>
  <c r="BJ156" i="9"/>
  <c r="BF156" i="9"/>
  <c r="BH156" i="9"/>
  <c r="BD156" i="9"/>
  <c r="AZ102" i="9"/>
  <c r="BA102" i="9" s="1"/>
  <c r="BJ102" i="9"/>
  <c r="BF102" i="9"/>
  <c r="BH102" i="9"/>
  <c r="BD102" i="9"/>
  <c r="AZ42" i="9"/>
  <c r="BA42" i="9" s="1"/>
  <c r="BJ42" i="9"/>
  <c r="BF42" i="9"/>
  <c r="BH42" i="9"/>
  <c r="BD42" i="9"/>
  <c r="AZ128" i="9"/>
  <c r="BA128" i="9" s="1"/>
  <c r="BH128" i="9"/>
  <c r="BD128" i="9"/>
  <c r="BF128" i="9"/>
  <c r="BJ128" i="9"/>
  <c r="BH38" i="9"/>
  <c r="BD38" i="9"/>
  <c r="AZ38" i="9"/>
  <c r="BA38" i="9" s="1"/>
  <c r="BJ38" i="9"/>
  <c r="BF38" i="9"/>
  <c r="AZ72" i="9"/>
  <c r="BA72" i="9" s="1"/>
  <c r="BH72" i="9"/>
  <c r="BD72" i="9"/>
  <c r="BJ72" i="9"/>
  <c r="BF72" i="9"/>
  <c r="AZ90" i="9"/>
  <c r="BA90" i="9" s="1"/>
  <c r="BJ90" i="9"/>
  <c r="BF90" i="9"/>
  <c r="BH90" i="9"/>
  <c r="BD90" i="9"/>
  <c r="AZ148" i="9"/>
  <c r="BA148" i="9" s="1"/>
  <c r="BD148" i="9"/>
  <c r="BH148" i="9"/>
  <c r="BJ148" i="9"/>
  <c r="BF148" i="9"/>
  <c r="AZ150" i="9"/>
  <c r="BA150" i="9" s="1"/>
  <c r="BJ150" i="9"/>
  <c r="BD150" i="9"/>
  <c r="BF150" i="9"/>
  <c r="BH150" i="9"/>
  <c r="BJ24" i="9"/>
  <c r="BF24" i="9"/>
  <c r="BD24" i="9"/>
  <c r="AZ24" i="9"/>
  <c r="BA24" i="9" s="1"/>
  <c r="BH24" i="9"/>
  <c r="AZ47" i="9"/>
  <c r="BA47" i="9" s="1"/>
  <c r="BH47" i="9"/>
  <c r="BD47" i="9"/>
  <c r="BF47" i="9"/>
  <c r="BJ47" i="9"/>
  <c r="AZ152" i="9"/>
  <c r="BA152" i="9" s="1"/>
  <c r="BF152" i="9"/>
  <c r="BD152" i="9"/>
  <c r="BJ152" i="9"/>
  <c r="BH152" i="9"/>
  <c r="AZ73" i="9"/>
  <c r="BA73" i="9" s="1"/>
  <c r="BJ73" i="9"/>
  <c r="BF73" i="9"/>
  <c r="BH73" i="9"/>
  <c r="BD73" i="9"/>
  <c r="AZ21" i="9"/>
  <c r="BA21" i="9" s="1"/>
  <c r="BF21" i="9"/>
  <c r="BD21" i="9"/>
  <c r="BJ21" i="9"/>
  <c r="BH21" i="9"/>
  <c r="AZ103" i="9"/>
  <c r="BA103" i="9" s="1"/>
  <c r="BF103" i="9"/>
  <c r="BD103" i="9"/>
  <c r="BH103" i="9"/>
  <c r="BJ103" i="9"/>
  <c r="BH43" i="9"/>
  <c r="BD43" i="9"/>
  <c r="AZ43" i="9"/>
  <c r="BA43" i="9" s="1"/>
  <c r="BJ43" i="9"/>
  <c r="BF43" i="9"/>
  <c r="BH18" i="9"/>
  <c r="BD18" i="9"/>
  <c r="AZ18" i="9"/>
  <c r="BA18" i="9" s="1"/>
  <c r="BJ18" i="9"/>
  <c r="BF18" i="9"/>
  <c r="AZ29" i="9"/>
  <c r="BA29" i="9" s="1"/>
  <c r="BD29" i="9"/>
  <c r="BF29" i="9"/>
  <c r="BH29" i="9"/>
  <c r="BJ29" i="9"/>
  <c r="AZ119" i="9"/>
  <c r="BA119" i="9" s="1"/>
  <c r="BF119" i="9"/>
  <c r="BJ119" i="9"/>
  <c r="BH119" i="9"/>
  <c r="BD119" i="9"/>
  <c r="AZ111" i="9"/>
  <c r="BA111" i="9" s="1"/>
  <c r="BF111" i="9"/>
  <c r="BH111" i="9"/>
  <c r="BJ111" i="9"/>
  <c r="BD111" i="9"/>
  <c r="BD92" i="9"/>
  <c r="BH92" i="9"/>
  <c r="AZ92" i="9"/>
  <c r="BA92" i="9" s="1"/>
  <c r="BF92" i="9"/>
  <c r="BJ92" i="9"/>
  <c r="BD114" i="9"/>
  <c r="AZ114" i="9"/>
  <c r="BA114" i="9" s="1"/>
  <c r="BH114" i="9"/>
  <c r="BF114" i="9"/>
  <c r="BJ114" i="9"/>
  <c r="BJ115" i="9"/>
  <c r="BF115" i="9"/>
  <c r="AZ115" i="9"/>
  <c r="BA115" i="9" s="1"/>
  <c r="BH115" i="9"/>
  <c r="BD115" i="9"/>
  <c r="AZ65" i="9"/>
  <c r="BA65" i="9" s="1"/>
  <c r="BD65" i="9"/>
  <c r="BF65" i="9"/>
  <c r="BH65" i="9"/>
  <c r="BJ65" i="9"/>
  <c r="AZ153" i="9"/>
  <c r="BA153" i="9" s="1"/>
  <c r="BF153" i="9"/>
  <c r="BJ153" i="9"/>
  <c r="BH153" i="9"/>
  <c r="BD153" i="9"/>
  <c r="AZ117" i="9"/>
  <c r="BA117" i="9" s="1"/>
  <c r="BD117" i="9"/>
  <c r="BH117" i="9"/>
  <c r="BF117" i="9"/>
  <c r="BJ117" i="9"/>
  <c r="BH20" i="9"/>
  <c r="BD20" i="9"/>
  <c r="BJ20" i="9"/>
  <c r="BF20" i="9"/>
  <c r="AZ20" i="9"/>
  <c r="BA20" i="9" s="1"/>
  <c r="BJ53" i="9"/>
  <c r="BF53" i="9"/>
  <c r="AZ53" i="9"/>
  <c r="BA53" i="9" s="1"/>
  <c r="BH53" i="9"/>
  <c r="BD53" i="9"/>
  <c r="AZ123" i="9"/>
  <c r="BA123" i="9" s="1"/>
  <c r="BJ123" i="9"/>
  <c r="BF123" i="9"/>
  <c r="BH123" i="9"/>
  <c r="BD123" i="9"/>
  <c r="BJ28" i="9"/>
  <c r="BF28" i="9"/>
  <c r="BH28" i="9"/>
  <c r="AZ28" i="9"/>
  <c r="BA28" i="9" s="1"/>
  <c r="BD28" i="9"/>
  <c r="BJ40" i="9"/>
  <c r="BF40" i="9"/>
  <c r="AZ40" i="9"/>
  <c r="BA40" i="9" s="1"/>
  <c r="BH40" i="9"/>
  <c r="BD40" i="9"/>
  <c r="BJ60" i="9"/>
  <c r="BF60" i="9"/>
  <c r="AZ60" i="9"/>
  <c r="BA60" i="9" s="1"/>
  <c r="BH60" i="9"/>
  <c r="BD60" i="9"/>
  <c r="AZ61" i="9"/>
  <c r="BA61" i="9" s="1"/>
  <c r="BD61" i="9"/>
  <c r="BJ61" i="9"/>
  <c r="BF61" i="9"/>
  <c r="BH61" i="9"/>
  <c r="AZ54" i="9"/>
  <c r="BA54" i="9" s="1"/>
  <c r="BF54" i="9"/>
  <c r="BD54" i="9"/>
  <c r="BH54" i="9"/>
  <c r="BJ54" i="9"/>
  <c r="AZ79" i="9"/>
  <c r="BA79" i="9" s="1"/>
  <c r="BH79" i="9"/>
  <c r="BJ79" i="9"/>
  <c r="BF79" i="9"/>
  <c r="BD79" i="9"/>
  <c r="AZ76" i="9"/>
  <c r="BA76" i="9" s="1"/>
  <c r="BH76" i="9"/>
  <c r="BD76" i="9"/>
  <c r="BJ76" i="9"/>
  <c r="BF76" i="9"/>
  <c r="BD101" i="9"/>
  <c r="AZ101" i="9"/>
  <c r="BA101" i="9" s="1"/>
  <c r="BJ101" i="9"/>
  <c r="BH101" i="9"/>
  <c r="BF101" i="9"/>
  <c r="AZ142" i="9"/>
  <c r="BA142" i="9" s="1"/>
  <c r="BF142" i="9"/>
  <c r="BJ142" i="9"/>
  <c r="BH142" i="9"/>
  <c r="BD142" i="9"/>
  <c r="BJ78" i="9"/>
  <c r="BF78" i="9"/>
  <c r="BH78" i="9"/>
  <c r="AZ78" i="9"/>
  <c r="BA78" i="9" s="1"/>
  <c r="BD78" i="9"/>
  <c r="BH126" i="9"/>
  <c r="BD126" i="9"/>
  <c r="BJ126" i="9"/>
  <c r="BF126" i="9"/>
  <c r="AZ126" i="9"/>
  <c r="BA126" i="9" s="1"/>
  <c r="AZ95" i="9"/>
  <c r="BA95" i="9" s="1"/>
  <c r="BF95" i="9"/>
  <c r="BD95" i="9"/>
  <c r="BJ95" i="9"/>
  <c r="BH95" i="9"/>
  <c r="AZ112" i="9"/>
  <c r="BA112" i="9" s="1"/>
  <c r="BD112" i="9"/>
  <c r="BH112" i="9"/>
  <c r="BF112" i="9"/>
  <c r="BJ112" i="9"/>
  <c r="BD108" i="9"/>
  <c r="BH108" i="9"/>
  <c r="AZ108" i="9"/>
  <c r="BA108" i="9" s="1"/>
  <c r="BF108" i="9"/>
  <c r="BJ108" i="9"/>
  <c r="AY7" i="9"/>
  <c r="BE163" i="9" s="1"/>
  <c r="AZ83" i="9"/>
  <c r="BA83" i="9" s="1"/>
  <c r="BJ83" i="9"/>
  <c r="BF83" i="9"/>
  <c r="BD83" i="9"/>
  <c r="BH83" i="9"/>
  <c r="AZ17" i="9"/>
  <c r="BA17" i="9" s="1"/>
  <c r="BJ17" i="9"/>
  <c r="BD17" i="9"/>
  <c r="BH17" i="9"/>
  <c r="BF17" i="9"/>
  <c r="BJ57" i="9"/>
  <c r="BF57" i="9"/>
  <c r="AZ57" i="9"/>
  <c r="BA57" i="9" s="1"/>
  <c r="BH57" i="9"/>
  <c r="BD57" i="9"/>
  <c r="BH131" i="9"/>
  <c r="BD131" i="9"/>
  <c r="AZ131" i="9"/>
  <c r="BA131" i="9" s="1"/>
  <c r="BF131" i="9"/>
  <c r="BJ131" i="9"/>
  <c r="AZ85" i="9"/>
  <c r="BA85" i="9" s="1"/>
  <c r="BF85" i="9"/>
  <c r="BD85" i="9"/>
  <c r="BH85" i="9"/>
  <c r="BJ85" i="9"/>
  <c r="AZ154" i="9"/>
  <c r="BA154" i="9" s="1"/>
  <c r="BH154" i="9"/>
  <c r="BF154" i="9"/>
  <c r="BD154" i="9"/>
  <c r="BJ154" i="9"/>
  <c r="AZ129" i="9"/>
  <c r="BA129" i="9" s="1"/>
  <c r="BD129" i="9"/>
  <c r="BF129" i="9"/>
  <c r="BH129" i="9"/>
  <c r="BJ129" i="9"/>
  <c r="AZ147" i="9"/>
  <c r="BA147" i="9" s="1"/>
  <c r="BH147" i="9"/>
  <c r="BJ147" i="9"/>
  <c r="BD147" i="9"/>
  <c r="BF147" i="9"/>
  <c r="BJ64" i="9"/>
  <c r="BF64" i="9"/>
  <c r="AZ64" i="9"/>
  <c r="BA64" i="9" s="1"/>
  <c r="BH64" i="9"/>
  <c r="BD64" i="9"/>
  <c r="BJ146" i="9"/>
  <c r="BF146" i="9"/>
  <c r="AZ146" i="9"/>
  <c r="BA146" i="9" s="1"/>
  <c r="BD146" i="9"/>
  <c r="BH146" i="9"/>
  <c r="AZ46" i="9"/>
  <c r="BA46" i="9" s="1"/>
  <c r="BF46" i="9"/>
  <c r="BD46" i="9"/>
  <c r="BJ46" i="9"/>
  <c r="BH46" i="9"/>
  <c r="BJ66" i="9"/>
  <c r="BF66" i="9"/>
  <c r="AZ66" i="9"/>
  <c r="BA66" i="9" s="1"/>
  <c r="BH66" i="9"/>
  <c r="BD66" i="9"/>
  <c r="AZ96" i="9"/>
  <c r="BA96" i="9" s="1"/>
  <c r="BD96" i="9"/>
  <c r="BH96" i="9"/>
  <c r="BJ96" i="9"/>
  <c r="BF96" i="9"/>
  <c r="AZ120" i="9"/>
  <c r="BA120" i="9" s="1"/>
  <c r="BJ120" i="9"/>
  <c r="BD120" i="9"/>
  <c r="BH120" i="9"/>
  <c r="BF120" i="9"/>
  <c r="BJ82" i="9"/>
  <c r="BF82" i="9"/>
  <c r="BH82" i="9"/>
  <c r="AZ82" i="9"/>
  <c r="BA82" i="9" s="1"/>
  <c r="BD82" i="9"/>
  <c r="BJ143" i="9"/>
  <c r="BF143" i="9"/>
  <c r="AZ143" i="9"/>
  <c r="BA143" i="9" s="1"/>
  <c r="BD143" i="9"/>
  <c r="BH143" i="9"/>
  <c r="AZ48" i="9"/>
  <c r="BA48" i="9" s="1"/>
  <c r="BD48" i="9"/>
  <c r="BJ48" i="9"/>
  <c r="BH48" i="9"/>
  <c r="BF48" i="9"/>
  <c r="AZ107" i="9"/>
  <c r="BA107" i="9" s="1"/>
  <c r="BJ107" i="9"/>
  <c r="BD107" i="9"/>
  <c r="BF107" i="9"/>
  <c r="BH107" i="9"/>
  <c r="AZ109" i="9"/>
  <c r="BA109" i="9" s="1"/>
  <c r="BD109" i="9"/>
  <c r="BF109" i="9"/>
  <c r="BJ109" i="9"/>
  <c r="BH109" i="9"/>
  <c r="BH155" i="9"/>
  <c r="AZ155" i="9"/>
  <c r="BA155" i="9" s="1"/>
  <c r="BD155" i="9"/>
  <c r="BF155" i="9"/>
  <c r="BJ155" i="9"/>
  <c r="BJ45" i="9"/>
  <c r="BF45" i="9"/>
  <c r="AZ45" i="9"/>
  <c r="BA45" i="9" s="1"/>
  <c r="BD45" i="9"/>
  <c r="BH45" i="9"/>
  <c r="BJ124" i="9"/>
  <c r="BF124" i="9"/>
  <c r="AZ124" i="9"/>
  <c r="BA124" i="9" s="1"/>
  <c r="BD124" i="9"/>
  <c r="BH124" i="9"/>
  <c r="AZ58" i="9"/>
  <c r="BA58" i="9" s="1"/>
  <c r="BH58" i="9"/>
  <c r="BD58" i="9"/>
  <c r="BJ58" i="9"/>
  <c r="BF58" i="9"/>
  <c r="BJ133" i="9"/>
  <c r="BF133" i="9"/>
  <c r="AZ133" i="9"/>
  <c r="BA133" i="9" s="1"/>
  <c r="BD133" i="9"/>
  <c r="BH133" i="9"/>
  <c r="AZ140" i="9"/>
  <c r="BA140" i="9" s="1"/>
  <c r="BD140" i="9"/>
  <c r="BH140" i="9"/>
  <c r="BJ140" i="9"/>
  <c r="BF140" i="9"/>
  <c r="BJ151" i="9"/>
  <c r="BF151" i="9"/>
  <c r="AZ151" i="9"/>
  <c r="BA151" i="9" s="1"/>
  <c r="BD151" i="9"/>
  <c r="BH151" i="9"/>
  <c r="BH26" i="9"/>
  <c r="BD26" i="9"/>
  <c r="AZ26" i="9"/>
  <c r="BA26" i="9" s="1"/>
  <c r="BF26" i="9"/>
  <c r="BJ26" i="9"/>
  <c r="BJ36" i="9"/>
  <c r="BF36" i="9"/>
  <c r="AZ36" i="9"/>
  <c r="BA36" i="9" s="1"/>
  <c r="BD36" i="9"/>
  <c r="BH36" i="9"/>
  <c r="BJ87" i="9"/>
  <c r="BF87" i="9"/>
  <c r="AZ87" i="9"/>
  <c r="BA87" i="9" s="1"/>
  <c r="BD87" i="9"/>
  <c r="BH87" i="9"/>
  <c r="AZ127" i="9"/>
  <c r="BA127" i="9" s="1"/>
  <c r="BH127" i="9"/>
  <c r="BJ127" i="9"/>
  <c r="BD127" i="9"/>
  <c r="BF127" i="9"/>
  <c r="BH30" i="9"/>
  <c r="BD30" i="9"/>
  <c r="AZ30" i="9"/>
  <c r="BA30" i="9" s="1"/>
  <c r="BJ30" i="9"/>
  <c r="BF30" i="9"/>
  <c r="AZ59" i="9"/>
  <c r="BA59" i="9" s="1"/>
  <c r="BD59" i="9"/>
  <c r="BJ59" i="9"/>
  <c r="BF59" i="9"/>
  <c r="BH59" i="9"/>
  <c r="BH104" i="9"/>
  <c r="AZ104" i="9"/>
  <c r="BA104" i="9" s="1"/>
  <c r="BD104" i="9"/>
  <c r="BJ104" i="9"/>
  <c r="BF104" i="9"/>
  <c r="BH139" i="9"/>
  <c r="AZ139" i="9"/>
  <c r="BA139" i="9" s="1"/>
  <c r="BF139" i="9"/>
  <c r="BJ139" i="9"/>
  <c r="BD139" i="9"/>
  <c r="AZ31" i="9"/>
  <c r="BA31" i="9" s="1"/>
  <c r="BF31" i="9"/>
  <c r="BJ31" i="9"/>
  <c r="BH31" i="9"/>
  <c r="BD31" i="9"/>
  <c r="AZ22" i="9"/>
  <c r="BA22" i="9" s="1"/>
  <c r="BH22" i="9"/>
  <c r="BD22" i="9"/>
  <c r="BF22" i="9"/>
  <c r="BJ22" i="9"/>
  <c r="AZ27" i="9"/>
  <c r="BA27" i="9" s="1"/>
  <c r="BD27" i="9"/>
  <c r="BH27" i="9"/>
  <c r="BF27" i="9"/>
  <c r="BJ27" i="9"/>
  <c r="BJ130" i="9"/>
  <c r="AZ130" i="9"/>
  <c r="BA130" i="9" s="1"/>
  <c r="BF130" i="9"/>
  <c r="BH130" i="9"/>
  <c r="BD130" i="9"/>
  <c r="AZ35" i="9"/>
  <c r="BA35" i="9" s="1"/>
  <c r="BD35" i="9"/>
  <c r="BH35" i="9"/>
  <c r="BF35" i="9"/>
  <c r="BJ35" i="9"/>
  <c r="AV15" i="9"/>
  <c r="AX15" i="9"/>
  <c r="AU13" i="9"/>
  <c r="AZ91" i="9"/>
  <c r="BA91" i="9" s="1"/>
  <c r="BJ91" i="9"/>
  <c r="BH91" i="9"/>
  <c r="BD91" i="9"/>
  <c r="BF91" i="9"/>
  <c r="BJ97" i="9"/>
  <c r="BF97" i="9"/>
  <c r="BH97" i="9"/>
  <c r="AZ97" i="9"/>
  <c r="BA97" i="9" s="1"/>
  <c r="BD97" i="9"/>
  <c r="AZ81" i="9"/>
  <c r="BA81" i="9" s="1"/>
  <c r="BH81" i="9"/>
  <c r="BD81" i="9"/>
  <c r="BF81" i="9"/>
  <c r="BJ81" i="9"/>
  <c r="BJ51" i="9"/>
  <c r="BF51" i="9"/>
  <c r="AZ51" i="9"/>
  <c r="BA51" i="9" s="1"/>
  <c r="BH51" i="9"/>
  <c r="BD51" i="9"/>
  <c r="BJ32" i="9"/>
  <c r="BF32" i="9"/>
  <c r="BD32" i="9"/>
  <c r="BH32" i="9"/>
  <c r="AZ32" i="9"/>
  <c r="BA32" i="9" s="1"/>
  <c r="AZ94" i="9"/>
  <c r="BA94" i="9" s="1"/>
  <c r="BF94" i="9"/>
  <c r="BJ94" i="9"/>
  <c r="BH94" i="9"/>
  <c r="BD94" i="9"/>
  <c r="AZ110" i="9"/>
  <c r="BA110" i="9" s="1"/>
  <c r="BF110" i="9"/>
  <c r="BJ110" i="9"/>
  <c r="BD110" i="9"/>
  <c r="BH110" i="9"/>
  <c r="BH70" i="9"/>
  <c r="BD70" i="9"/>
  <c r="BJ70" i="9"/>
  <c r="BF70" i="9"/>
  <c r="AZ70" i="9"/>
  <c r="BA70" i="9" s="1"/>
  <c r="AZ144" i="9"/>
  <c r="BA144" i="9" s="1"/>
  <c r="BJ144" i="9"/>
  <c r="BF144" i="9"/>
  <c r="BD144" i="9"/>
  <c r="BH144" i="9"/>
  <c r="AZ132" i="9"/>
  <c r="BA132" i="9" s="1"/>
  <c r="BH132" i="9"/>
  <c r="BD132" i="9"/>
  <c r="BJ132" i="9"/>
  <c r="BF132" i="9"/>
  <c r="AZ63" i="9"/>
  <c r="BA63" i="9" s="1"/>
  <c r="BH63" i="9"/>
  <c r="BD63" i="9"/>
  <c r="BJ63" i="9"/>
  <c r="BF63" i="9"/>
  <c r="AZ99" i="9"/>
  <c r="BA99" i="9" s="1"/>
  <c r="BJ99" i="9"/>
  <c r="BD99" i="9"/>
  <c r="BF99" i="9"/>
  <c r="BH99" i="9"/>
  <c r="AZ125" i="9"/>
  <c r="BA125" i="9" s="1"/>
  <c r="BH125" i="9"/>
  <c r="BD125" i="9"/>
  <c r="BJ125" i="9"/>
  <c r="BF125" i="9"/>
  <c r="BH74" i="9"/>
  <c r="BD74" i="9"/>
  <c r="BJ74" i="9"/>
  <c r="BF74" i="9"/>
  <c r="AZ74" i="9"/>
  <c r="BA74" i="9" s="1"/>
  <c r="BH84" i="9"/>
  <c r="BD84" i="9"/>
  <c r="AZ84" i="9"/>
  <c r="BA84" i="9" s="1"/>
  <c r="BJ84" i="9"/>
  <c r="BF84" i="9"/>
  <c r="AZ134" i="9"/>
  <c r="BA134" i="9" s="1"/>
  <c r="BF134" i="9"/>
  <c r="BD134" i="9"/>
  <c r="BJ134" i="9"/>
  <c r="BH134" i="9"/>
  <c r="BD39" i="9"/>
  <c r="BH39" i="9"/>
  <c r="AZ39" i="9"/>
  <c r="BA39" i="9" s="1"/>
  <c r="BJ39" i="9"/>
  <c r="BF39" i="9"/>
  <c r="AZ98" i="9"/>
  <c r="BA98" i="9" s="1"/>
  <c r="BF98" i="9"/>
  <c r="BJ98" i="9"/>
  <c r="BH98" i="9"/>
  <c r="BD98" i="9"/>
  <c r="BH121" i="9"/>
  <c r="BD121" i="9"/>
  <c r="AZ121" i="9"/>
  <c r="BA121" i="9" s="1"/>
  <c r="BF121" i="9"/>
  <c r="BJ121" i="9"/>
  <c r="AZ100" i="9"/>
  <c r="BA100" i="9" s="1"/>
  <c r="BD100" i="9"/>
  <c r="BH100" i="9"/>
  <c r="BJ100" i="9"/>
  <c r="BF100" i="9"/>
  <c r="AZ138" i="9"/>
  <c r="BA138" i="9" s="1"/>
  <c r="BF138" i="9"/>
  <c r="BJ138" i="9"/>
  <c r="BH138" i="9"/>
  <c r="BD138" i="9"/>
  <c r="AZ52" i="9"/>
  <c r="BA52" i="9" s="1"/>
  <c r="BF52" i="9"/>
  <c r="BH52" i="9"/>
  <c r="BJ52" i="9"/>
  <c r="BD52" i="9"/>
  <c r="AZ25" i="9"/>
  <c r="BA25" i="9" s="1"/>
  <c r="BH25" i="9"/>
  <c r="BJ25" i="9"/>
  <c r="BD25" i="9"/>
  <c r="BF25" i="9"/>
  <c r="BK24" i="9" l="1"/>
  <c r="BK16" i="9"/>
  <c r="BK31" i="9"/>
  <c r="BK104" i="9"/>
  <c r="BB104" i="9" s="1"/>
  <c r="BK36" i="9"/>
  <c r="BB36" i="9" s="1"/>
  <c r="BK133" i="9"/>
  <c r="BB133" i="9" s="1"/>
  <c r="BK143" i="9"/>
  <c r="BB143" i="9" s="1"/>
  <c r="BK82" i="9"/>
  <c r="BB82" i="9" s="1"/>
  <c r="BK147" i="9"/>
  <c r="BB147" i="9" s="1"/>
  <c r="BK85" i="9"/>
  <c r="BB85" i="9" s="1"/>
  <c r="BK57" i="9"/>
  <c r="BB57" i="9" s="1"/>
  <c r="AY6" i="9"/>
  <c r="BB55" i="9" s="1"/>
  <c r="BK54" i="9"/>
  <c r="BB54" i="9" s="1"/>
  <c r="BK60" i="9"/>
  <c r="BB60" i="9" s="1"/>
  <c r="BK53" i="9"/>
  <c r="BB53" i="9" s="1"/>
  <c r="BK20" i="9"/>
  <c r="BB20" i="9" s="1"/>
  <c r="BK111" i="9"/>
  <c r="BB111" i="9" s="1"/>
  <c r="BK21" i="9"/>
  <c r="BB21" i="9" s="1"/>
  <c r="BK72" i="9"/>
  <c r="BB72" i="9" s="1"/>
  <c r="BK19" i="9"/>
  <c r="BB19" i="9" s="1"/>
  <c r="BK105" i="9"/>
  <c r="BK37" i="9"/>
  <c r="BB37" i="9" s="1"/>
  <c r="BK77" i="9"/>
  <c r="BB77" i="9" s="1"/>
  <c r="BK55" i="9"/>
  <c r="BK121" i="9"/>
  <c r="BB121" i="9" s="1"/>
  <c r="BK84" i="9"/>
  <c r="BB84" i="9" s="1"/>
  <c r="BK132" i="9"/>
  <c r="BB132" i="9" s="1"/>
  <c r="BK144" i="9"/>
  <c r="BB144" i="9" s="1"/>
  <c r="BK51" i="9"/>
  <c r="BB51" i="9" s="1"/>
  <c r="BK91" i="9"/>
  <c r="BB91" i="9" s="1"/>
  <c r="BK130" i="9"/>
  <c r="BB130" i="9" s="1"/>
  <c r="BK139" i="9"/>
  <c r="BB139" i="9" s="1"/>
  <c r="BK34" i="9"/>
  <c r="BB34" i="9" s="1"/>
  <c r="BK145" i="9"/>
  <c r="BB145" i="9" s="1"/>
  <c r="BK74" i="9"/>
  <c r="BB74" i="9" s="1"/>
  <c r="BK125" i="9"/>
  <c r="BB125" i="9" s="1"/>
  <c r="BK32" i="9"/>
  <c r="BB32" i="9" s="1"/>
  <c r="BK27" i="9"/>
  <c r="BB27" i="9" s="1"/>
  <c r="BK155" i="9"/>
  <c r="BB155" i="9" s="1"/>
  <c r="BK48" i="9"/>
  <c r="BB48" i="9" s="1"/>
  <c r="BK96" i="9"/>
  <c r="BB96" i="9" s="1"/>
  <c r="BK112" i="9"/>
  <c r="BB112" i="9" s="1"/>
  <c r="BK78" i="9"/>
  <c r="BB78" i="9" s="1"/>
  <c r="BK79" i="9"/>
  <c r="BB79" i="9" s="1"/>
  <c r="BK40" i="9"/>
  <c r="BB40" i="9" s="1"/>
  <c r="BK117" i="9"/>
  <c r="BB117" i="9" s="1"/>
  <c r="BK150" i="9"/>
  <c r="BB150" i="9" s="1"/>
  <c r="BK42" i="9"/>
  <c r="BB42" i="9" s="1"/>
  <c r="BK141" i="9"/>
  <c r="BB141" i="9" s="1"/>
  <c r="BK149" i="9"/>
  <c r="BB149" i="9" s="1"/>
  <c r="BK49" i="9"/>
  <c r="BB49" i="9" s="1"/>
  <c r="BK56" i="9"/>
  <c r="BB56" i="9" s="1"/>
  <c r="BK25" i="9"/>
  <c r="BB25" i="9" s="1"/>
  <c r="BK52" i="9"/>
  <c r="BB52" i="9" s="1"/>
  <c r="BK98" i="9"/>
  <c r="BB98" i="9" s="1"/>
  <c r="BK134" i="9"/>
  <c r="BB134" i="9" s="1"/>
  <c r="BK99" i="9"/>
  <c r="BB99" i="9" s="1"/>
  <c r="BK110" i="9"/>
  <c r="BB110" i="9" s="1"/>
  <c r="BK94" i="9"/>
  <c r="BB94" i="9" s="1"/>
  <c r="BK97" i="9"/>
  <c r="BB97" i="9" s="1"/>
  <c r="AZ15" i="9"/>
  <c r="AX13" i="9"/>
  <c r="BF15" i="9"/>
  <c r="BF157" i="9" s="1"/>
  <c r="BH165" i="9" s="1"/>
  <c r="BD15" i="9"/>
  <c r="BH15" i="9"/>
  <c r="BH157" i="9" s="1"/>
  <c r="BH163" i="9" s="1"/>
  <c r="BJ15" i="9"/>
  <c r="BJ157" i="9" s="1"/>
  <c r="BE164" i="9" s="1"/>
  <c r="BE165" i="9" s="1"/>
  <c r="BB157" i="9" s="1"/>
  <c r="BK59" i="9"/>
  <c r="BB59" i="9" s="1"/>
  <c r="BK127" i="9"/>
  <c r="BB127" i="9" s="1"/>
  <c r="BK151" i="9"/>
  <c r="BB151" i="9" s="1"/>
  <c r="BK58" i="9"/>
  <c r="BB58" i="9" s="1"/>
  <c r="BK124" i="9"/>
  <c r="BB124" i="9" s="1"/>
  <c r="BK46" i="9"/>
  <c r="BB46" i="9" s="1"/>
  <c r="BK146" i="9"/>
  <c r="BB146" i="9" s="1"/>
  <c r="BK64" i="9"/>
  <c r="BB64" i="9" s="1"/>
  <c r="BK154" i="9"/>
  <c r="BB154" i="9" s="1"/>
  <c r="BK131" i="9"/>
  <c r="BB131" i="9" s="1"/>
  <c r="BK142" i="9"/>
  <c r="BB142" i="9" s="1"/>
  <c r="BK76" i="9"/>
  <c r="BB76" i="9" s="1"/>
  <c r="BK61" i="9"/>
  <c r="BB61" i="9" s="1"/>
  <c r="BK28" i="9"/>
  <c r="BB28" i="9" s="1"/>
  <c r="BK114" i="9"/>
  <c r="BB114" i="9" s="1"/>
  <c r="BK18" i="9"/>
  <c r="BB18" i="9" s="1"/>
  <c r="BK152" i="9"/>
  <c r="BB152" i="9" s="1"/>
  <c r="BK38" i="9"/>
  <c r="BB38" i="9" s="1"/>
  <c r="BK128" i="9"/>
  <c r="BB128" i="9" s="1"/>
  <c r="BK102" i="9"/>
  <c r="BB102" i="9" s="1"/>
  <c r="BK69" i="9"/>
  <c r="BB69" i="9" s="1"/>
  <c r="BK71" i="9"/>
  <c r="BB71" i="9" s="1"/>
  <c r="BK80" i="9"/>
  <c r="BB80" i="9" s="1"/>
  <c r="BK113" i="9"/>
  <c r="BB113" i="9" s="1"/>
  <c r="BB105" i="9"/>
  <c r="BK137" i="9"/>
  <c r="BB137" i="9" s="1"/>
  <c r="BK23" i="9"/>
  <c r="BB23" i="9" s="1"/>
  <c r="BK44" i="9"/>
  <c r="BB44" i="9" s="1"/>
  <c r="BK122" i="9"/>
  <c r="BB122" i="9" s="1"/>
  <c r="BK135" i="9"/>
  <c r="BB135" i="9" s="1"/>
  <c r="BK41" i="9"/>
  <c r="BB41" i="9" s="1"/>
  <c r="BK62" i="9"/>
  <c r="BB62" i="9" s="1"/>
  <c r="BK67" i="9"/>
  <c r="BB67" i="9" s="1"/>
  <c r="BB31" i="9"/>
  <c r="BK22" i="9"/>
  <c r="BB22" i="9" s="1"/>
  <c r="BK140" i="9"/>
  <c r="BB140" i="9" s="1"/>
  <c r="BK108" i="9"/>
  <c r="BB108" i="9" s="1"/>
  <c r="BK95" i="9"/>
  <c r="BB95" i="9" s="1"/>
  <c r="BK115" i="9"/>
  <c r="BB115" i="9" s="1"/>
  <c r="BK119" i="9"/>
  <c r="BB119" i="9" s="1"/>
  <c r="BK29" i="9"/>
  <c r="BB29" i="9" s="1"/>
  <c r="BK90" i="9"/>
  <c r="BB90" i="9" s="1"/>
  <c r="BK68" i="9"/>
  <c r="BB68" i="9" s="1"/>
  <c r="BK93" i="9"/>
  <c r="BB93" i="9" s="1"/>
  <c r="BK118" i="9"/>
  <c r="BB118" i="9" s="1"/>
  <c r="BK75" i="9"/>
  <c r="BB75" i="9" s="1"/>
  <c r="BK138" i="9"/>
  <c r="BB138" i="9" s="1"/>
  <c r="BK100" i="9"/>
  <c r="BB100" i="9" s="1"/>
  <c r="BK39" i="9"/>
  <c r="BB39" i="9" s="1"/>
  <c r="BK63" i="9"/>
  <c r="BB63" i="9" s="1"/>
  <c r="BK70" i="9"/>
  <c r="BB70" i="9" s="1"/>
  <c r="BK81" i="9"/>
  <c r="BB81" i="9" s="1"/>
  <c r="BK35" i="9"/>
  <c r="BB35" i="9" s="1"/>
  <c r="BK30" i="9"/>
  <c r="BB30" i="9" s="1"/>
  <c r="BK87" i="9"/>
  <c r="BB87" i="9" s="1"/>
  <c r="BK26" i="9"/>
  <c r="BB26" i="9" s="1"/>
  <c r="BK45" i="9"/>
  <c r="BB45" i="9" s="1"/>
  <c r="BK109" i="9"/>
  <c r="BB109" i="9" s="1"/>
  <c r="BK107" i="9"/>
  <c r="BB107" i="9" s="1"/>
  <c r="BK120" i="9"/>
  <c r="BB120" i="9" s="1"/>
  <c r="BK66" i="9"/>
  <c r="BB66" i="9" s="1"/>
  <c r="BK129" i="9"/>
  <c r="BB129" i="9" s="1"/>
  <c r="BK17" i="9"/>
  <c r="BB17" i="9" s="1"/>
  <c r="BK83" i="9"/>
  <c r="BB83" i="9" s="1"/>
  <c r="BK126" i="9"/>
  <c r="BB126" i="9" s="1"/>
  <c r="BK101" i="9"/>
  <c r="BB101" i="9" s="1"/>
  <c r="BK123" i="9"/>
  <c r="BB123" i="9" s="1"/>
  <c r="BK153" i="9"/>
  <c r="BB153" i="9" s="1"/>
  <c r="BK65" i="9"/>
  <c r="BB65" i="9" s="1"/>
  <c r="BK92" i="9"/>
  <c r="BB92" i="9" s="1"/>
  <c r="BK43" i="9"/>
  <c r="BB43" i="9" s="1"/>
  <c r="BK103" i="9"/>
  <c r="BB103" i="9" s="1"/>
  <c r="BK73" i="9"/>
  <c r="BB73" i="9" s="1"/>
  <c r="BK47" i="9"/>
  <c r="BB47" i="9" s="1"/>
  <c r="BB24" i="9"/>
  <c r="BK148" i="9"/>
  <c r="BB148" i="9" s="1"/>
  <c r="BK156" i="9"/>
  <c r="BB156" i="9" s="1"/>
  <c r="BK86" i="9"/>
  <c r="BB86" i="9" s="1"/>
  <c r="BK88" i="9"/>
  <c r="BB88" i="9" s="1"/>
  <c r="BK116" i="9"/>
  <c r="BB116" i="9" s="1"/>
  <c r="BK50" i="9"/>
  <c r="BB50" i="9" s="1"/>
  <c r="BK89" i="9"/>
  <c r="BB89" i="9" s="1"/>
  <c r="BK136" i="9"/>
  <c r="BB136" i="9" s="1"/>
  <c r="BK33" i="9"/>
  <c r="BB33" i="9" s="1"/>
  <c r="BB16" i="9"/>
  <c r="BK106" i="9"/>
  <c r="BB106" i="9" s="1"/>
  <c r="BG4" i="9" l="1"/>
  <c r="BG2" i="9"/>
  <c r="BG3" i="9"/>
  <c r="BD157" i="9"/>
  <c r="BK15" i="9"/>
  <c r="AZ163" i="9"/>
  <c r="BB164" i="9" s="1"/>
  <c r="AZ13" i="9"/>
  <c r="BA15" i="9"/>
  <c r="BH2" i="9" l="1"/>
  <c r="BH4" i="9"/>
  <c r="BH3" i="9"/>
  <c r="BH164" i="9"/>
  <c r="BH166" i="9" s="1"/>
  <c r="BK157" i="9"/>
  <c r="BA163" i="9"/>
  <c r="BB15" i="9"/>
  <c r="BA13" i="9"/>
  <c r="BB163" i="9" l="1"/>
  <c r="BB165" i="9" s="1"/>
  <c r="BB13" i="9"/>
  <c r="H44" i="1" l="1"/>
  <c r="G44" i="1"/>
  <c r="G46" i="1" s="1"/>
  <c r="I46" i="1" l="1"/>
  <c r="H46" i="1"/>
  <c r="H28" i="1"/>
  <c r="I30" i="1" l="1"/>
  <c r="H30" i="1"/>
  <c r="U48" i="1"/>
  <c r="U50" i="1" s="1"/>
  <c r="T48" i="1"/>
  <c r="T50" i="1" s="1"/>
  <c r="S48" i="1"/>
  <c r="S50" i="1" s="1"/>
  <c r="U20" i="1"/>
  <c r="U22" i="1" s="1"/>
  <c r="T20" i="1"/>
  <c r="T22" i="1" s="1"/>
  <c r="S20" i="1"/>
  <c r="S22" i="1" s="1"/>
  <c r="W12" i="1"/>
  <c r="W14" i="1" s="1"/>
  <c r="U12" i="1"/>
  <c r="U14" i="1" s="1"/>
  <c r="T12" i="1"/>
  <c r="T14" i="1" s="1"/>
  <c r="C8" i="1"/>
  <c r="C10" i="1" s="1"/>
  <c r="X10" i="1"/>
  <c r="W10" i="1"/>
  <c r="V10" i="1"/>
  <c r="U10" i="1"/>
  <c r="T10" i="1"/>
  <c r="S10" i="1"/>
  <c r="S12" i="1" l="1"/>
  <c r="S14" i="1" s="1"/>
  <c r="W20" i="1"/>
  <c r="W22" i="1" s="1"/>
  <c r="X48" i="1" l="1"/>
  <c r="X50" i="1" s="1"/>
  <c r="X20" i="1"/>
  <c r="X22" i="1" s="1"/>
  <c r="V20" i="1"/>
  <c r="V22" i="1" s="1"/>
  <c r="X12" i="1"/>
  <c r="X14" i="1" s="1"/>
  <c r="V12" i="1"/>
  <c r="V14" i="1" s="1"/>
  <c r="L10" i="1" l="1"/>
  <c r="N10" i="1" l="1"/>
  <c r="M10" i="1"/>
  <c r="G12" i="1" l="1"/>
  <c r="G14" i="1" s="1"/>
  <c r="G8" i="1"/>
  <c r="G10" i="1" s="1"/>
  <c r="G28" i="1"/>
  <c r="G30" i="1" s="1"/>
  <c r="G20" i="1"/>
  <c r="G22" i="1" s="1"/>
  <c r="K48" i="1" l="1"/>
  <c r="K50" i="1" s="1"/>
  <c r="K8" i="1"/>
  <c r="K10" i="1" s="1"/>
  <c r="K72" i="1"/>
  <c r="K74" i="1" s="1"/>
  <c r="K20" i="1"/>
  <c r="K22" i="1" s="1"/>
  <c r="H8" i="1" l="1"/>
  <c r="H10" i="1" s="1"/>
  <c r="H20" i="1"/>
  <c r="H12" i="1"/>
  <c r="H14" i="1" s="1"/>
  <c r="H22" i="1" l="1"/>
  <c r="I22" i="1"/>
  <c r="I10" i="1"/>
  <c r="I50" i="1"/>
  <c r="I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Tracey Hawk</author>
    <author>BBS</author>
  </authors>
  <commentList>
    <comment ref="K3" authorId="0" shapeId="0" xr:uid="{00000000-0006-0000-0000-000002000000}">
      <text>
        <r>
          <rPr>
            <b/>
            <sz val="9"/>
            <color indexed="81"/>
            <rFont val="Tahoma"/>
            <family val="2"/>
          </rPr>
          <t>Tracey Hawk:</t>
        </r>
        <r>
          <rPr>
            <sz val="9"/>
            <color indexed="81"/>
            <rFont val="Tahoma"/>
            <family val="2"/>
          </rPr>
          <t xml:space="preserve">
(Final adjusted allocations [includes LocNeg allocations] divided by Total Formula Count)</t>
        </r>
      </text>
    </comment>
    <comment ref="L3" authorId="1" shapeId="0" xr:uid="{00000000-0006-0000-0000-000003000000}">
      <text>
        <r>
          <rPr>
            <b/>
            <sz val="8"/>
            <color indexed="81"/>
            <rFont val="Tahoma"/>
            <family val="2"/>
          </rPr>
          <t>BBS:</t>
        </r>
        <r>
          <rPr>
            <sz val="8"/>
            <color indexed="81"/>
            <rFont val="Tahoma"/>
            <family val="2"/>
          </rPr>
          <t xml:space="preserve">
Using Oct 2005 caseload counts for this column. Column G on the Populations tab.</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ESPBROWN</author>
    <author>CA00715</author>
    <author>BBS</author>
    <author>ca00715</author>
    <author>Brenda Staggs</author>
  </authors>
  <commentList>
    <comment ref="AB1" authorId="0" shapeId="0" xr:uid="{00000000-0006-0000-0B00-000001000000}">
      <text>
        <r>
          <rPr>
            <sz val="8"/>
            <color indexed="81"/>
            <rFont val="Tahoma"/>
            <family val="2"/>
          </rPr>
          <t>May end  the process after proportionately reserving funds for the Academic Achievement Award program  or continue the process to ensure that no LEA receives, in total, less than its appropriate hold-harmless amount.  The steps shown in the columns beyond illustrate the process.</t>
        </r>
      </text>
    </comment>
    <comment ref="AA3" authorId="1" shapeId="0" xr:uid="{00000000-0006-0000-0B00-000002000000}">
      <text>
        <r>
          <rPr>
            <b/>
            <sz val="8"/>
            <color indexed="81"/>
            <rFont val="Tahoma"/>
            <family val="2"/>
          </rPr>
          <t>CA00715:</t>
        </r>
        <r>
          <rPr>
            <sz val="8"/>
            <color indexed="81"/>
            <rFont val="Tahoma"/>
            <family val="2"/>
          </rPr>
          <t xml:space="preserve">
Change this cell if amount withheld for Academic Achievement changes</t>
        </r>
      </text>
    </comment>
    <comment ref="V12" authorId="2" shapeId="0" xr:uid="{00000000-0006-0000-0B00-000003000000}">
      <text>
        <r>
          <rPr>
            <b/>
            <u/>
            <sz val="10"/>
            <color indexed="81"/>
            <rFont val="Tahoma"/>
            <family val="2"/>
          </rPr>
          <t>STEP 2:</t>
        </r>
        <r>
          <rPr>
            <b/>
            <sz val="10"/>
            <color indexed="81"/>
            <rFont val="Tahoma"/>
            <family val="2"/>
          </rPr>
          <t xml:space="preserve"> 
1% of total Title I, Part A allocation determined by ED reserved from LEAs after school improvement amount reserved.</t>
        </r>
      </text>
    </comment>
    <comment ref="X12" authorId="2" shapeId="0" xr:uid="{00000000-0006-0000-0B00-000004000000}">
      <text>
        <r>
          <rPr>
            <sz val="8"/>
            <color indexed="81"/>
            <rFont val="Tahoma"/>
            <family val="2"/>
          </rPr>
          <t>STEP 2:  1% of total Title I, Part A allocation determined by ED reserved from LEAs after school improvement amount reserved.</t>
        </r>
      </text>
    </comment>
    <comment ref="Y12" authorId="2" shapeId="0" xr:uid="{00000000-0006-0000-0B00-000005000000}">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2" shapeId="0" xr:uid="{00000000-0006-0000-0B00-000006000000}">
      <text>
        <r>
          <rPr>
            <sz val="8"/>
            <color indexed="81"/>
            <rFont val="Tahoma"/>
            <family val="2"/>
          </rPr>
          <t>The amount in this column is the sum of columns Z:AD and is the 2015-16 hold-harmless base.</t>
        </r>
      </text>
    </comment>
    <comment ref="AD12" authorId="2" shapeId="0" xr:uid="{00000000-0006-0000-0B00-000007000000}">
      <text>
        <r>
          <rPr>
            <b/>
            <u/>
            <sz val="8"/>
            <color indexed="81"/>
            <rFont val="Tahoma"/>
            <family val="2"/>
          </rPr>
          <t>George Amin:</t>
        </r>
        <r>
          <rPr>
            <sz val="8"/>
            <color indexed="81"/>
            <rFont val="Tahoma"/>
            <family val="2"/>
          </rPr>
          <t xml:space="preserve">
Info comes from Populations sheet from USDOE-"Percent Formula"</t>
        </r>
      </text>
    </comment>
    <comment ref="AE12" authorId="3" shapeId="0" xr:uid="{00000000-0006-0000-0B00-000008000000}">
      <text>
        <r>
          <rPr>
            <b/>
            <u/>
            <sz val="9"/>
            <color indexed="81"/>
            <rFont val="Tahoma"/>
            <family val="2"/>
          </rPr>
          <t>George Amin:</t>
        </r>
        <r>
          <rPr>
            <sz val="9"/>
            <color indexed="81"/>
            <rFont val="Tahoma"/>
            <family val="2"/>
          </rPr>
          <t xml:space="preserve">
LEAs whose formula percentage is &gt; 15%</t>
        </r>
      </text>
    </comment>
    <comment ref="AF12" authorId="3" shapeId="0" xr:uid="{00000000-0006-0000-0B00-000009000000}">
      <text>
        <r>
          <rPr>
            <b/>
            <u/>
            <sz val="9"/>
            <color indexed="81"/>
            <rFont val="Tahoma"/>
            <family val="2"/>
          </rPr>
          <t>George Amin:</t>
        </r>
        <r>
          <rPr>
            <sz val="9"/>
            <color indexed="81"/>
            <rFont val="Tahoma"/>
            <family val="2"/>
          </rPr>
          <t xml:space="preserve">
LEA's whose formula percentage  is &gt;15% and &lt; 30%</t>
        </r>
      </text>
    </comment>
    <comment ref="AG12" authorId="3" shapeId="0" xr:uid="{00000000-0006-0000-0B00-00000A000000}">
      <text>
        <r>
          <rPr>
            <b/>
            <u/>
            <sz val="9"/>
            <color indexed="81"/>
            <rFont val="Tahoma"/>
            <family val="2"/>
          </rPr>
          <t>George Amin:</t>
        </r>
        <r>
          <rPr>
            <sz val="9"/>
            <color indexed="81"/>
            <rFont val="Tahoma"/>
            <family val="2"/>
          </rPr>
          <t xml:space="preserve">
LEAs whose formula percentage is equal to or more than 30%
</t>
        </r>
      </text>
    </comment>
    <comment ref="AI12" authorId="2" shapeId="0" xr:uid="{00000000-0006-0000-0B00-00000B000000}">
      <text>
        <r>
          <rPr>
            <b/>
            <u/>
            <sz val="8"/>
            <color indexed="81"/>
            <rFont val="Tahoma"/>
            <family val="2"/>
          </rPr>
          <t xml:space="preserve">George Amin:
</t>
        </r>
        <r>
          <rPr>
            <sz val="8"/>
            <color indexed="81"/>
            <rFont val="Tahoma"/>
            <family val="2"/>
          </rPr>
          <t>Col AL * Col AQ
Total Current year allocations (x) Hold-Harmless percentage</t>
        </r>
      </text>
    </comment>
    <comment ref="AW12" authorId="2" shapeId="0" xr:uid="{00000000-0006-0000-0B00-00000C000000}">
      <text>
        <r>
          <rPr>
            <b/>
            <sz val="8"/>
            <color indexed="81"/>
            <rFont val="Tahoma"/>
            <family val="2"/>
          </rPr>
          <t>BBS:</t>
        </r>
        <r>
          <rPr>
            <sz val="8"/>
            <color indexed="81"/>
            <rFont val="Tahoma"/>
            <family val="2"/>
          </rPr>
          <t xml:space="preserve">
Figures linked from Populations tab, column K</t>
        </r>
      </text>
    </comment>
    <comment ref="AY12" authorId="2" shapeId="0" xr:uid="{00000000-0006-0000-0B00-00000D000000}">
      <text>
        <r>
          <rPr>
            <b/>
            <sz val="8"/>
            <color indexed="81"/>
            <rFont val="Tahoma"/>
            <family val="2"/>
          </rPr>
          <t>BBS:</t>
        </r>
        <r>
          <rPr>
            <sz val="8"/>
            <color indexed="81"/>
            <rFont val="Tahoma"/>
            <family val="2"/>
          </rPr>
          <t xml:space="preserve">
Using Oct 2008 caseload counts for this column. Column G on the Populations tab.</t>
        </r>
      </text>
    </comment>
    <comment ref="G13" authorId="2" shapeId="0" xr:uid="{00000000-0006-0000-0B00-00000E000000}">
      <text>
        <r>
          <rPr>
            <b/>
            <u/>
            <sz val="8"/>
            <color indexed="81"/>
            <rFont val="Tahoma"/>
            <family val="2"/>
          </rPr>
          <t>George Amin:</t>
        </r>
        <r>
          <rPr>
            <sz val="8"/>
            <color indexed="81"/>
            <rFont val="Tahoma"/>
            <family val="2"/>
          </rPr>
          <t xml:space="preserve">
Should match last year's total allocation to TN-came from current year allocation spreadsheet from ED</t>
        </r>
      </text>
    </comment>
    <comment ref="L13" authorId="2" shapeId="0" xr:uid="{00000000-0006-0000-0B00-00000F000000}">
      <text>
        <r>
          <rPr>
            <b/>
            <u/>
            <sz val="8"/>
            <color indexed="81"/>
            <rFont val="Tahoma"/>
            <family val="2"/>
          </rPr>
          <t>George Amin:</t>
        </r>
        <r>
          <rPr>
            <sz val="8"/>
            <color indexed="81"/>
            <rFont val="Tahoma"/>
            <family val="2"/>
          </rPr>
          <t xml:space="preserve">
Should match this year's allocation to TN-came from current year spreadsheet from ED</t>
        </r>
      </text>
    </comment>
    <comment ref="N13" authorId="4" shapeId="0" xr:uid="{00000000-0006-0000-0B00-000010000000}">
      <text>
        <r>
          <rPr>
            <b/>
            <u/>
            <sz val="9"/>
            <color indexed="81"/>
            <rFont val="Tahoma"/>
            <family val="2"/>
          </rPr>
          <t>George Amin:</t>
        </r>
        <r>
          <rPr>
            <sz val="9"/>
            <color indexed="81"/>
            <rFont val="Tahoma"/>
            <family val="2"/>
          </rPr>
          <t xml:space="preserve">
Should match flow-through from last year less special schools allocations</t>
        </r>
      </text>
    </comment>
    <comment ref="R14" authorId="2" shapeId="0" xr:uid="{00000000-0006-0000-0B00-000011000000}">
      <text>
        <r>
          <rPr>
            <b/>
            <u/>
            <sz val="9"/>
            <color indexed="81"/>
            <rFont val="Tahoma"/>
            <family val="2"/>
          </rPr>
          <t>George Amin:</t>
        </r>
        <r>
          <rPr>
            <sz val="9"/>
            <color indexed="81"/>
            <rFont val="Tahoma"/>
            <family val="2"/>
          </rPr>
          <t xml:space="preserve">
Allocations including 
school improvement</t>
        </r>
      </text>
    </comment>
    <comment ref="V14" authorId="2" shapeId="0" xr:uid="{00000000-0006-0000-0B00-000012000000}">
      <text>
        <r>
          <rPr>
            <b/>
            <u/>
            <sz val="8"/>
            <color indexed="81"/>
            <rFont val="Tahoma"/>
            <family val="2"/>
          </rPr>
          <t>George Amin:</t>
        </r>
        <r>
          <rPr>
            <sz val="8"/>
            <color indexed="81"/>
            <rFont val="Tahoma"/>
            <family val="2"/>
          </rPr>
          <t xml:space="preserve">
Sum of allocations plus school improvement and state admin</t>
        </r>
      </text>
    </comment>
    <comment ref="V15" authorId="2" shapeId="0" xr:uid="{00000000-0006-0000-0B00-000013000000}">
      <text>
        <r>
          <rPr>
            <b/>
            <u/>
            <sz val="8"/>
            <color indexed="81"/>
            <rFont val="Tahoma"/>
            <family val="2"/>
          </rPr>
          <t>George Amin:</t>
        </r>
        <r>
          <rPr>
            <sz val="8"/>
            <color indexed="81"/>
            <rFont val="Tahoma"/>
            <family val="2"/>
          </rPr>
          <t xml:space="preserve">
Sum of allocations plus school improvement and state admin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Brenda Staggs</author>
    <author>ca18329</author>
  </authors>
  <commentList>
    <comment ref="F8" authorId="0" shapeId="0" xr:uid="{932AADC5-89AB-4621-AB31-190F231191BB}">
      <text>
        <r>
          <rPr>
            <b/>
            <sz val="9"/>
            <color indexed="81"/>
            <rFont val="Tahoma"/>
            <family val="2"/>
          </rPr>
          <t>Author:</t>
        </r>
        <r>
          <rPr>
            <sz val="9"/>
            <color indexed="81"/>
            <rFont val="Tahoma"/>
            <family val="2"/>
          </rPr>
          <t xml:space="preserve">
=4600 Der Pov from Shelby and 315 from Davidson</t>
        </r>
      </text>
    </comment>
    <comment ref="I8" authorId="0" shapeId="0" xr:uid="{B8FBEF03-CC36-447E-AC84-CDA441539F07}">
      <text>
        <r>
          <rPr>
            <b/>
            <sz val="9"/>
            <color indexed="81"/>
            <rFont val="Tahoma"/>
            <family val="2"/>
          </rPr>
          <t>Author:</t>
        </r>
        <r>
          <rPr>
            <sz val="9"/>
            <color indexed="81"/>
            <rFont val="Tahoma"/>
            <family val="2"/>
          </rPr>
          <t xml:space="preserve">
=9 foster from Shelby and 0 from Davidson: EIS Pull</t>
        </r>
      </text>
    </comment>
    <comment ref="L8" authorId="1" shapeId="0" xr:uid="{08948DBD-0922-4408-BD4A-8E964E28784B}">
      <text>
        <r>
          <rPr>
            <b/>
            <sz val="9"/>
            <color indexed="81"/>
            <rFont val="Tahoma"/>
            <family val="2"/>
          </rPr>
          <t>Brenda Staggs:</t>
        </r>
        <r>
          <rPr>
            <sz val="9"/>
            <color indexed="81"/>
            <rFont val="Tahoma"/>
            <family val="2"/>
          </rPr>
          <t xml:space="preserve">
Receiving 9574 from Shelby and 818 from Davidson</t>
        </r>
      </text>
    </comment>
    <comment ref="F12" authorId="1" shapeId="0" xr:uid="{309F8AE2-DAE4-42A8-9C4E-53079BADE4C5}">
      <text>
        <r>
          <rPr>
            <b/>
            <sz val="9"/>
            <color indexed="81"/>
            <rFont val="Tahoma"/>
            <family val="2"/>
          </rPr>
          <t>Brenda Staggs:</t>
        </r>
        <r>
          <rPr>
            <sz val="9"/>
            <color indexed="81"/>
            <rFont val="Tahoma"/>
            <family val="2"/>
          </rPr>
          <t xml:space="preserve">
# Reduced by number of derived poverty transferring to Lakeland. Currently 235 less 38 served by Lakeland due to grade chg served.</t>
        </r>
      </text>
    </comment>
    <comment ref="L12" authorId="1" shapeId="0" xr:uid="{8F34FBDA-2604-4405-B333-34A78E787165}">
      <text>
        <r>
          <rPr>
            <b/>
            <sz val="9"/>
            <color indexed="81"/>
            <rFont val="Tahoma"/>
            <family val="2"/>
          </rPr>
          <t>Brenda Staggs:</t>
        </r>
        <r>
          <rPr>
            <sz val="9"/>
            <color indexed="81"/>
            <rFont val="Tahoma"/>
            <family val="2"/>
          </rPr>
          <t xml:space="preserve">
Reduced population by number transferring to Lakeland =3921 less 900</t>
        </r>
      </text>
    </comment>
    <comment ref="F21" authorId="1" shapeId="0" xr:uid="{E490AD6F-7BBC-48B0-8339-914394600C8E}">
      <text>
        <r>
          <rPr>
            <b/>
            <sz val="9"/>
            <color indexed="81"/>
            <rFont val="Tahoma"/>
            <family val="2"/>
          </rPr>
          <t>Brenda Staggs:</t>
        </r>
        <r>
          <rPr>
            <sz val="9"/>
            <color indexed="81"/>
            <rFont val="Tahoma"/>
            <family val="2"/>
          </rPr>
          <t xml:space="preserve">
Reduced by those transferring to Cleveland
1789-1=1788</t>
        </r>
      </text>
    </comment>
    <comment ref="L21" authorId="1" shapeId="0" xr:uid="{DE77EE90-A647-4F89-9380-3A623EE321DE}">
      <text>
        <r>
          <rPr>
            <b/>
            <sz val="9"/>
            <color indexed="81"/>
            <rFont val="Tahoma"/>
            <family val="2"/>
          </rPr>
          <t>Brenda Staggs:</t>
        </r>
        <r>
          <rPr>
            <sz val="9"/>
            <color indexed="81"/>
            <rFont val="Tahoma"/>
            <family val="2"/>
          </rPr>
          <t xml:space="preserve">
Reduced population by number transferring to Cleveland =10,686-3 </t>
        </r>
      </text>
    </comment>
    <comment ref="F30" authorId="1" shapeId="0" xr:uid="{AD793826-4A84-4921-8E30-D779874F3F47}">
      <text>
        <r>
          <rPr>
            <b/>
            <sz val="9"/>
            <color indexed="81"/>
            <rFont val="Tahoma"/>
            <family val="2"/>
          </rPr>
          <t>Brenda Staggs:</t>
        </r>
        <r>
          <rPr>
            <sz val="9"/>
            <color indexed="81"/>
            <rFont val="Tahoma"/>
            <family val="2"/>
          </rPr>
          <t xml:space="preserve">
Equals sum of orig Cleveland pov (1375)+ derived poverty from Bradley (1)</t>
        </r>
      </text>
    </comment>
    <comment ref="L30" authorId="1" shapeId="0" xr:uid="{A1357CDE-2ED8-4900-93DE-E9CEE580A087}">
      <text>
        <r>
          <rPr>
            <b/>
            <sz val="9"/>
            <color indexed="81"/>
            <rFont val="Tahoma"/>
            <family val="2"/>
          </rPr>
          <t>Brenda Staggs:</t>
        </r>
        <r>
          <rPr>
            <sz val="9"/>
            <color indexed="81"/>
            <rFont val="Tahoma"/>
            <family val="2"/>
          </rPr>
          <t xml:space="preserve">
Equals sum of orig Cleveland pop (6527)+ pop transferring from Bradley (3)</t>
        </r>
      </text>
    </comment>
    <comment ref="F37" authorId="0" shapeId="0" xr:uid="{882A020B-BA6A-4731-ADEE-E90D90CFCDEE}">
      <text>
        <r>
          <rPr>
            <b/>
            <sz val="9"/>
            <color indexed="81"/>
            <rFont val="Tahoma"/>
            <family val="2"/>
          </rPr>
          <t>Author:</t>
        </r>
        <r>
          <rPr>
            <sz val="9"/>
            <color indexed="81"/>
            <rFont val="Tahoma"/>
            <family val="2"/>
          </rPr>
          <t xml:space="preserve">
Original poverty from USEd for Davidson (21915) less ASD (315) and SBE (101)</t>
        </r>
      </text>
    </comment>
    <comment ref="L37" authorId="0" shapeId="0" xr:uid="{FF236933-CEA4-4C95-8E3A-EDD0D9F44AE6}">
      <text>
        <r>
          <rPr>
            <b/>
            <sz val="9"/>
            <color indexed="81"/>
            <rFont val="Tahoma"/>
            <family val="2"/>
          </rPr>
          <t>Author:</t>
        </r>
        <r>
          <rPr>
            <sz val="9"/>
            <color indexed="81"/>
            <rFont val="Tahoma"/>
            <family val="2"/>
          </rPr>
          <t xml:space="preserve">
=Original pop from USEd for Davidson (98785) LESS 376 for SBE and 818 for ASD</t>
        </r>
      </text>
    </comment>
    <comment ref="F48" authorId="2" shapeId="0" xr:uid="{ED950015-8302-4DDA-B38F-4CBCB39B2EEF}">
      <text>
        <r>
          <rPr>
            <b/>
            <sz val="9"/>
            <color indexed="81"/>
            <rFont val="Tahoma"/>
            <family val="2"/>
          </rPr>
          <t>Brenda Staggs:</t>
        </r>
        <r>
          <rPr>
            <sz val="9"/>
            <color indexed="81"/>
            <rFont val="Tahoma"/>
            <family val="2"/>
          </rPr>
          <t xml:space="preserve">
from York/Fentress poverty info FY19-20 Cell H8, tab 1</t>
        </r>
      </text>
    </comment>
    <comment ref="L48" authorId="1" shapeId="0" xr:uid="{B4760737-F1DE-42DD-A686-B648E4EE177D}">
      <text>
        <r>
          <rPr>
            <b/>
            <sz val="9"/>
            <color indexed="81"/>
            <rFont val="Tahoma"/>
            <family val="2"/>
          </rPr>
          <t>Brenda Staggs:</t>
        </r>
        <r>
          <rPr>
            <sz val="9"/>
            <color indexed="81"/>
            <rFont val="Tahoma"/>
            <family val="2"/>
          </rPr>
          <t xml:space="preserve">
York-Fentress poverty FY19-20, Tab 1, cell D20</t>
        </r>
      </text>
    </comment>
    <comment ref="F80" authorId="1" shapeId="0" xr:uid="{C3ACAF62-8643-44C9-A1EE-AAF24C5334FD}">
      <text>
        <r>
          <rPr>
            <b/>
            <sz val="9"/>
            <color indexed="81"/>
            <rFont val="Tahoma"/>
            <family val="2"/>
          </rPr>
          <t>Brenda Staggs:</t>
        </r>
        <r>
          <rPr>
            <sz val="9"/>
            <color indexed="81"/>
            <rFont val="Tahoma"/>
            <family val="2"/>
          </rPr>
          <t xml:space="preserve">
Increased by number of derived poverty transferring from Arlington.  Currently Lakeland has 141 plus 38 due to grade chg served-from Arlington's count.</t>
        </r>
      </text>
    </comment>
    <comment ref="L80" authorId="1" shapeId="0" xr:uid="{EC085EE1-1195-4B44-A2A3-8A4086FE3E0A}">
      <text>
        <r>
          <rPr>
            <b/>
            <sz val="9"/>
            <color indexed="81"/>
            <rFont val="Tahoma"/>
            <family val="2"/>
          </rPr>
          <t>Brenda Staggs:</t>
        </r>
        <r>
          <rPr>
            <sz val="9"/>
            <color indexed="81"/>
            <rFont val="Tahoma"/>
            <family val="2"/>
          </rPr>
          <t xml:space="preserve">
Increased by number of students transferring from Arlington 
=1639+900
</t>
        </r>
      </text>
    </comment>
    <comment ref="F106" authorId="1" shapeId="0" xr:uid="{36F61DCC-DAD4-430D-BCFA-4363B8F7E8E6}">
      <text>
        <r>
          <rPr>
            <b/>
            <sz val="9"/>
            <color indexed="81"/>
            <rFont val="Tahoma"/>
            <family val="2"/>
          </rPr>
          <t>Brenda Staggs:</t>
        </r>
        <r>
          <rPr>
            <sz val="9"/>
            <color indexed="81"/>
            <rFont val="Tahoma"/>
            <family val="2"/>
          </rPr>
          <t xml:space="preserve">
Includes USEd pov (1380)+7 annexed from Rutherford</t>
        </r>
      </text>
    </comment>
    <comment ref="L106" authorId="1" shapeId="0" xr:uid="{AE002E18-A409-4CD2-9967-C4F207BBD0B1}">
      <text>
        <r>
          <rPr>
            <b/>
            <sz val="9"/>
            <color indexed="81"/>
            <rFont val="Tahoma"/>
            <family val="2"/>
          </rPr>
          <t>Brenda Staggs:</t>
        </r>
        <r>
          <rPr>
            <sz val="9"/>
            <color indexed="81"/>
            <rFont val="Tahoma"/>
            <family val="2"/>
          </rPr>
          <t xml:space="preserve">
Includes USEd pop (11,486) + 64 annexed from Rutherford</t>
        </r>
      </text>
    </comment>
    <comment ref="F122" authorId="1" shapeId="0" xr:uid="{5DA3D49B-AC20-4B56-A2E1-8D198F48B9C0}">
      <text>
        <r>
          <rPr>
            <b/>
            <sz val="9"/>
            <color indexed="81"/>
            <rFont val="Tahoma"/>
            <family val="2"/>
          </rPr>
          <t>Brenda Staggs:</t>
        </r>
        <r>
          <rPr>
            <sz val="9"/>
            <color indexed="81"/>
            <rFont val="Tahoma"/>
            <family val="2"/>
          </rPr>
          <t xml:space="preserve">
Includes USEd pov (4749) less 7 annexed to Murfreesboro</t>
        </r>
      </text>
    </comment>
    <comment ref="L122" authorId="1" shapeId="0" xr:uid="{B656769F-6CB2-4AD0-8A56-F90CB991397F}">
      <text>
        <r>
          <rPr>
            <b/>
            <sz val="9"/>
            <color indexed="81"/>
            <rFont val="Tahoma"/>
            <family val="2"/>
          </rPr>
          <t>Brenda Staggs:</t>
        </r>
        <r>
          <rPr>
            <sz val="9"/>
            <color indexed="81"/>
            <rFont val="Tahoma"/>
            <family val="2"/>
          </rPr>
          <t xml:space="preserve">
Includes USEd pop (45,677) less 64 annexed to Murfreesboro</t>
        </r>
      </text>
    </comment>
    <comment ref="F126" authorId="1" shapeId="0" xr:uid="{D5EEC68B-2AB3-4F7E-91C2-8C218FC807DA}">
      <text>
        <r>
          <rPr>
            <b/>
            <sz val="9"/>
            <color indexed="81"/>
            <rFont val="Tahoma"/>
            <family val="2"/>
          </rPr>
          <t>Brenda Staggs:</t>
        </r>
        <r>
          <rPr>
            <sz val="9"/>
            <color indexed="81"/>
            <rFont val="Tahoma"/>
            <family val="2"/>
          </rPr>
          <t xml:space="preserve">
Shelby pov (40,913) less SBE (160) and ASD (4603)
</t>
        </r>
      </text>
    </comment>
    <comment ref="I126" authorId="1" shapeId="0" xr:uid="{B2BD7153-601B-40B2-88BD-0E1BE376804D}">
      <text>
        <r>
          <rPr>
            <b/>
            <sz val="9"/>
            <color indexed="81"/>
            <rFont val="Tahoma"/>
            <family val="2"/>
          </rPr>
          <t>Brenda Staggs:</t>
        </r>
        <r>
          <rPr>
            <sz val="9"/>
            <color indexed="81"/>
            <rFont val="Tahoma"/>
            <family val="2"/>
          </rPr>
          <t xml:space="preserve">
=396 MINUS 4 for SBE minus 9 foster for ASD</t>
        </r>
      </text>
    </comment>
    <comment ref="L126" authorId="1" shapeId="0" xr:uid="{A9886286-1449-44A0-AB5E-628EC533B297}">
      <text>
        <r>
          <rPr>
            <b/>
            <sz val="9"/>
            <color indexed="81"/>
            <rFont val="Tahoma"/>
            <family val="2"/>
          </rPr>
          <t>Brenda Staggs:</t>
        </r>
        <r>
          <rPr>
            <sz val="9"/>
            <color indexed="81"/>
            <rFont val="Tahoma"/>
            <family val="2"/>
          </rPr>
          <t xml:space="preserve">
POP (131,960) less SBE (450) and ASD (9184)</t>
        </r>
      </text>
    </comment>
    <comment ref="F129" authorId="1" shapeId="0" xr:uid="{BB68F035-D443-40EE-B740-BDDA68CCA441}">
      <text>
        <r>
          <rPr>
            <b/>
            <sz val="9"/>
            <color indexed="81"/>
            <rFont val="Tahoma"/>
            <family val="2"/>
          </rPr>
          <t>Brenda Staggs:</t>
        </r>
        <r>
          <rPr>
            <sz val="9"/>
            <color indexed="81"/>
            <rFont val="Tahoma"/>
            <family val="2"/>
          </rPr>
          <t xml:space="preserve">
160 from Shelby and 101 from Davidson</t>
        </r>
      </text>
    </comment>
    <comment ref="I129" authorId="1" shapeId="0" xr:uid="{24A5EA55-F0ED-41EE-AE01-F3B607560473}">
      <text>
        <r>
          <rPr>
            <b/>
            <sz val="9"/>
            <color indexed="81"/>
            <rFont val="Tahoma"/>
            <family val="2"/>
          </rPr>
          <t>Brenda Staggs:</t>
        </r>
        <r>
          <rPr>
            <sz val="9"/>
            <color indexed="81"/>
            <rFont val="Tahoma"/>
            <family val="2"/>
          </rPr>
          <t xml:space="preserve">
EIS Pull: 4 foster students from Shelby</t>
        </r>
      </text>
    </comment>
    <comment ref="L129" authorId="1" shapeId="0" xr:uid="{27A19DDE-6D38-449F-83F1-2850E85914A3}">
      <text>
        <r>
          <rPr>
            <b/>
            <sz val="9"/>
            <color indexed="81"/>
            <rFont val="Tahoma"/>
            <family val="2"/>
          </rPr>
          <t>Brenda Staggs:</t>
        </r>
        <r>
          <rPr>
            <sz val="9"/>
            <color indexed="81"/>
            <rFont val="Tahoma"/>
            <family val="2"/>
          </rPr>
          <t xml:space="preserve">
Received 376 from Davidson and 450 from Shelby</t>
        </r>
      </text>
    </comment>
    <comment ref="F150" authorId="1" shapeId="0" xr:uid="{95D3B77E-2DDB-486E-934D-2B7EF1761537}">
      <text>
        <r>
          <rPr>
            <b/>
            <sz val="9"/>
            <color indexed="81"/>
            <rFont val="Tahoma"/>
            <family val="2"/>
          </rPr>
          <t>Brenda Staggs:</t>
        </r>
        <r>
          <rPr>
            <sz val="9"/>
            <color indexed="81"/>
            <rFont val="Tahoma"/>
            <family val="2"/>
          </rPr>
          <t xml:space="preserve">
from York/Fentress poverty info FY19-20, tab 1, cell J8</t>
        </r>
      </text>
    </comment>
    <comment ref="L150" authorId="1" shapeId="0" xr:uid="{2DE05483-E332-47AD-8331-5E6A0CEF0B88}">
      <text>
        <r>
          <rPr>
            <b/>
            <sz val="9"/>
            <color indexed="81"/>
            <rFont val="Tahoma"/>
            <family val="2"/>
          </rPr>
          <t>Brenda Staggs:</t>
        </r>
        <r>
          <rPr>
            <sz val="9"/>
            <color indexed="81"/>
            <rFont val="Tahoma"/>
            <family val="2"/>
          </rPr>
          <t xml:space="preserve">
York-Fentress FY19-20, Tab 1, Cell D18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ESPBROWN</author>
    <author>CA00715</author>
    <author>Brenda Staggs</author>
    <author>BBS</author>
    <author>ca00715</author>
    <author>Paul.Brown</author>
  </authors>
  <commentList>
    <comment ref="AA1" authorId="0" shapeId="0" xr:uid="{1A1F0CCD-1EE4-4F8A-AC63-E6EAE879DACF}">
      <text>
        <r>
          <rPr>
            <sz val="8"/>
            <color indexed="81"/>
            <rFont val="Tahoma"/>
            <family val="2"/>
          </rPr>
          <t>May end  the process after proportionately reserving funds for the Academic Achievement Award program  or continue the process to ensure that no LEA receives, in total, less than its appropriate hold-harmless amount.  The steps shown in the columns beyond illustrate the process.</t>
        </r>
      </text>
    </comment>
    <comment ref="Z3" authorId="1" shapeId="0" xr:uid="{155988E4-A759-4CAA-A5E2-B6B1E596025B}">
      <text>
        <r>
          <rPr>
            <b/>
            <sz val="8"/>
            <color indexed="81"/>
            <rFont val="Tahoma"/>
            <family val="2"/>
          </rPr>
          <t>CA00715:</t>
        </r>
        <r>
          <rPr>
            <sz val="8"/>
            <color indexed="81"/>
            <rFont val="Tahoma"/>
            <family val="2"/>
          </rPr>
          <t xml:space="preserve">
Change this cell if amount withheld for Academic Achievement changes</t>
        </r>
      </text>
    </comment>
    <comment ref="A9" authorId="2" shapeId="0" xr:uid="{EAF4C826-3AEE-4B8E-854B-EA71548E3147}">
      <text>
        <r>
          <rPr>
            <b/>
            <sz val="9"/>
            <color indexed="81"/>
            <rFont val="Tahoma"/>
            <family val="2"/>
          </rPr>
          <t>George Amin:</t>
        </r>
        <r>
          <rPr>
            <sz val="9"/>
            <color indexed="81"/>
            <rFont val="Tahoma"/>
            <family val="2"/>
          </rPr>
          <t xml:space="preserve">
Before muni deductions
</t>
        </r>
      </text>
    </comment>
    <comment ref="C12" authorId="2" shapeId="0" xr:uid="{082170D1-B612-4D3C-890A-E7CDFDD7EC45}">
      <text>
        <r>
          <rPr>
            <b/>
            <sz val="9"/>
            <color indexed="81"/>
            <rFont val="Tahoma"/>
            <family val="2"/>
          </rPr>
          <t>Brenda Staggs:</t>
        </r>
        <r>
          <rPr>
            <sz val="9"/>
            <color indexed="81"/>
            <rFont val="Tahoma"/>
            <family val="2"/>
          </rPr>
          <t xml:space="preserve">
Next five columns linked to cell "150"  in columns I-M on the current year tab</t>
        </r>
      </text>
    </comment>
    <comment ref="V12" authorId="3" shapeId="0" xr:uid="{FB9391AB-9EE6-4384-B856-C9C1C4D04636}">
      <text>
        <r>
          <rPr>
            <sz val="8"/>
            <color indexed="81"/>
            <rFont val="Tahoma"/>
            <family val="2"/>
          </rPr>
          <t>STEP 2:  1% of total Title I, Part A allocation determined by ED reserved from LEAs after school improvement amount reserved.</t>
        </r>
      </text>
    </comment>
    <comment ref="X12" authorId="3" shapeId="0" xr:uid="{520108A5-0F14-4BF8-B67F-352ED8830834}">
      <text>
        <r>
          <rPr>
            <sz val="8"/>
            <color indexed="81"/>
            <rFont val="Tahoma"/>
            <family val="2"/>
          </rPr>
          <t>STEP 2:  1% of total Title I, Part A allocation determined by ED reserved from LEAs after school improvement amount reserved.</t>
        </r>
      </text>
    </comment>
    <comment ref="Y12" authorId="3" shapeId="0" xr:uid="{B7DAACD6-1813-4905-8413-174C3BF109B0}">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3" shapeId="0" xr:uid="{EB677789-F601-452B-872D-0D4BE0A2E5EB}">
      <text>
        <r>
          <rPr>
            <sz val="8"/>
            <color indexed="81"/>
            <rFont val="Tahoma"/>
            <family val="2"/>
          </rPr>
          <t>The amount in this column is the sum of columns Z:AD and is the 2015-16 hold-harmless base.</t>
        </r>
      </text>
    </comment>
    <comment ref="AD12" authorId="3" shapeId="0" xr:uid="{0BA4EBFB-6113-4059-A4C2-DC9F118420E2}">
      <text>
        <r>
          <rPr>
            <b/>
            <sz val="8"/>
            <color indexed="81"/>
            <rFont val="Tahoma"/>
            <family val="2"/>
          </rPr>
          <t>BBS:</t>
        </r>
        <r>
          <rPr>
            <sz val="8"/>
            <color indexed="81"/>
            <rFont val="Tahoma"/>
            <family val="2"/>
          </rPr>
          <t xml:space="preserve">
Info comes from Populations sheet from USDOE-"Percent Formula"</t>
        </r>
      </text>
    </comment>
    <comment ref="AE12" authorId="4" shapeId="0" xr:uid="{F74ABF1D-CEB7-45E3-B657-95F0E5B32E85}">
      <text>
        <r>
          <rPr>
            <b/>
            <sz val="9"/>
            <color indexed="81"/>
            <rFont val="Tahoma"/>
            <family val="2"/>
          </rPr>
          <t>ca00715:</t>
        </r>
        <r>
          <rPr>
            <sz val="9"/>
            <color indexed="81"/>
            <rFont val="Tahoma"/>
            <family val="2"/>
          </rPr>
          <t xml:space="preserve">
LEAs whose formula percentage is &gt; 15%</t>
        </r>
      </text>
    </comment>
    <comment ref="AF12" authorId="4" shapeId="0" xr:uid="{892E770A-931E-483A-8084-997AC361E2EC}">
      <text>
        <r>
          <rPr>
            <b/>
            <sz val="9"/>
            <color indexed="81"/>
            <rFont val="Tahoma"/>
            <family val="2"/>
          </rPr>
          <t>ca00715:</t>
        </r>
        <r>
          <rPr>
            <sz val="9"/>
            <color indexed="81"/>
            <rFont val="Tahoma"/>
            <family val="2"/>
          </rPr>
          <t xml:space="preserve">
LEA's whose formula percentage  is &gt;15% and &lt; 30%</t>
        </r>
      </text>
    </comment>
    <comment ref="AG12" authorId="4" shapeId="0" xr:uid="{98B95C6F-5C02-48D6-9760-70AEED76771D}">
      <text>
        <r>
          <rPr>
            <b/>
            <sz val="9"/>
            <color indexed="81"/>
            <rFont val="Tahoma"/>
            <family val="2"/>
          </rPr>
          <t>ca00715:</t>
        </r>
        <r>
          <rPr>
            <sz val="9"/>
            <color indexed="81"/>
            <rFont val="Tahoma"/>
            <family val="2"/>
          </rPr>
          <t xml:space="preserve">
LEAs whose formula percentage is equal to or more than 30%
</t>
        </r>
      </text>
    </comment>
    <comment ref="AI12" authorId="3" shapeId="0" xr:uid="{97C923E8-ED43-49A4-9983-029AD6A80277}">
      <text>
        <r>
          <rPr>
            <sz val="8"/>
            <color indexed="81"/>
            <rFont val="Tahoma"/>
            <family val="2"/>
          </rPr>
          <t>Col AL X Col AQ</t>
        </r>
      </text>
    </comment>
    <comment ref="AW12" authorId="3" shapeId="0" xr:uid="{0F847717-658F-4A5B-BB08-D42B932DC096}">
      <text>
        <r>
          <rPr>
            <b/>
            <sz val="8"/>
            <color indexed="81"/>
            <rFont val="Tahoma"/>
            <family val="2"/>
          </rPr>
          <t>BBS:</t>
        </r>
        <r>
          <rPr>
            <sz val="8"/>
            <color indexed="81"/>
            <rFont val="Tahoma"/>
            <family val="2"/>
          </rPr>
          <t xml:space="preserve">
Figures linked from Populations tab, column K</t>
        </r>
      </text>
    </comment>
    <comment ref="AY12" authorId="3" shapeId="0" xr:uid="{CCC8AC13-20B1-4CEF-82FF-65A6B9EB2478}">
      <text>
        <r>
          <rPr>
            <b/>
            <sz val="8"/>
            <color indexed="81"/>
            <rFont val="Tahoma"/>
            <family val="2"/>
          </rPr>
          <t>BBS:</t>
        </r>
        <r>
          <rPr>
            <sz val="8"/>
            <color indexed="81"/>
            <rFont val="Tahoma"/>
            <family val="2"/>
          </rPr>
          <t xml:space="preserve">
Using Oct 2008 caseload counts for this column. Column G on the Populations tab.</t>
        </r>
      </text>
    </comment>
    <comment ref="G13" authorId="3" shapeId="0" xr:uid="{F854596F-5BA9-4C9A-A08B-C0594C956F0B}">
      <text>
        <r>
          <rPr>
            <b/>
            <sz val="8"/>
            <color indexed="81"/>
            <rFont val="Tahoma"/>
            <family val="2"/>
          </rPr>
          <t>BBS:</t>
        </r>
        <r>
          <rPr>
            <sz val="8"/>
            <color indexed="81"/>
            <rFont val="Tahoma"/>
            <family val="2"/>
          </rPr>
          <t xml:space="preserve">
Should match last year's total allocation to TN-came from current year allocation spreadsheet from ED</t>
        </r>
      </text>
    </comment>
    <comment ref="L13" authorId="3" shapeId="0" xr:uid="{59B09009-8F9F-4051-812D-E97B67A7D190}">
      <text>
        <r>
          <rPr>
            <b/>
            <sz val="8"/>
            <color indexed="81"/>
            <rFont val="Tahoma"/>
            <family val="2"/>
          </rPr>
          <t>BBS:</t>
        </r>
        <r>
          <rPr>
            <sz val="8"/>
            <color indexed="81"/>
            <rFont val="Tahoma"/>
            <family val="2"/>
          </rPr>
          <t xml:space="preserve">
Should match this year's allocation to TN-came from current year spreadsheet from ED</t>
        </r>
      </text>
    </comment>
    <comment ref="N13" authorId="2" shapeId="0" xr:uid="{E29958F4-DA30-463B-9706-C3A2908594BC}">
      <text>
        <r>
          <rPr>
            <b/>
            <sz val="9"/>
            <color indexed="81"/>
            <rFont val="Tahoma"/>
            <family val="2"/>
          </rPr>
          <t>Brenda Staggs:</t>
        </r>
        <r>
          <rPr>
            <sz val="9"/>
            <color indexed="81"/>
            <rFont val="Tahoma"/>
            <family val="2"/>
          </rPr>
          <t xml:space="preserve">
Should match flow-through from last year less special schools allocations</t>
        </r>
      </text>
    </comment>
    <comment ref="Q13" authorId="2" shapeId="0" xr:uid="{84802B30-9140-4DA9-8F6B-1DA61A1ABC2B}">
      <text>
        <r>
          <rPr>
            <b/>
            <sz val="9"/>
            <color indexed="81"/>
            <rFont val="Tahoma"/>
            <family val="2"/>
          </rPr>
          <t>George Amin:</t>
        </r>
        <r>
          <rPr>
            <sz val="9"/>
            <color indexed="81"/>
            <rFont val="Tahoma"/>
            <family val="2"/>
          </rPr>
          <t xml:space="preserve">
Turn this cell green when it matches the required set-aside for School Improvement</t>
        </r>
      </text>
    </comment>
    <comment ref="AC13" authorId="2" shapeId="0" xr:uid="{6BACB712-FAEE-45BD-977F-A97C0F6B19A9}">
      <text>
        <r>
          <rPr>
            <b/>
            <sz val="9"/>
            <color indexed="81"/>
            <rFont val="Tahoma"/>
            <family val="2"/>
          </rPr>
          <t>Brenda Staggs:</t>
        </r>
        <r>
          <rPr>
            <sz val="9"/>
            <color indexed="81"/>
            <rFont val="Tahoma"/>
            <family val="2"/>
          </rPr>
          <t xml:space="preserve">
Should match flow-through allocation in last year's last revision</t>
        </r>
      </text>
    </comment>
    <comment ref="L14" authorId="2" shapeId="0" xr:uid="{6BA4D72E-0F8A-4638-B6D7-286DA60776F0}">
      <text>
        <r>
          <rPr>
            <b/>
            <sz val="9"/>
            <color indexed="81"/>
            <rFont val="Tahoma"/>
            <family val="2"/>
          </rPr>
          <t>Brenda Staggs:</t>
        </r>
        <r>
          <rPr>
            <sz val="9"/>
            <color indexed="81"/>
            <rFont val="Tahoma"/>
            <family val="2"/>
          </rPr>
          <t xml:space="preserve">
Allocations PLUS removed Concentration amounts for 4 munis who are NOT eligible to receive this portion</t>
        </r>
      </text>
    </comment>
    <comment ref="R14" authorId="3" shapeId="0" xr:uid="{43519296-F28B-4450-984A-BC93681C0761}">
      <text>
        <r>
          <rPr>
            <b/>
            <sz val="9"/>
            <color indexed="81"/>
            <rFont val="Tahoma"/>
            <family val="2"/>
          </rPr>
          <t>BBS:</t>
        </r>
        <r>
          <rPr>
            <sz val="9"/>
            <color indexed="81"/>
            <rFont val="Tahoma"/>
            <family val="2"/>
          </rPr>
          <t xml:space="preserve">
Allocations including 
school improvement</t>
        </r>
      </text>
    </comment>
    <comment ref="V14" authorId="3" shapeId="0" xr:uid="{1ED12010-AB61-41B3-A351-5EBAF58DF708}">
      <text>
        <r>
          <rPr>
            <b/>
            <sz val="8"/>
            <color indexed="81"/>
            <rFont val="Tahoma"/>
            <family val="2"/>
          </rPr>
          <t>BBS:</t>
        </r>
        <r>
          <rPr>
            <sz val="8"/>
            <color indexed="81"/>
            <rFont val="Tahoma"/>
            <family val="2"/>
          </rPr>
          <t xml:space="preserve">
Sum of allocations plus school improvement and state admin</t>
        </r>
      </text>
    </comment>
    <comment ref="C15" authorId="2" shapeId="0" xr:uid="{DDC3EE5D-7B55-429E-9C28-329141D5A884}">
      <text>
        <r>
          <rPr>
            <b/>
            <sz val="9"/>
            <color indexed="81"/>
            <rFont val="Tahoma"/>
            <family val="2"/>
          </rPr>
          <t>Brenda Staggs:</t>
        </r>
        <r>
          <rPr>
            <sz val="9"/>
            <color indexed="81"/>
            <rFont val="Tahoma"/>
            <family val="2"/>
          </rPr>
          <t xml:space="preserve">
Col F on the Current Year tab
</t>
        </r>
      </text>
    </comment>
    <comment ref="V15" authorId="3" shapeId="0" xr:uid="{D3F7601E-0D5A-49EF-9AD5-45205312FA4E}">
      <text>
        <r>
          <rPr>
            <b/>
            <sz val="8"/>
            <color indexed="81"/>
            <rFont val="Tahoma"/>
            <family val="2"/>
          </rPr>
          <t>BBS:</t>
        </r>
        <r>
          <rPr>
            <sz val="8"/>
            <color indexed="81"/>
            <rFont val="Tahoma"/>
            <family val="2"/>
          </rPr>
          <t xml:space="preserve">
Sum of allocations plus school improvement and state admin</t>
        </r>
      </text>
    </comment>
    <comment ref="B16" authorId="5" shapeId="0" xr:uid="{034AC37B-B99F-4B41-A337-D6A6766174E6}">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2" shapeId="0" xr:uid="{40CAE6BA-447E-4898-B716-448C7B8EFA96}">
      <text>
        <r>
          <rPr>
            <b/>
            <sz val="8"/>
            <color indexed="81"/>
            <rFont val="Tahoma"/>
            <family val="2"/>
          </rPr>
          <t>Brenda Staggs:</t>
        </r>
        <r>
          <rPr>
            <sz val="8"/>
            <color indexed="81"/>
            <rFont val="Tahoma"/>
            <family val="2"/>
          </rPr>
          <t xml:space="preserve">
Links to column "P" on the current year tab</t>
        </r>
      </text>
    </comment>
    <comment ref="K16" authorId="2" shapeId="0" xr:uid="{F901A546-C93C-4F57-AED6-99C3B03E7B8A}">
      <text>
        <r>
          <rPr>
            <b/>
            <sz val="8"/>
            <color indexed="81"/>
            <rFont val="Tahoma"/>
            <family val="2"/>
          </rPr>
          <t>Brenda Staggs:</t>
        </r>
        <r>
          <rPr>
            <sz val="8"/>
            <color indexed="81"/>
            <rFont val="Tahoma"/>
            <family val="2"/>
          </rPr>
          <t xml:space="preserve">
Links to column "Q" on the current year tab</t>
        </r>
      </text>
    </comment>
    <comment ref="L16" authorId="2" shapeId="0" xr:uid="{24E8511F-B097-4D00-877B-A69CEBC2CC45}">
      <text>
        <r>
          <rPr>
            <b/>
            <sz val="8"/>
            <color indexed="81"/>
            <rFont val="Tahoma"/>
            <family val="2"/>
          </rPr>
          <t>Brenda Staggs:</t>
        </r>
        <r>
          <rPr>
            <sz val="8"/>
            <color indexed="81"/>
            <rFont val="Tahoma"/>
            <family val="2"/>
          </rPr>
          <t xml:space="preserve">
Links to column "R" on the current year tab</t>
        </r>
      </text>
    </comment>
    <comment ref="AZ62" authorId="2" shapeId="0" xr:uid="{AB54A2FA-6C87-4311-821C-62B3CB27A1A7}">
      <text>
        <r>
          <rPr>
            <b/>
            <sz val="9"/>
            <color indexed="81"/>
            <rFont val="Tahoma"/>
            <family val="2"/>
          </rPr>
          <t>Brenda Staggs:</t>
        </r>
        <r>
          <rPr>
            <sz val="9"/>
            <color indexed="81"/>
            <rFont val="Tahoma"/>
            <family val="2"/>
          </rPr>
          <t xml:space="preserve">
Money "reallocated" to Greene from a closing facility in Roane.  Same amt deducted from Loc Neg in Roane. $16,500-already on ePlan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ca18329</author>
    <author>Brenda Staggs</author>
  </authors>
  <commentList>
    <comment ref="F8" authorId="0" shapeId="0" xr:uid="{A7470D0D-3603-4D4B-AA9A-1B5E528A452F}">
      <text>
        <r>
          <rPr>
            <b/>
            <sz val="9"/>
            <color indexed="81"/>
            <rFont val="Tahoma"/>
            <family val="2"/>
          </rPr>
          <t>Author:</t>
        </r>
        <r>
          <rPr>
            <sz val="9"/>
            <color indexed="81"/>
            <rFont val="Tahoma"/>
            <family val="2"/>
          </rPr>
          <t xml:space="preserve">
=4600 Der Pov from Shelby and 315 from Davidson</t>
        </r>
      </text>
    </comment>
    <comment ref="I8" authorId="0" shapeId="0" xr:uid="{3387CE21-C24B-4CBD-9DF9-B078448F3F3B}">
      <text>
        <r>
          <rPr>
            <b/>
            <sz val="9"/>
            <color indexed="81"/>
            <rFont val="Tahoma"/>
            <family val="2"/>
          </rPr>
          <t>Author:</t>
        </r>
        <r>
          <rPr>
            <sz val="9"/>
            <color indexed="81"/>
            <rFont val="Tahoma"/>
            <family val="2"/>
          </rPr>
          <t xml:space="preserve">
=9 foster from Shelby and 0 from Davidson: EIS Pull</t>
        </r>
      </text>
    </comment>
    <comment ref="F37" authorId="0" shapeId="0" xr:uid="{314B8264-7A96-4F5A-A938-A322948982EA}">
      <text>
        <r>
          <rPr>
            <b/>
            <sz val="9"/>
            <color indexed="81"/>
            <rFont val="Tahoma"/>
            <family val="2"/>
          </rPr>
          <t>Author:</t>
        </r>
        <r>
          <rPr>
            <sz val="9"/>
            <color indexed="81"/>
            <rFont val="Tahoma"/>
            <family val="2"/>
          </rPr>
          <t xml:space="preserve">
Original poverty from USEd for Davidson (21915) less ASD (315) and SBE (101)</t>
        </r>
      </text>
    </comment>
    <comment ref="L37" authorId="0" shapeId="0" xr:uid="{6980CAFA-C636-4726-ADC4-D456332403B8}">
      <text>
        <r>
          <rPr>
            <b/>
            <sz val="9"/>
            <color indexed="81"/>
            <rFont val="Tahoma"/>
            <family val="2"/>
          </rPr>
          <t>Author:</t>
        </r>
        <r>
          <rPr>
            <sz val="9"/>
            <color indexed="81"/>
            <rFont val="Tahoma"/>
            <family val="2"/>
          </rPr>
          <t xml:space="preserve">
=Original pop from USEd for Davidson (98785) LESS 376 for SBE and 818 for ASD</t>
        </r>
      </text>
    </comment>
    <comment ref="F48" authorId="1" shapeId="0" xr:uid="{9D4E07CD-8A03-4756-BE00-AD5F874BE0D1}">
      <text>
        <r>
          <rPr>
            <b/>
            <sz val="9"/>
            <color indexed="81"/>
            <rFont val="Tahoma"/>
            <family val="2"/>
          </rPr>
          <t>Brenda Staggs:</t>
        </r>
        <r>
          <rPr>
            <sz val="9"/>
            <color indexed="81"/>
            <rFont val="Tahoma"/>
            <family val="2"/>
          </rPr>
          <t xml:space="preserve">
from York/Fentress poverty info FY20-21 Cell B8, tab 1</t>
        </r>
      </text>
    </comment>
    <comment ref="L48" authorId="2" shapeId="0" xr:uid="{86C581C5-058A-46AD-992B-BC4DE411636F}">
      <text>
        <r>
          <rPr>
            <b/>
            <sz val="9"/>
            <color indexed="81"/>
            <rFont val="Tahoma"/>
            <family val="2"/>
          </rPr>
          <t>Brenda Staggs:</t>
        </r>
        <r>
          <rPr>
            <sz val="9"/>
            <color indexed="81"/>
            <rFont val="Tahoma"/>
            <family val="2"/>
          </rPr>
          <t xml:space="preserve">
York-Fentress poverty FY19-20, Tab 1, cell D20</t>
        </r>
      </text>
    </comment>
    <comment ref="F126" authorId="2" shapeId="0" xr:uid="{D64111D1-4CAA-436D-AD0A-B45CACB42E63}">
      <text>
        <r>
          <rPr>
            <b/>
            <sz val="9"/>
            <color indexed="81"/>
            <rFont val="Tahoma"/>
            <family val="2"/>
          </rPr>
          <t>Brenda Staggs:</t>
        </r>
        <r>
          <rPr>
            <sz val="9"/>
            <color indexed="81"/>
            <rFont val="Tahoma"/>
            <family val="2"/>
          </rPr>
          <t xml:space="preserve">
Shelby pov (40,913) less SBE (160) and ASD (4603)
</t>
        </r>
      </text>
    </comment>
    <comment ref="F150" authorId="2" shapeId="0" xr:uid="{6AAEAE92-AC1B-4005-95C9-40D481A9B798}">
      <text>
        <r>
          <rPr>
            <sz val="9"/>
            <color indexed="81"/>
            <rFont val="Tahoma"/>
            <family val="2"/>
          </rPr>
          <t>TH:
from York/Fentress poverty info FY19-20, tab 1, cell D8</t>
        </r>
      </text>
    </comment>
    <comment ref="L150" authorId="2" shapeId="0" xr:uid="{A80766F8-BA4D-4F2B-8761-D165A4FC5CA9}">
      <text>
        <r>
          <rPr>
            <b/>
            <sz val="9"/>
            <color indexed="81"/>
            <rFont val="Tahoma"/>
            <family val="2"/>
          </rPr>
          <t>Brenda Staggs:</t>
        </r>
        <r>
          <rPr>
            <sz val="9"/>
            <color indexed="81"/>
            <rFont val="Tahoma"/>
            <family val="2"/>
          </rPr>
          <t xml:space="preserve">
York-Fentress FY19-20, Tab 1, Cell D18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ESPBROWN</author>
    <author>CA00715</author>
    <author>Brenda Staggs</author>
    <author>BBS</author>
    <author>ca00715</author>
    <author>Paul.Brown</author>
  </authors>
  <commentList>
    <comment ref="AA1" authorId="0" shapeId="0" xr:uid="{00000000-0006-0000-0500-000001000000}">
      <text>
        <r>
          <rPr>
            <sz val="8"/>
            <color indexed="81"/>
            <rFont val="Tahoma"/>
            <family val="2"/>
          </rPr>
          <t>May end  the process after proportionately reserving funds for the Academic Achievement Award program  or continue the process to ensure that no LEA receives, in total, less than its appropriate hold-harmless amount.  The steps shown in the columns beyond illustrate the process.</t>
        </r>
      </text>
    </comment>
    <comment ref="Z3" authorId="1" shapeId="0" xr:uid="{00000000-0006-0000-0500-000002000000}">
      <text>
        <r>
          <rPr>
            <b/>
            <sz val="8"/>
            <color indexed="81"/>
            <rFont val="Tahoma"/>
            <family val="2"/>
          </rPr>
          <t>CA00715:</t>
        </r>
        <r>
          <rPr>
            <sz val="8"/>
            <color indexed="81"/>
            <rFont val="Tahoma"/>
            <family val="2"/>
          </rPr>
          <t xml:space="preserve">
Change this cell if amount withheld for Academic Achievement changes</t>
        </r>
      </text>
    </comment>
    <comment ref="A9" authorId="2" shapeId="0" xr:uid="{00000000-0006-0000-0500-000003000000}">
      <text>
        <r>
          <rPr>
            <b/>
            <sz val="9"/>
            <color indexed="81"/>
            <rFont val="Tahoma"/>
            <family val="2"/>
          </rPr>
          <t>Brenda Staggs:</t>
        </r>
        <r>
          <rPr>
            <sz val="9"/>
            <color indexed="81"/>
            <rFont val="Tahoma"/>
            <family val="2"/>
          </rPr>
          <t xml:space="preserve">
Before muni deductions
</t>
        </r>
      </text>
    </comment>
    <comment ref="C12" authorId="2" shapeId="0" xr:uid="{00000000-0006-0000-0500-000004000000}">
      <text>
        <r>
          <rPr>
            <b/>
            <sz val="9"/>
            <color indexed="81"/>
            <rFont val="Tahoma"/>
            <family val="2"/>
          </rPr>
          <t>Brenda Staggs:</t>
        </r>
        <r>
          <rPr>
            <sz val="9"/>
            <color indexed="81"/>
            <rFont val="Tahoma"/>
            <family val="2"/>
          </rPr>
          <t xml:space="preserve">
Next five columns linked to cell "150"  in columns I-M on the current year tab</t>
        </r>
      </text>
    </comment>
    <comment ref="V12" authorId="3" shapeId="0" xr:uid="{00000000-0006-0000-0500-000005000000}">
      <text>
        <r>
          <rPr>
            <sz val="8"/>
            <color indexed="81"/>
            <rFont val="Tahoma"/>
            <family val="2"/>
          </rPr>
          <t>STEP 2:  1% of total Title I, Part A allocation determined by ED reserved from LEAs after school improvement amount reserved.</t>
        </r>
      </text>
    </comment>
    <comment ref="X12" authorId="3" shapeId="0" xr:uid="{00000000-0006-0000-0500-000006000000}">
      <text>
        <r>
          <rPr>
            <sz val="8"/>
            <color indexed="81"/>
            <rFont val="Tahoma"/>
            <family val="2"/>
          </rPr>
          <t>STEP 2:  1% of total Title I, Part A allocation determined by ED reserved from LEAs after school improvement amount reserved.</t>
        </r>
      </text>
    </comment>
    <comment ref="Y12" authorId="3" shapeId="0" xr:uid="{00000000-0006-0000-0500-000007000000}">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3" shapeId="0" xr:uid="{00000000-0006-0000-0500-000008000000}">
      <text>
        <r>
          <rPr>
            <sz val="8"/>
            <color indexed="81"/>
            <rFont val="Tahoma"/>
            <family val="2"/>
          </rPr>
          <t>The amount in this column is the sum of columns Z:AD and is the 2015-16 hold-harmless base.</t>
        </r>
      </text>
    </comment>
    <comment ref="AD12" authorId="3" shapeId="0" xr:uid="{00000000-0006-0000-0500-000009000000}">
      <text>
        <r>
          <rPr>
            <b/>
            <sz val="8"/>
            <color indexed="81"/>
            <rFont val="Tahoma"/>
            <family val="2"/>
          </rPr>
          <t>BBS:</t>
        </r>
        <r>
          <rPr>
            <sz val="8"/>
            <color indexed="81"/>
            <rFont val="Tahoma"/>
            <family val="2"/>
          </rPr>
          <t xml:space="preserve">
Info comes from Populations sheet from USDOE-"Percent Formula"</t>
        </r>
      </text>
    </comment>
    <comment ref="AE12" authorId="4" shapeId="0" xr:uid="{00000000-0006-0000-0500-00000A000000}">
      <text>
        <r>
          <rPr>
            <b/>
            <sz val="9"/>
            <color indexed="81"/>
            <rFont val="Tahoma"/>
            <family val="2"/>
          </rPr>
          <t>ca00715:</t>
        </r>
        <r>
          <rPr>
            <sz val="9"/>
            <color indexed="81"/>
            <rFont val="Tahoma"/>
            <family val="2"/>
          </rPr>
          <t xml:space="preserve">
LEAs whose formula percentage is &gt; 15%</t>
        </r>
      </text>
    </comment>
    <comment ref="AF12" authorId="4" shapeId="0" xr:uid="{00000000-0006-0000-0500-00000B000000}">
      <text>
        <r>
          <rPr>
            <b/>
            <sz val="9"/>
            <color indexed="81"/>
            <rFont val="Tahoma"/>
            <family val="2"/>
          </rPr>
          <t>ca00715:</t>
        </r>
        <r>
          <rPr>
            <sz val="9"/>
            <color indexed="81"/>
            <rFont val="Tahoma"/>
            <family val="2"/>
          </rPr>
          <t xml:space="preserve">
LEA's whose formula percentage  is &gt;15% and &lt; 30%</t>
        </r>
      </text>
    </comment>
    <comment ref="AG12" authorId="4" shapeId="0" xr:uid="{00000000-0006-0000-0500-00000C000000}">
      <text>
        <r>
          <rPr>
            <b/>
            <sz val="9"/>
            <color indexed="81"/>
            <rFont val="Tahoma"/>
            <family val="2"/>
          </rPr>
          <t>ca00715:</t>
        </r>
        <r>
          <rPr>
            <sz val="9"/>
            <color indexed="81"/>
            <rFont val="Tahoma"/>
            <family val="2"/>
          </rPr>
          <t xml:space="preserve">
LEAs whose formula percentage is equal to or more than 30%
</t>
        </r>
      </text>
    </comment>
    <comment ref="AI12" authorId="3" shapeId="0" xr:uid="{00000000-0006-0000-0500-00000D000000}">
      <text>
        <r>
          <rPr>
            <sz val="8"/>
            <color indexed="81"/>
            <rFont val="Tahoma"/>
            <family val="2"/>
          </rPr>
          <t>Col AL X Col AQ</t>
        </r>
      </text>
    </comment>
    <comment ref="AW12" authorId="3" shapeId="0" xr:uid="{00000000-0006-0000-0500-00000E000000}">
      <text>
        <r>
          <rPr>
            <b/>
            <sz val="8"/>
            <color indexed="81"/>
            <rFont val="Tahoma"/>
            <family val="2"/>
          </rPr>
          <t>BBS:</t>
        </r>
        <r>
          <rPr>
            <sz val="8"/>
            <color indexed="81"/>
            <rFont val="Tahoma"/>
            <family val="2"/>
          </rPr>
          <t xml:space="preserve">
Figures linked from Populations tab, column K</t>
        </r>
      </text>
    </comment>
    <comment ref="AY12" authorId="3" shapeId="0" xr:uid="{00000000-0006-0000-0500-00000F000000}">
      <text>
        <r>
          <rPr>
            <b/>
            <sz val="8"/>
            <color indexed="81"/>
            <rFont val="Tahoma"/>
            <family val="2"/>
          </rPr>
          <t>BBS:</t>
        </r>
        <r>
          <rPr>
            <sz val="8"/>
            <color indexed="81"/>
            <rFont val="Tahoma"/>
            <family val="2"/>
          </rPr>
          <t xml:space="preserve">
Using Oct 2008 caseload counts for this column. Column G on the Populations tab.</t>
        </r>
      </text>
    </comment>
    <comment ref="G13" authorId="3" shapeId="0" xr:uid="{00000000-0006-0000-0500-000010000000}">
      <text>
        <r>
          <rPr>
            <b/>
            <sz val="8"/>
            <color indexed="81"/>
            <rFont val="Tahoma"/>
            <family val="2"/>
          </rPr>
          <t>BBS:</t>
        </r>
        <r>
          <rPr>
            <sz val="8"/>
            <color indexed="81"/>
            <rFont val="Tahoma"/>
            <family val="2"/>
          </rPr>
          <t xml:space="preserve">
Should match last year's total allocation to TN-came from current year allocation spreadsheet from ED</t>
        </r>
      </text>
    </comment>
    <comment ref="L13" authorId="3" shapeId="0" xr:uid="{00000000-0006-0000-0500-000011000000}">
      <text>
        <r>
          <rPr>
            <b/>
            <sz val="8"/>
            <color indexed="81"/>
            <rFont val="Tahoma"/>
            <family val="2"/>
          </rPr>
          <t>BBS:</t>
        </r>
        <r>
          <rPr>
            <sz val="8"/>
            <color indexed="81"/>
            <rFont val="Tahoma"/>
            <family val="2"/>
          </rPr>
          <t xml:space="preserve">
Should match this year's allocation to TN-came from current year spreadsheet from ED</t>
        </r>
      </text>
    </comment>
    <comment ref="N13" authorId="2" shapeId="0" xr:uid="{00000000-0006-0000-0500-000012000000}">
      <text>
        <r>
          <rPr>
            <b/>
            <sz val="9"/>
            <color indexed="81"/>
            <rFont val="Tahoma"/>
            <family val="2"/>
          </rPr>
          <t>Brenda Staggs:</t>
        </r>
        <r>
          <rPr>
            <sz val="9"/>
            <color indexed="81"/>
            <rFont val="Tahoma"/>
            <family val="2"/>
          </rPr>
          <t xml:space="preserve">
Should match flow-through from last year less special schools allocations</t>
        </r>
      </text>
    </comment>
    <comment ref="Q13" authorId="2" shapeId="0" xr:uid="{00000000-0006-0000-0500-000013000000}">
      <text>
        <r>
          <rPr>
            <b/>
            <sz val="9"/>
            <color indexed="81"/>
            <rFont val="Tahoma"/>
            <family val="2"/>
          </rPr>
          <t>Brenda Staggs:</t>
        </r>
        <r>
          <rPr>
            <sz val="9"/>
            <color indexed="81"/>
            <rFont val="Tahoma"/>
            <family val="2"/>
          </rPr>
          <t xml:space="preserve">
Turn this cell green when it matches the required set-aside for School Improvement</t>
        </r>
      </text>
    </comment>
    <comment ref="AC13" authorId="2" shapeId="0" xr:uid="{00000000-0006-0000-0500-000014000000}">
      <text>
        <r>
          <rPr>
            <b/>
            <sz val="9"/>
            <color indexed="81"/>
            <rFont val="Tahoma"/>
            <family val="2"/>
          </rPr>
          <t>Brenda Staggs:</t>
        </r>
        <r>
          <rPr>
            <sz val="9"/>
            <color indexed="81"/>
            <rFont val="Tahoma"/>
            <family val="2"/>
          </rPr>
          <t xml:space="preserve">
Should match flow-through allocation in last year's last revision</t>
        </r>
      </text>
    </comment>
    <comment ref="L14" authorId="2" shapeId="0" xr:uid="{00000000-0006-0000-0500-000015000000}">
      <text>
        <r>
          <rPr>
            <b/>
            <sz val="9"/>
            <color indexed="81"/>
            <rFont val="Tahoma"/>
            <family val="2"/>
          </rPr>
          <t>Brenda Staggs:</t>
        </r>
        <r>
          <rPr>
            <sz val="9"/>
            <color indexed="81"/>
            <rFont val="Tahoma"/>
            <family val="2"/>
          </rPr>
          <t xml:space="preserve">
Allocations PLUS removed Concentration amounts for 4 munis who are NOT eligible to receive this portion</t>
        </r>
      </text>
    </comment>
    <comment ref="R14" authorId="3" shapeId="0" xr:uid="{00000000-0006-0000-0500-000016000000}">
      <text>
        <r>
          <rPr>
            <b/>
            <sz val="9"/>
            <color indexed="81"/>
            <rFont val="Tahoma"/>
            <family val="2"/>
          </rPr>
          <t>BBS:</t>
        </r>
        <r>
          <rPr>
            <sz val="9"/>
            <color indexed="81"/>
            <rFont val="Tahoma"/>
            <family val="2"/>
          </rPr>
          <t xml:space="preserve">
Allocations including 
school improvement</t>
        </r>
      </text>
    </comment>
    <comment ref="V14" authorId="3" shapeId="0" xr:uid="{00000000-0006-0000-0500-000017000000}">
      <text>
        <r>
          <rPr>
            <b/>
            <sz val="8"/>
            <color indexed="81"/>
            <rFont val="Tahoma"/>
            <family val="2"/>
          </rPr>
          <t>BBS:</t>
        </r>
        <r>
          <rPr>
            <sz val="8"/>
            <color indexed="81"/>
            <rFont val="Tahoma"/>
            <family val="2"/>
          </rPr>
          <t xml:space="preserve">
Sum of allocations plus school improvement and state admin</t>
        </r>
      </text>
    </comment>
    <comment ref="C15" authorId="2" shapeId="0" xr:uid="{00000000-0006-0000-0500-000018000000}">
      <text>
        <r>
          <rPr>
            <b/>
            <sz val="9"/>
            <color indexed="81"/>
            <rFont val="Tahoma"/>
            <family val="2"/>
          </rPr>
          <t>Brenda Staggs:</t>
        </r>
        <r>
          <rPr>
            <sz val="9"/>
            <color indexed="81"/>
            <rFont val="Tahoma"/>
            <family val="2"/>
          </rPr>
          <t xml:space="preserve">
Col F on the Current Year tab
</t>
        </r>
      </text>
    </comment>
    <comment ref="V15" authorId="3" shapeId="0" xr:uid="{00000000-0006-0000-0500-000019000000}">
      <text>
        <r>
          <rPr>
            <b/>
            <sz val="8"/>
            <color indexed="81"/>
            <rFont val="Tahoma"/>
            <family val="2"/>
          </rPr>
          <t>BBS:</t>
        </r>
        <r>
          <rPr>
            <sz val="8"/>
            <color indexed="81"/>
            <rFont val="Tahoma"/>
            <family val="2"/>
          </rPr>
          <t xml:space="preserve">
Sum of allocations plus school improvement and state admin</t>
        </r>
      </text>
    </comment>
    <comment ref="B16" authorId="5" shapeId="0" xr:uid="{00000000-0006-0000-0500-00001A000000}">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2" shapeId="0" xr:uid="{00000000-0006-0000-0500-00001B000000}">
      <text>
        <r>
          <rPr>
            <b/>
            <sz val="8"/>
            <color indexed="81"/>
            <rFont val="Tahoma"/>
            <family val="2"/>
          </rPr>
          <t>Brenda Staggs:</t>
        </r>
        <r>
          <rPr>
            <sz val="8"/>
            <color indexed="81"/>
            <rFont val="Tahoma"/>
            <family val="2"/>
          </rPr>
          <t xml:space="preserve">
Links to column "P" on the current year tab</t>
        </r>
      </text>
    </comment>
    <comment ref="K16" authorId="2" shapeId="0" xr:uid="{00000000-0006-0000-0500-00001C000000}">
      <text>
        <r>
          <rPr>
            <b/>
            <sz val="8"/>
            <color indexed="81"/>
            <rFont val="Tahoma"/>
            <family val="2"/>
          </rPr>
          <t>Brenda Staggs:</t>
        </r>
        <r>
          <rPr>
            <sz val="8"/>
            <color indexed="81"/>
            <rFont val="Tahoma"/>
            <family val="2"/>
          </rPr>
          <t xml:space="preserve">
Links to column "Q" on the current year tab</t>
        </r>
      </text>
    </comment>
    <comment ref="L16" authorId="2" shapeId="0" xr:uid="{00000000-0006-0000-0500-00001D000000}">
      <text>
        <r>
          <rPr>
            <b/>
            <sz val="8"/>
            <color indexed="81"/>
            <rFont val="Tahoma"/>
            <family val="2"/>
          </rPr>
          <t>Brenda Staggs:</t>
        </r>
        <r>
          <rPr>
            <sz val="8"/>
            <color indexed="81"/>
            <rFont val="Tahoma"/>
            <family val="2"/>
          </rPr>
          <t xml:space="preserve">
Links to column "R" on the current year tab</t>
        </r>
      </text>
    </comment>
    <comment ref="AZ62" authorId="2" shapeId="0" xr:uid="{00000000-0006-0000-0500-00001E000000}">
      <text>
        <r>
          <rPr>
            <b/>
            <sz val="9"/>
            <color indexed="81"/>
            <rFont val="Tahoma"/>
            <family val="2"/>
          </rPr>
          <t>Brenda Staggs:</t>
        </r>
        <r>
          <rPr>
            <sz val="9"/>
            <color indexed="81"/>
            <rFont val="Tahoma"/>
            <family val="2"/>
          </rPr>
          <t xml:space="preserve">
Money "reallocated" to Greene from a closing facility in Roane.  Same amt deducted from Loc Neg in Roane. $16,500-already on ePlan</t>
        </r>
      </text>
    </comment>
    <comment ref="AZ126" authorId="2" shapeId="0" xr:uid="{00000000-0006-0000-0500-00001F000000}">
      <text>
        <r>
          <rPr>
            <b/>
            <sz val="9"/>
            <color indexed="81"/>
            <rFont val="Tahoma"/>
            <family val="2"/>
          </rPr>
          <t>Brenda Staggs:</t>
        </r>
        <r>
          <rPr>
            <sz val="9"/>
            <color indexed="81"/>
            <rFont val="Tahoma"/>
            <family val="2"/>
          </rPr>
          <t xml:space="preserve">
$16,500 released due to a closing facility.  Money reallocated to Greene 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Brenda Staggs</author>
    <author>ca18329</author>
  </authors>
  <commentList>
    <comment ref="F8" authorId="0" shapeId="0" xr:uid="{00000000-0006-0000-0700-000001000000}">
      <text>
        <r>
          <rPr>
            <b/>
            <sz val="9"/>
            <color indexed="81"/>
            <rFont val="Tahoma"/>
            <family val="2"/>
          </rPr>
          <t>Author:</t>
        </r>
        <r>
          <rPr>
            <sz val="9"/>
            <color indexed="81"/>
            <rFont val="Tahoma"/>
            <family val="2"/>
          </rPr>
          <t xml:space="preserve">
=4600 Der Pov from Shelby and 315 from Davidson</t>
        </r>
      </text>
    </comment>
    <comment ref="I8" authorId="0" shapeId="0" xr:uid="{00000000-0006-0000-0700-000002000000}">
      <text>
        <r>
          <rPr>
            <b/>
            <sz val="9"/>
            <color indexed="81"/>
            <rFont val="Tahoma"/>
            <family val="2"/>
          </rPr>
          <t>Author:</t>
        </r>
        <r>
          <rPr>
            <sz val="9"/>
            <color indexed="81"/>
            <rFont val="Tahoma"/>
            <family val="2"/>
          </rPr>
          <t xml:space="preserve">
=9 foster from Shelby and 0 from Davidson: EIS Pull</t>
        </r>
      </text>
    </comment>
    <comment ref="L8" authorId="1" shapeId="0" xr:uid="{00000000-0006-0000-0700-000003000000}">
      <text>
        <r>
          <rPr>
            <b/>
            <sz val="9"/>
            <color indexed="81"/>
            <rFont val="Tahoma"/>
            <family val="2"/>
          </rPr>
          <t>Brenda Staggs:</t>
        </r>
        <r>
          <rPr>
            <sz val="9"/>
            <color indexed="81"/>
            <rFont val="Tahoma"/>
            <family val="2"/>
          </rPr>
          <t xml:space="preserve">
Receiving 9574 from Shelby and 818 from Davidson</t>
        </r>
      </text>
    </comment>
    <comment ref="F12" authorId="1" shapeId="0" xr:uid="{00000000-0006-0000-0700-000004000000}">
      <text>
        <r>
          <rPr>
            <b/>
            <sz val="9"/>
            <color indexed="81"/>
            <rFont val="Tahoma"/>
            <family val="2"/>
          </rPr>
          <t>Brenda Staggs:</t>
        </r>
        <r>
          <rPr>
            <sz val="9"/>
            <color indexed="81"/>
            <rFont val="Tahoma"/>
            <family val="2"/>
          </rPr>
          <t xml:space="preserve">
# Reduced by number of derived poverty transferring to Lakeland. Currently 235 less 38 served by Lakeland due to grade chg served.</t>
        </r>
      </text>
    </comment>
    <comment ref="L12" authorId="1" shapeId="0" xr:uid="{00000000-0006-0000-0700-000005000000}">
      <text>
        <r>
          <rPr>
            <b/>
            <sz val="9"/>
            <color indexed="81"/>
            <rFont val="Tahoma"/>
            <family val="2"/>
          </rPr>
          <t>Brenda Staggs:</t>
        </r>
        <r>
          <rPr>
            <sz val="9"/>
            <color indexed="81"/>
            <rFont val="Tahoma"/>
            <family val="2"/>
          </rPr>
          <t xml:space="preserve">
Reduced population by number transferring to Lakeland =3921 less 900</t>
        </r>
      </text>
    </comment>
    <comment ref="F21" authorId="1" shapeId="0" xr:uid="{00000000-0006-0000-0700-000006000000}">
      <text>
        <r>
          <rPr>
            <b/>
            <sz val="9"/>
            <color indexed="81"/>
            <rFont val="Tahoma"/>
            <family val="2"/>
          </rPr>
          <t>Brenda Staggs:</t>
        </r>
        <r>
          <rPr>
            <sz val="9"/>
            <color indexed="81"/>
            <rFont val="Tahoma"/>
            <family val="2"/>
          </rPr>
          <t xml:space="preserve">
Reduced by those transferring to Cleveland
1789-1=1788</t>
        </r>
      </text>
    </comment>
    <comment ref="L21" authorId="1" shapeId="0" xr:uid="{00000000-0006-0000-0700-000007000000}">
      <text>
        <r>
          <rPr>
            <b/>
            <sz val="9"/>
            <color indexed="81"/>
            <rFont val="Tahoma"/>
            <family val="2"/>
          </rPr>
          <t>Brenda Staggs:</t>
        </r>
        <r>
          <rPr>
            <sz val="9"/>
            <color indexed="81"/>
            <rFont val="Tahoma"/>
            <family val="2"/>
          </rPr>
          <t xml:space="preserve">
Reduced population by number transferring to Cleveland =10,686-3 </t>
        </r>
      </text>
    </comment>
    <comment ref="F30" authorId="1" shapeId="0" xr:uid="{00000000-0006-0000-0700-000008000000}">
      <text>
        <r>
          <rPr>
            <b/>
            <sz val="9"/>
            <color indexed="81"/>
            <rFont val="Tahoma"/>
            <family val="2"/>
          </rPr>
          <t>Brenda Staggs:</t>
        </r>
        <r>
          <rPr>
            <sz val="9"/>
            <color indexed="81"/>
            <rFont val="Tahoma"/>
            <family val="2"/>
          </rPr>
          <t xml:space="preserve">
Equals sum of orig Cleveland pov (1375)+ derived poverty from Bradley (1)</t>
        </r>
      </text>
    </comment>
    <comment ref="L30" authorId="1" shapeId="0" xr:uid="{00000000-0006-0000-0700-000009000000}">
      <text>
        <r>
          <rPr>
            <b/>
            <sz val="9"/>
            <color indexed="81"/>
            <rFont val="Tahoma"/>
            <family val="2"/>
          </rPr>
          <t>Brenda Staggs:</t>
        </r>
        <r>
          <rPr>
            <sz val="9"/>
            <color indexed="81"/>
            <rFont val="Tahoma"/>
            <family val="2"/>
          </rPr>
          <t xml:space="preserve">
Equals sum of orig Cleveland pop (6527)+ pop transferring from Bradley (3)</t>
        </r>
      </text>
    </comment>
    <comment ref="F37" authorId="0" shapeId="0" xr:uid="{00000000-0006-0000-0700-00000A000000}">
      <text>
        <r>
          <rPr>
            <b/>
            <sz val="9"/>
            <color indexed="81"/>
            <rFont val="Tahoma"/>
            <family val="2"/>
          </rPr>
          <t>Author:</t>
        </r>
        <r>
          <rPr>
            <sz val="9"/>
            <color indexed="81"/>
            <rFont val="Tahoma"/>
            <family val="2"/>
          </rPr>
          <t xml:space="preserve">
Original poverty from USEd for Davidson (21915) less ASD (315) and SBE (101)</t>
        </r>
      </text>
    </comment>
    <comment ref="L37" authorId="0" shapeId="0" xr:uid="{00000000-0006-0000-0700-00000B000000}">
      <text>
        <r>
          <rPr>
            <b/>
            <sz val="9"/>
            <color indexed="81"/>
            <rFont val="Tahoma"/>
            <family val="2"/>
          </rPr>
          <t>Author:</t>
        </r>
        <r>
          <rPr>
            <sz val="9"/>
            <color indexed="81"/>
            <rFont val="Tahoma"/>
            <family val="2"/>
          </rPr>
          <t xml:space="preserve">
=Original pop from USEd for Davidson (98785) LESS 376 for SBE and 818 for ASD</t>
        </r>
      </text>
    </comment>
    <comment ref="F48" authorId="2" shapeId="0" xr:uid="{00000000-0006-0000-0700-00000C000000}">
      <text>
        <r>
          <rPr>
            <b/>
            <sz val="9"/>
            <color indexed="81"/>
            <rFont val="Tahoma"/>
            <family val="2"/>
          </rPr>
          <t>Brenda Staggs:</t>
        </r>
        <r>
          <rPr>
            <sz val="9"/>
            <color indexed="81"/>
            <rFont val="Tahoma"/>
            <family val="2"/>
          </rPr>
          <t xml:space="preserve">
from York/Fentress poverty info FY19-20 Cell H8, tab 1</t>
        </r>
      </text>
    </comment>
    <comment ref="L48" authorId="1" shapeId="0" xr:uid="{00000000-0006-0000-0700-00000D000000}">
      <text>
        <r>
          <rPr>
            <b/>
            <sz val="9"/>
            <color indexed="81"/>
            <rFont val="Tahoma"/>
            <family val="2"/>
          </rPr>
          <t>Brenda Staggs:</t>
        </r>
        <r>
          <rPr>
            <sz val="9"/>
            <color indexed="81"/>
            <rFont val="Tahoma"/>
            <family val="2"/>
          </rPr>
          <t xml:space="preserve">
York-Fentress poverty FY19-20, Tab 1, cell D20</t>
        </r>
      </text>
    </comment>
    <comment ref="F80" authorId="1" shapeId="0" xr:uid="{00000000-0006-0000-0700-00000E000000}">
      <text>
        <r>
          <rPr>
            <b/>
            <sz val="9"/>
            <color indexed="81"/>
            <rFont val="Tahoma"/>
            <family val="2"/>
          </rPr>
          <t>Brenda Staggs:</t>
        </r>
        <r>
          <rPr>
            <sz val="9"/>
            <color indexed="81"/>
            <rFont val="Tahoma"/>
            <family val="2"/>
          </rPr>
          <t xml:space="preserve">
Increased by number of derived poverty transferring from Arlington.  Currently Lakeland has 141 plus 38 due to grade chg served-from Arlington's count.</t>
        </r>
      </text>
    </comment>
    <comment ref="L80" authorId="1" shapeId="0" xr:uid="{00000000-0006-0000-0700-00000F000000}">
      <text>
        <r>
          <rPr>
            <b/>
            <sz val="9"/>
            <color indexed="81"/>
            <rFont val="Tahoma"/>
            <family val="2"/>
          </rPr>
          <t>Brenda Staggs:</t>
        </r>
        <r>
          <rPr>
            <sz val="9"/>
            <color indexed="81"/>
            <rFont val="Tahoma"/>
            <family val="2"/>
          </rPr>
          <t xml:space="preserve">
Increased by number of students transferring from Arlington 
=1639+900
</t>
        </r>
      </text>
    </comment>
    <comment ref="F106" authorId="1" shapeId="0" xr:uid="{00000000-0006-0000-0700-000010000000}">
      <text>
        <r>
          <rPr>
            <b/>
            <sz val="9"/>
            <color indexed="81"/>
            <rFont val="Tahoma"/>
            <family val="2"/>
          </rPr>
          <t>Brenda Staggs:</t>
        </r>
        <r>
          <rPr>
            <sz val="9"/>
            <color indexed="81"/>
            <rFont val="Tahoma"/>
            <family val="2"/>
          </rPr>
          <t xml:space="preserve">
Includes USEd pov (1380)+7 annexed from Rutherford</t>
        </r>
      </text>
    </comment>
    <comment ref="L106" authorId="1" shapeId="0" xr:uid="{00000000-0006-0000-0700-000011000000}">
      <text>
        <r>
          <rPr>
            <b/>
            <sz val="9"/>
            <color indexed="81"/>
            <rFont val="Tahoma"/>
            <family val="2"/>
          </rPr>
          <t>Brenda Staggs:</t>
        </r>
        <r>
          <rPr>
            <sz val="9"/>
            <color indexed="81"/>
            <rFont val="Tahoma"/>
            <family val="2"/>
          </rPr>
          <t xml:space="preserve">
Includes USEd pop (11,486) + 64 annexed from Rutherford</t>
        </r>
      </text>
    </comment>
    <comment ref="F122" authorId="1" shapeId="0" xr:uid="{00000000-0006-0000-0700-000012000000}">
      <text>
        <r>
          <rPr>
            <b/>
            <sz val="9"/>
            <color indexed="81"/>
            <rFont val="Tahoma"/>
            <family val="2"/>
          </rPr>
          <t>Brenda Staggs:</t>
        </r>
        <r>
          <rPr>
            <sz val="9"/>
            <color indexed="81"/>
            <rFont val="Tahoma"/>
            <family val="2"/>
          </rPr>
          <t xml:space="preserve">
Includes USEd pov (4749) less 7 annexed to Murfreesboro</t>
        </r>
      </text>
    </comment>
    <comment ref="L122" authorId="1" shapeId="0" xr:uid="{00000000-0006-0000-0700-000013000000}">
      <text>
        <r>
          <rPr>
            <b/>
            <sz val="9"/>
            <color indexed="81"/>
            <rFont val="Tahoma"/>
            <family val="2"/>
          </rPr>
          <t>Brenda Staggs:</t>
        </r>
        <r>
          <rPr>
            <sz val="9"/>
            <color indexed="81"/>
            <rFont val="Tahoma"/>
            <family val="2"/>
          </rPr>
          <t xml:space="preserve">
Includes USEd pop (45,677) less 64 annexed to Murfreesboro</t>
        </r>
      </text>
    </comment>
    <comment ref="F126" authorId="1" shapeId="0" xr:uid="{00000000-0006-0000-0700-000014000000}">
      <text>
        <r>
          <rPr>
            <b/>
            <sz val="9"/>
            <color indexed="81"/>
            <rFont val="Tahoma"/>
            <family val="2"/>
          </rPr>
          <t>Brenda Staggs:</t>
        </r>
        <r>
          <rPr>
            <sz val="9"/>
            <color indexed="81"/>
            <rFont val="Tahoma"/>
            <family val="2"/>
          </rPr>
          <t xml:space="preserve">
Shelby pov (40,913) less SBE (160) and ASD (4603)
</t>
        </r>
      </text>
    </comment>
    <comment ref="I126" authorId="1" shapeId="0" xr:uid="{00000000-0006-0000-0700-000015000000}">
      <text>
        <r>
          <rPr>
            <b/>
            <sz val="9"/>
            <color indexed="81"/>
            <rFont val="Tahoma"/>
            <family val="2"/>
          </rPr>
          <t>Brenda Staggs:</t>
        </r>
        <r>
          <rPr>
            <sz val="9"/>
            <color indexed="81"/>
            <rFont val="Tahoma"/>
            <family val="2"/>
          </rPr>
          <t xml:space="preserve">
=396 MINUS 4 for SBE minus 9 foster for ASD</t>
        </r>
      </text>
    </comment>
    <comment ref="L126" authorId="1" shapeId="0" xr:uid="{00000000-0006-0000-0700-000016000000}">
      <text>
        <r>
          <rPr>
            <b/>
            <sz val="9"/>
            <color indexed="81"/>
            <rFont val="Tahoma"/>
            <family val="2"/>
          </rPr>
          <t>Brenda Staggs:</t>
        </r>
        <r>
          <rPr>
            <sz val="9"/>
            <color indexed="81"/>
            <rFont val="Tahoma"/>
            <family val="2"/>
          </rPr>
          <t xml:space="preserve">
POP (131,960) less SBE (450) and ASD (9184)</t>
        </r>
      </text>
    </comment>
    <comment ref="F129" authorId="1" shapeId="0" xr:uid="{00000000-0006-0000-0700-000017000000}">
      <text>
        <r>
          <rPr>
            <b/>
            <sz val="9"/>
            <color indexed="81"/>
            <rFont val="Tahoma"/>
            <family val="2"/>
          </rPr>
          <t>Brenda Staggs:</t>
        </r>
        <r>
          <rPr>
            <sz val="9"/>
            <color indexed="81"/>
            <rFont val="Tahoma"/>
            <family val="2"/>
          </rPr>
          <t xml:space="preserve">
160 from Shelby and 101 from Davidson</t>
        </r>
      </text>
    </comment>
    <comment ref="I129" authorId="1" shapeId="0" xr:uid="{00000000-0006-0000-0700-000018000000}">
      <text>
        <r>
          <rPr>
            <b/>
            <sz val="9"/>
            <color indexed="81"/>
            <rFont val="Tahoma"/>
            <family val="2"/>
          </rPr>
          <t>Brenda Staggs:</t>
        </r>
        <r>
          <rPr>
            <sz val="9"/>
            <color indexed="81"/>
            <rFont val="Tahoma"/>
            <family val="2"/>
          </rPr>
          <t xml:space="preserve">
EIS Pull: 4 foster students from Shelby</t>
        </r>
      </text>
    </comment>
    <comment ref="L129" authorId="1" shapeId="0" xr:uid="{00000000-0006-0000-0700-000019000000}">
      <text>
        <r>
          <rPr>
            <b/>
            <sz val="9"/>
            <color indexed="81"/>
            <rFont val="Tahoma"/>
            <family val="2"/>
          </rPr>
          <t>Brenda Staggs:</t>
        </r>
        <r>
          <rPr>
            <sz val="9"/>
            <color indexed="81"/>
            <rFont val="Tahoma"/>
            <family val="2"/>
          </rPr>
          <t xml:space="preserve">
Received 376 from Davidson and 450 from Shelby</t>
        </r>
      </text>
    </comment>
    <comment ref="F150" authorId="1" shapeId="0" xr:uid="{00000000-0006-0000-0700-00001A000000}">
      <text>
        <r>
          <rPr>
            <b/>
            <sz val="9"/>
            <color indexed="81"/>
            <rFont val="Tahoma"/>
            <family val="2"/>
          </rPr>
          <t>Brenda Staggs:</t>
        </r>
        <r>
          <rPr>
            <sz val="9"/>
            <color indexed="81"/>
            <rFont val="Tahoma"/>
            <family val="2"/>
          </rPr>
          <t xml:space="preserve">
from York/Fentress poverty info FY19-20, tab 1, cell J8</t>
        </r>
      </text>
    </comment>
    <comment ref="L150" authorId="1" shapeId="0" xr:uid="{00000000-0006-0000-0700-00001B000000}">
      <text>
        <r>
          <rPr>
            <b/>
            <sz val="9"/>
            <color indexed="81"/>
            <rFont val="Tahoma"/>
            <family val="2"/>
          </rPr>
          <t>Brenda Staggs:</t>
        </r>
        <r>
          <rPr>
            <sz val="9"/>
            <color indexed="81"/>
            <rFont val="Tahoma"/>
            <family val="2"/>
          </rPr>
          <t xml:space="preserve">
York-Fentress FY19-20, Tab 1, Cell D18</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CA00715</author>
    <author>Brenda Staggs</author>
    <author>BBS</author>
    <author>ca00715</author>
    <author>Paul.Brown</author>
  </authors>
  <commentList>
    <comment ref="Z3" authorId="0" shapeId="0" xr:uid="{E0A93727-3D40-4F26-84C4-C3BE939BB0DB}">
      <text>
        <r>
          <rPr>
            <b/>
            <sz val="8"/>
            <color indexed="81"/>
            <rFont val="Tahoma"/>
            <family val="2"/>
          </rPr>
          <t>CA00715:</t>
        </r>
        <r>
          <rPr>
            <sz val="8"/>
            <color indexed="81"/>
            <rFont val="Tahoma"/>
            <family val="2"/>
          </rPr>
          <t xml:space="preserve">
Change this cell if amount withheld for Academic Achievement changes</t>
        </r>
      </text>
    </comment>
    <comment ref="A9" authorId="1" shapeId="0" xr:uid="{7A3915C7-5B54-44CF-968A-17EEAF0F0574}">
      <text>
        <r>
          <rPr>
            <b/>
            <sz val="9"/>
            <color indexed="81"/>
            <rFont val="Tahoma"/>
            <family val="2"/>
          </rPr>
          <t>Brenda Staggs:</t>
        </r>
        <r>
          <rPr>
            <sz val="9"/>
            <color indexed="81"/>
            <rFont val="Tahoma"/>
            <family val="2"/>
          </rPr>
          <t xml:space="preserve">
Before muni deductions
</t>
        </r>
      </text>
    </comment>
    <comment ref="C12" authorId="1" shapeId="0" xr:uid="{826DFACB-961F-49C1-80EF-3B4780F94AF2}">
      <text>
        <r>
          <rPr>
            <b/>
            <sz val="9"/>
            <color indexed="81"/>
            <rFont val="Tahoma"/>
            <family val="2"/>
          </rPr>
          <t>Brenda Staggs:</t>
        </r>
        <r>
          <rPr>
            <sz val="9"/>
            <color indexed="81"/>
            <rFont val="Tahoma"/>
            <family val="2"/>
          </rPr>
          <t xml:space="preserve">
Next five columns linked to cell "150"  in columns I-M on the current year tab</t>
        </r>
      </text>
    </comment>
    <comment ref="V12" authorId="2" shapeId="0" xr:uid="{67FAA9E2-B1FC-42BC-9AB2-C74D22491C55}">
      <text>
        <r>
          <rPr>
            <sz val="8"/>
            <color indexed="81"/>
            <rFont val="Tahoma"/>
            <family val="2"/>
          </rPr>
          <t>STEP 2:  1% of total Title I, Part A allocation determined by ED reserved from LEAs after school improvement amount reserved.</t>
        </r>
      </text>
    </comment>
    <comment ref="X12" authorId="2" shapeId="0" xr:uid="{03AAF72C-EF9B-496F-BC0A-1B3285034115}">
      <text>
        <r>
          <rPr>
            <sz val="8"/>
            <color indexed="81"/>
            <rFont val="Tahoma"/>
            <family val="2"/>
          </rPr>
          <t>STEP 2:  1% of total Title I, Part A allocation determined by ED reserved from LEAs after school improvement amount reserved.</t>
        </r>
      </text>
    </comment>
    <comment ref="Y12" authorId="2" shapeId="0" xr:uid="{F181950F-099E-4FC1-BCAB-CCFF10815563}">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2" shapeId="0" xr:uid="{8EC3BF3E-A55B-4B97-8F27-788DAA43BFAE}">
      <text>
        <r>
          <rPr>
            <sz val="8"/>
            <color indexed="81"/>
            <rFont val="Tahoma"/>
            <family val="2"/>
          </rPr>
          <t>The amount in this column is the sum of columns Z:AD and is the 2015-16 hold-harmless base.</t>
        </r>
      </text>
    </comment>
    <comment ref="AD12" authorId="2" shapeId="0" xr:uid="{3B40551A-4A4F-4345-A05D-ACC752A080CF}">
      <text>
        <r>
          <rPr>
            <b/>
            <sz val="8"/>
            <color indexed="81"/>
            <rFont val="Tahoma"/>
            <family val="2"/>
          </rPr>
          <t>BBS:</t>
        </r>
        <r>
          <rPr>
            <sz val="8"/>
            <color indexed="81"/>
            <rFont val="Tahoma"/>
            <family val="2"/>
          </rPr>
          <t xml:space="preserve">
Info comes from Populations sheet from USDOE-"Percent Formula"</t>
        </r>
      </text>
    </comment>
    <comment ref="AE12" authorId="3" shapeId="0" xr:uid="{8681CE15-23F3-4D7C-87A1-78567748D23A}">
      <text>
        <r>
          <rPr>
            <b/>
            <sz val="9"/>
            <color indexed="81"/>
            <rFont val="Tahoma"/>
            <family val="2"/>
          </rPr>
          <t>ca00715:</t>
        </r>
        <r>
          <rPr>
            <sz val="9"/>
            <color indexed="81"/>
            <rFont val="Tahoma"/>
            <family val="2"/>
          </rPr>
          <t xml:space="preserve">
LEAs whose formula percentage is &gt; 15%</t>
        </r>
      </text>
    </comment>
    <comment ref="AF12" authorId="3" shapeId="0" xr:uid="{723A622B-F1C3-4119-8F3C-40C115E78B57}">
      <text>
        <r>
          <rPr>
            <b/>
            <sz val="9"/>
            <color indexed="81"/>
            <rFont val="Tahoma"/>
            <family val="2"/>
          </rPr>
          <t>ca00715:</t>
        </r>
        <r>
          <rPr>
            <sz val="9"/>
            <color indexed="81"/>
            <rFont val="Tahoma"/>
            <family val="2"/>
          </rPr>
          <t xml:space="preserve">
LEA's whose formula percentage  is &gt;15% and &lt; 30%</t>
        </r>
      </text>
    </comment>
    <comment ref="AG12" authorId="3" shapeId="0" xr:uid="{1F758BDE-BB65-4556-9353-676AAD53516D}">
      <text>
        <r>
          <rPr>
            <b/>
            <sz val="9"/>
            <color indexed="81"/>
            <rFont val="Tahoma"/>
            <family val="2"/>
          </rPr>
          <t>ca00715:</t>
        </r>
        <r>
          <rPr>
            <sz val="9"/>
            <color indexed="81"/>
            <rFont val="Tahoma"/>
            <family val="2"/>
          </rPr>
          <t xml:space="preserve">
LEAs whose formula percentage is equal to or more than 30%
</t>
        </r>
      </text>
    </comment>
    <comment ref="AI12" authorId="2" shapeId="0" xr:uid="{7C4D9DC4-F1C0-4AE3-8DDD-DD6B5B04205C}">
      <text>
        <r>
          <rPr>
            <sz val="8"/>
            <color indexed="81"/>
            <rFont val="Tahoma"/>
            <family val="2"/>
          </rPr>
          <t>Col AL X Col AQ</t>
        </r>
      </text>
    </comment>
    <comment ref="AW12" authorId="2" shapeId="0" xr:uid="{678F29D0-7F41-417A-8E13-C08A4FEBEB0A}">
      <text>
        <r>
          <rPr>
            <b/>
            <sz val="8"/>
            <color indexed="81"/>
            <rFont val="Tahoma"/>
            <family val="2"/>
          </rPr>
          <t>BBS:</t>
        </r>
        <r>
          <rPr>
            <sz val="8"/>
            <color indexed="81"/>
            <rFont val="Tahoma"/>
            <family val="2"/>
          </rPr>
          <t xml:space="preserve">
Figures linked from Populations tab, column K</t>
        </r>
      </text>
    </comment>
    <comment ref="AY12" authorId="2" shapeId="0" xr:uid="{939CAD20-4004-4AC7-AD31-3993AF86F8DC}">
      <text>
        <r>
          <rPr>
            <b/>
            <sz val="8"/>
            <color indexed="81"/>
            <rFont val="Tahoma"/>
            <family val="2"/>
          </rPr>
          <t>BBS:</t>
        </r>
        <r>
          <rPr>
            <sz val="8"/>
            <color indexed="81"/>
            <rFont val="Tahoma"/>
            <family val="2"/>
          </rPr>
          <t xml:space="preserve">
Using Oct 2008 caseload counts for this column. Column G on the Populations tab.</t>
        </r>
      </text>
    </comment>
    <comment ref="G13" authorId="2" shapeId="0" xr:uid="{AB8D5B51-F8BB-4741-8BDA-E6726483C555}">
      <text>
        <r>
          <rPr>
            <b/>
            <sz val="8"/>
            <color indexed="81"/>
            <rFont val="Tahoma"/>
            <family val="2"/>
          </rPr>
          <t>BBS:</t>
        </r>
        <r>
          <rPr>
            <sz val="8"/>
            <color indexed="81"/>
            <rFont val="Tahoma"/>
            <family val="2"/>
          </rPr>
          <t xml:space="preserve">
Should match last year's total allocation to TN-came from current year allocation spreadsheet from ED</t>
        </r>
      </text>
    </comment>
    <comment ref="L13" authorId="2" shapeId="0" xr:uid="{8C502E8C-B3E6-47F8-958D-C4C845046FEE}">
      <text>
        <r>
          <rPr>
            <b/>
            <sz val="8"/>
            <color indexed="81"/>
            <rFont val="Tahoma"/>
            <family val="2"/>
          </rPr>
          <t>BBS:</t>
        </r>
        <r>
          <rPr>
            <sz val="8"/>
            <color indexed="81"/>
            <rFont val="Tahoma"/>
            <family val="2"/>
          </rPr>
          <t xml:space="preserve">
Should match this year's allocation to TN-came from current year spreadsheet from ED</t>
        </r>
      </text>
    </comment>
    <comment ref="N13" authorId="1" shapeId="0" xr:uid="{8DC75957-6546-490F-A754-E01A802CD05D}">
      <text>
        <r>
          <rPr>
            <b/>
            <sz val="9"/>
            <color indexed="81"/>
            <rFont val="Tahoma"/>
            <family val="2"/>
          </rPr>
          <t>Brenda Staggs:</t>
        </r>
        <r>
          <rPr>
            <sz val="9"/>
            <color indexed="81"/>
            <rFont val="Tahoma"/>
            <family val="2"/>
          </rPr>
          <t xml:space="preserve">
Should match flow-through from last year less special schools allocations</t>
        </r>
      </text>
    </comment>
    <comment ref="L14" authorId="1" shapeId="0" xr:uid="{9A63C0C5-35D2-48A8-B818-FDF98FE2E7CF}">
      <text>
        <r>
          <rPr>
            <b/>
            <sz val="9"/>
            <color indexed="81"/>
            <rFont val="Tahoma"/>
            <family val="2"/>
          </rPr>
          <t>Brenda Staggs:</t>
        </r>
        <r>
          <rPr>
            <sz val="9"/>
            <color indexed="81"/>
            <rFont val="Tahoma"/>
            <family val="2"/>
          </rPr>
          <t xml:space="preserve">
Allocations PLUS removed Concentration amounts for 4 munis who are NOT eligible to receive this portion</t>
        </r>
      </text>
    </comment>
    <comment ref="R14" authorId="2" shapeId="0" xr:uid="{1A95760A-C0F7-4CB2-B53C-4E4412D7E6D1}">
      <text>
        <r>
          <rPr>
            <b/>
            <sz val="9"/>
            <color indexed="81"/>
            <rFont val="Tahoma"/>
            <family val="2"/>
          </rPr>
          <t>BBS:</t>
        </r>
        <r>
          <rPr>
            <sz val="9"/>
            <color indexed="81"/>
            <rFont val="Tahoma"/>
            <family val="2"/>
          </rPr>
          <t xml:space="preserve">
Allocations including 
school improvement</t>
        </r>
      </text>
    </comment>
    <comment ref="V14" authorId="2" shapeId="0" xr:uid="{0A088382-D430-4CA5-B480-1A5EF19CB3C0}">
      <text>
        <r>
          <rPr>
            <b/>
            <sz val="8"/>
            <color indexed="81"/>
            <rFont val="Tahoma"/>
            <family val="2"/>
          </rPr>
          <t>BBS:</t>
        </r>
        <r>
          <rPr>
            <sz val="8"/>
            <color indexed="81"/>
            <rFont val="Tahoma"/>
            <family val="2"/>
          </rPr>
          <t xml:space="preserve">
Sum of allocations plus school improvement and state admin</t>
        </r>
      </text>
    </comment>
    <comment ref="C15" authorId="1" shapeId="0" xr:uid="{7F6C8134-4B04-4679-9BBE-437C8504DCB3}">
      <text>
        <r>
          <rPr>
            <b/>
            <sz val="9"/>
            <color indexed="81"/>
            <rFont val="Tahoma"/>
            <family val="2"/>
          </rPr>
          <t>Brenda Staggs:</t>
        </r>
        <r>
          <rPr>
            <sz val="9"/>
            <color indexed="81"/>
            <rFont val="Tahoma"/>
            <family val="2"/>
          </rPr>
          <t xml:space="preserve">
Col F on the Current Year tab
</t>
        </r>
      </text>
    </comment>
    <comment ref="V15" authorId="2" shapeId="0" xr:uid="{DBE430CD-DD4E-4F95-B332-0021CF81F89A}">
      <text>
        <r>
          <rPr>
            <b/>
            <sz val="8"/>
            <color indexed="81"/>
            <rFont val="Tahoma"/>
            <family val="2"/>
          </rPr>
          <t>BBS:</t>
        </r>
        <r>
          <rPr>
            <sz val="8"/>
            <color indexed="81"/>
            <rFont val="Tahoma"/>
            <family val="2"/>
          </rPr>
          <t xml:space="preserve">
Sum of allocations plus school improvement and state admin</t>
        </r>
      </text>
    </comment>
    <comment ref="B16" authorId="4" shapeId="0" xr:uid="{919C5C87-5F50-4EE4-A93B-3B9999237D30}">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1" shapeId="0" xr:uid="{F044C814-7B90-4538-A8ED-518ACDE8DF06}">
      <text>
        <r>
          <rPr>
            <b/>
            <sz val="8"/>
            <color indexed="81"/>
            <rFont val="Tahoma"/>
            <family val="2"/>
          </rPr>
          <t>Brenda Staggs:</t>
        </r>
        <r>
          <rPr>
            <sz val="8"/>
            <color indexed="81"/>
            <rFont val="Tahoma"/>
            <family val="2"/>
          </rPr>
          <t xml:space="preserve">
Links to column "P" on the current year tab</t>
        </r>
      </text>
    </comment>
    <comment ref="K16" authorId="1" shapeId="0" xr:uid="{57221E73-4238-4032-92CB-ED16461768C7}">
      <text>
        <r>
          <rPr>
            <b/>
            <sz val="8"/>
            <color indexed="81"/>
            <rFont val="Tahoma"/>
            <family val="2"/>
          </rPr>
          <t>Brenda Staggs:</t>
        </r>
        <r>
          <rPr>
            <sz val="8"/>
            <color indexed="81"/>
            <rFont val="Tahoma"/>
            <family val="2"/>
          </rPr>
          <t xml:space="preserve">
Links to column "Q" on the current year tab</t>
        </r>
      </text>
    </comment>
    <comment ref="L16" authorId="1" shapeId="0" xr:uid="{1011D558-D404-4670-906B-529833C2FCEF}">
      <text>
        <r>
          <rPr>
            <b/>
            <sz val="8"/>
            <color indexed="81"/>
            <rFont val="Tahoma"/>
            <family val="2"/>
          </rPr>
          <t>Brenda Staggs:</t>
        </r>
        <r>
          <rPr>
            <sz val="8"/>
            <color indexed="81"/>
            <rFont val="Tahoma"/>
            <family val="2"/>
          </rPr>
          <t xml:space="preserve">
Links to column "R" on the current year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Brenda Staggs</author>
    <author>ca18329</author>
  </authors>
  <commentList>
    <comment ref="F8" authorId="0" shapeId="0" xr:uid="{00000000-0006-0000-0900-000001000000}">
      <text>
        <r>
          <rPr>
            <b/>
            <sz val="9"/>
            <color indexed="81"/>
            <rFont val="Tahoma"/>
            <family val="2"/>
          </rPr>
          <t>Author:</t>
        </r>
        <r>
          <rPr>
            <sz val="9"/>
            <color indexed="81"/>
            <rFont val="Tahoma"/>
            <family val="2"/>
          </rPr>
          <t xml:space="preserve">
=5511 Der Pov from Shelby and 266 from Davidson</t>
        </r>
      </text>
    </comment>
    <comment ref="I8" authorId="0" shapeId="0" xr:uid="{00000000-0006-0000-0900-000002000000}">
      <text>
        <r>
          <rPr>
            <b/>
            <sz val="9"/>
            <color indexed="81"/>
            <rFont val="Tahoma"/>
            <family val="2"/>
          </rPr>
          <t>Author:</t>
        </r>
        <r>
          <rPr>
            <sz val="9"/>
            <color indexed="81"/>
            <rFont val="Tahoma"/>
            <family val="2"/>
          </rPr>
          <t xml:space="preserve">
=52 foster from Shelby and 14 from Davidson</t>
        </r>
      </text>
    </comment>
    <comment ref="L8" authorId="1" shapeId="0" xr:uid="{00000000-0006-0000-0900-000003000000}">
      <text>
        <r>
          <rPr>
            <b/>
            <sz val="9"/>
            <color indexed="81"/>
            <rFont val="Tahoma"/>
            <family val="2"/>
          </rPr>
          <t>Brenda Staggs:</t>
        </r>
        <r>
          <rPr>
            <sz val="9"/>
            <color indexed="81"/>
            <rFont val="Tahoma"/>
            <family val="2"/>
          </rPr>
          <t xml:space="preserve">
Receiving 9869 from Shelby and 734 from Davidson</t>
        </r>
      </text>
    </comment>
    <comment ref="F12" authorId="1" shapeId="0" xr:uid="{00000000-0006-0000-0900-000004000000}">
      <text>
        <r>
          <rPr>
            <b/>
            <sz val="9"/>
            <color indexed="81"/>
            <rFont val="Tahoma"/>
            <family val="2"/>
          </rPr>
          <t>Brenda Staggs:</t>
        </r>
        <r>
          <rPr>
            <sz val="9"/>
            <color indexed="81"/>
            <rFont val="Tahoma"/>
            <family val="2"/>
          </rPr>
          <t xml:space="preserve">
# Reduced by number of derived poverty transferring to Lakeland. Currently 332 less 29 served by Lakeland due to grade chg served.</t>
        </r>
      </text>
    </comment>
    <comment ref="L12" authorId="1" shapeId="0" xr:uid="{00000000-0006-0000-0900-000005000000}">
      <text>
        <r>
          <rPr>
            <b/>
            <sz val="9"/>
            <color indexed="81"/>
            <rFont val="Tahoma"/>
            <family val="2"/>
          </rPr>
          <t>Brenda Staggs:</t>
        </r>
        <r>
          <rPr>
            <sz val="9"/>
            <color indexed="81"/>
            <rFont val="Tahoma"/>
            <family val="2"/>
          </rPr>
          <t xml:space="preserve">
Reduced population by number transferring to Lakeland =4508 less 464</t>
        </r>
      </text>
    </comment>
    <comment ref="F21" authorId="1" shapeId="0" xr:uid="{00000000-0006-0000-0900-000006000000}">
      <text>
        <r>
          <rPr>
            <b/>
            <sz val="9"/>
            <color indexed="81"/>
            <rFont val="Tahoma"/>
            <family val="2"/>
          </rPr>
          <t>Brenda Staggs:</t>
        </r>
        <r>
          <rPr>
            <sz val="9"/>
            <color indexed="81"/>
            <rFont val="Tahoma"/>
            <family val="2"/>
          </rPr>
          <t xml:space="preserve">
Reduced by those transferring to Cleveland
1723-20=1703</t>
        </r>
      </text>
    </comment>
    <comment ref="L21" authorId="1" shapeId="0" xr:uid="{00000000-0006-0000-0900-000007000000}">
      <text>
        <r>
          <rPr>
            <b/>
            <sz val="9"/>
            <color indexed="81"/>
            <rFont val="Tahoma"/>
            <family val="2"/>
          </rPr>
          <t>Brenda Staggs:</t>
        </r>
        <r>
          <rPr>
            <sz val="9"/>
            <color indexed="81"/>
            <rFont val="Tahoma"/>
            <family val="2"/>
          </rPr>
          <t xml:space="preserve">
Reduced population by number transferring to Cleveland =10,603-118 </t>
        </r>
      </text>
    </comment>
    <comment ref="F30" authorId="1" shapeId="0" xr:uid="{00000000-0006-0000-0900-000008000000}">
      <text>
        <r>
          <rPr>
            <b/>
            <sz val="9"/>
            <color indexed="81"/>
            <rFont val="Tahoma"/>
            <family val="2"/>
          </rPr>
          <t>Brenda Staggs:</t>
        </r>
        <r>
          <rPr>
            <sz val="9"/>
            <color indexed="81"/>
            <rFont val="Tahoma"/>
            <family val="2"/>
          </rPr>
          <t xml:space="preserve">
Equals sum of orig Cleveland pov (1334)+ derived poverty from Bradley (20)</t>
        </r>
      </text>
    </comment>
    <comment ref="L30" authorId="1" shapeId="0" xr:uid="{00000000-0006-0000-0900-000009000000}">
      <text>
        <r>
          <rPr>
            <b/>
            <sz val="9"/>
            <color indexed="81"/>
            <rFont val="Tahoma"/>
            <family val="2"/>
          </rPr>
          <t>Brenda Staggs:</t>
        </r>
        <r>
          <rPr>
            <sz val="9"/>
            <color indexed="81"/>
            <rFont val="Tahoma"/>
            <family val="2"/>
          </rPr>
          <t xml:space="preserve">
Equals sum of orig Cleveland pop (6481)+ pop transferring from Bradley (20)</t>
        </r>
      </text>
    </comment>
    <comment ref="F37" authorId="0" shapeId="0" xr:uid="{00000000-0006-0000-0900-00000A000000}">
      <text>
        <r>
          <rPr>
            <b/>
            <sz val="9"/>
            <color indexed="81"/>
            <rFont val="Tahoma"/>
            <family val="2"/>
          </rPr>
          <t>Author:</t>
        </r>
        <r>
          <rPr>
            <sz val="9"/>
            <color indexed="81"/>
            <rFont val="Tahoma"/>
            <family val="2"/>
          </rPr>
          <t xml:space="preserve">
Original poverty from USEd for Davidson (22632) less ASD (266) and SBE (38)</t>
        </r>
      </text>
    </comment>
    <comment ref="I37" authorId="0" shapeId="0" xr:uid="{00000000-0006-0000-0900-00000B000000}">
      <text>
        <r>
          <rPr>
            <b/>
            <sz val="9"/>
            <color indexed="81"/>
            <rFont val="Tahoma"/>
            <family val="2"/>
          </rPr>
          <t>Author:</t>
        </r>
        <r>
          <rPr>
            <sz val="9"/>
            <color indexed="81"/>
            <rFont val="Tahoma"/>
            <family val="2"/>
          </rPr>
          <t xml:space="preserve">
Original foster count for Davidson (247)-ASD assigned foster from Davidson (14)</t>
        </r>
      </text>
    </comment>
    <comment ref="L37" authorId="0" shapeId="0" xr:uid="{00000000-0006-0000-0900-00000C000000}">
      <text>
        <r>
          <rPr>
            <b/>
            <sz val="9"/>
            <color indexed="81"/>
            <rFont val="Tahoma"/>
            <family val="2"/>
          </rPr>
          <t>Author:</t>
        </r>
        <r>
          <rPr>
            <sz val="9"/>
            <color indexed="81"/>
            <rFont val="Tahoma"/>
            <family val="2"/>
          </rPr>
          <t xml:space="preserve">
=Original pop from USEd for Davidson (98535) LESS 140 for SBE and 734 for ASD</t>
        </r>
      </text>
    </comment>
    <comment ref="F48" authorId="2" shapeId="0" xr:uid="{00000000-0006-0000-0900-00000D000000}">
      <text>
        <r>
          <rPr>
            <b/>
            <sz val="9"/>
            <color indexed="81"/>
            <rFont val="Tahoma"/>
            <family val="2"/>
          </rPr>
          <t>Brenda Staggs:</t>
        </r>
        <r>
          <rPr>
            <sz val="9"/>
            <color indexed="81"/>
            <rFont val="Tahoma"/>
            <family val="2"/>
          </rPr>
          <t xml:space="preserve">
from York/Fentress poverty info FY18-19 Cell H8, tab 1</t>
        </r>
      </text>
    </comment>
    <comment ref="L48" authorId="1" shapeId="0" xr:uid="{00000000-0006-0000-0900-00000E000000}">
      <text>
        <r>
          <rPr>
            <b/>
            <sz val="9"/>
            <color indexed="81"/>
            <rFont val="Tahoma"/>
            <family val="2"/>
          </rPr>
          <t>Brenda Staggs:</t>
        </r>
        <r>
          <rPr>
            <sz val="9"/>
            <color indexed="81"/>
            <rFont val="Tahoma"/>
            <family val="2"/>
          </rPr>
          <t xml:space="preserve">
York-Fentress poverty FY18-19, Tab 1, cell D20</t>
        </r>
      </text>
    </comment>
    <comment ref="G55" authorId="1" shapeId="0" xr:uid="{00000000-0006-0000-0900-00000F000000}">
      <text>
        <r>
          <rPr>
            <b/>
            <sz val="9"/>
            <color indexed="81"/>
            <rFont val="Tahoma"/>
            <family val="2"/>
          </rPr>
          <t>Brenda Staggs:</t>
        </r>
        <r>
          <rPr>
            <sz val="9"/>
            <color indexed="81"/>
            <rFont val="Tahoma"/>
            <family val="2"/>
          </rPr>
          <t xml:space="preserve">
Generated 32 for USEd; facility closed; number reduced to zero per CPM 7-5-18</t>
        </r>
      </text>
    </comment>
    <comment ref="F80" authorId="1" shapeId="0" xr:uid="{00000000-0006-0000-0900-000010000000}">
      <text>
        <r>
          <rPr>
            <b/>
            <sz val="9"/>
            <color indexed="81"/>
            <rFont val="Tahoma"/>
            <family val="2"/>
          </rPr>
          <t>Brenda Staggs:</t>
        </r>
        <r>
          <rPr>
            <sz val="9"/>
            <color indexed="81"/>
            <rFont val="Tahoma"/>
            <family val="2"/>
          </rPr>
          <t xml:space="preserve">
Increased by number of derived poverty transferring from Arlington.  Currently Lakeland has 113 plus 29 due to grade chg served-from Arlington's count.</t>
        </r>
      </text>
    </comment>
    <comment ref="L80" authorId="1" shapeId="0" xr:uid="{00000000-0006-0000-0900-000011000000}">
      <text>
        <r>
          <rPr>
            <b/>
            <sz val="9"/>
            <color indexed="81"/>
            <rFont val="Tahoma"/>
            <family val="2"/>
          </rPr>
          <t>Brenda Staggs:</t>
        </r>
        <r>
          <rPr>
            <sz val="9"/>
            <color indexed="81"/>
            <rFont val="Tahoma"/>
            <family val="2"/>
          </rPr>
          <t xml:space="preserve">
Increased by number of students transferring from Arlington 
=1060+464
</t>
        </r>
      </text>
    </comment>
    <comment ref="F106" authorId="1" shapeId="0" xr:uid="{00000000-0006-0000-0900-000012000000}">
      <text>
        <r>
          <rPr>
            <b/>
            <sz val="9"/>
            <color indexed="81"/>
            <rFont val="Tahoma"/>
            <family val="2"/>
          </rPr>
          <t>Brenda Staggs:</t>
        </r>
        <r>
          <rPr>
            <sz val="9"/>
            <color indexed="81"/>
            <rFont val="Tahoma"/>
            <family val="2"/>
          </rPr>
          <t xml:space="preserve">
Includes USEd pov (1430)+4 annexed from Rutherford</t>
        </r>
      </text>
    </comment>
    <comment ref="L106" authorId="1" shapeId="0" xr:uid="{00000000-0006-0000-0900-000013000000}">
      <text>
        <r>
          <rPr>
            <b/>
            <sz val="9"/>
            <color indexed="81"/>
            <rFont val="Tahoma"/>
            <family val="2"/>
          </rPr>
          <t>Brenda Staggs:</t>
        </r>
        <r>
          <rPr>
            <sz val="9"/>
            <color indexed="81"/>
            <rFont val="Tahoma"/>
            <family val="2"/>
          </rPr>
          <t xml:space="preserve">
Includes USEd pop (11,275) + 34 annexed from Rutherford</t>
        </r>
      </text>
    </comment>
    <comment ref="F122" authorId="1" shapeId="0" xr:uid="{00000000-0006-0000-0900-000014000000}">
      <text>
        <r>
          <rPr>
            <b/>
            <sz val="9"/>
            <color indexed="81"/>
            <rFont val="Tahoma"/>
            <family val="2"/>
          </rPr>
          <t>Brenda Staggs:</t>
        </r>
        <r>
          <rPr>
            <sz val="9"/>
            <color indexed="81"/>
            <rFont val="Tahoma"/>
            <family val="2"/>
          </rPr>
          <t xml:space="preserve">
Includes USEd pov (4910) less 4 annexed to Murfreesboro</t>
        </r>
      </text>
    </comment>
    <comment ref="L122" authorId="1" shapeId="0" xr:uid="{00000000-0006-0000-0900-000015000000}">
      <text>
        <r>
          <rPr>
            <b/>
            <sz val="9"/>
            <color indexed="81"/>
            <rFont val="Tahoma"/>
            <family val="2"/>
          </rPr>
          <t>Brenda Staggs:</t>
        </r>
        <r>
          <rPr>
            <sz val="9"/>
            <color indexed="81"/>
            <rFont val="Tahoma"/>
            <family val="2"/>
          </rPr>
          <t xml:space="preserve">
Includes USEd pop (44,736) less 34 annexed to Murfreesboro</t>
        </r>
      </text>
    </comment>
    <comment ref="F126" authorId="1" shapeId="0" xr:uid="{00000000-0006-0000-0900-000016000000}">
      <text>
        <r>
          <rPr>
            <b/>
            <sz val="9"/>
            <color indexed="81"/>
            <rFont val="Tahoma"/>
            <family val="2"/>
          </rPr>
          <t>Brenda Staggs:</t>
        </r>
        <r>
          <rPr>
            <sz val="9"/>
            <color indexed="81"/>
            <rFont val="Tahoma"/>
            <family val="2"/>
          </rPr>
          <t xml:space="preserve">
Shelby pov (44,897) less SBE (124) and ASD (5511)</t>
        </r>
      </text>
    </comment>
    <comment ref="I126" authorId="1" shapeId="0" xr:uid="{00000000-0006-0000-0900-000017000000}">
      <text>
        <r>
          <rPr>
            <b/>
            <sz val="9"/>
            <color indexed="81"/>
            <rFont val="Tahoma"/>
            <family val="2"/>
          </rPr>
          <t>Brenda Staggs:</t>
        </r>
        <r>
          <rPr>
            <sz val="9"/>
            <color indexed="81"/>
            <rFont val="Tahoma"/>
            <family val="2"/>
          </rPr>
          <t xml:space="preserve">
=343 minus 52 foster for ASD</t>
        </r>
      </text>
    </comment>
    <comment ref="L126" authorId="1" shapeId="0" xr:uid="{00000000-0006-0000-0900-000018000000}">
      <text>
        <r>
          <rPr>
            <b/>
            <sz val="9"/>
            <color indexed="81"/>
            <rFont val="Tahoma"/>
            <family val="2"/>
          </rPr>
          <t>Brenda Staggs:</t>
        </r>
        <r>
          <rPr>
            <sz val="9"/>
            <color indexed="81"/>
            <rFont val="Tahoma"/>
            <family val="2"/>
          </rPr>
          <t xml:space="preserve">
POP (132,312) less SBE (450) and ASD (8953)</t>
        </r>
      </text>
    </comment>
    <comment ref="F129" authorId="1" shapeId="0" xr:uid="{00000000-0006-0000-0900-000019000000}">
      <text>
        <r>
          <rPr>
            <b/>
            <sz val="9"/>
            <color indexed="81"/>
            <rFont val="Tahoma"/>
            <family val="2"/>
          </rPr>
          <t>Brenda Staggs:</t>
        </r>
        <r>
          <rPr>
            <sz val="9"/>
            <color indexed="81"/>
            <rFont val="Tahoma"/>
            <family val="2"/>
          </rPr>
          <t xml:space="preserve">
124 from Shelby and 38 from Davidson</t>
        </r>
      </text>
    </comment>
    <comment ref="L129" authorId="1" shapeId="0" xr:uid="{00000000-0006-0000-0900-00001A000000}">
      <text>
        <r>
          <rPr>
            <b/>
            <sz val="9"/>
            <color indexed="81"/>
            <rFont val="Tahoma"/>
            <family val="2"/>
          </rPr>
          <t>Brenda Staggs:</t>
        </r>
        <r>
          <rPr>
            <sz val="9"/>
            <color indexed="81"/>
            <rFont val="Tahoma"/>
            <family val="2"/>
          </rPr>
          <t xml:space="preserve">
Received 140 from Davidson and 320 from Shelby</t>
        </r>
      </text>
    </comment>
    <comment ref="F150" authorId="1" shapeId="0" xr:uid="{00000000-0006-0000-0900-00001B000000}">
      <text>
        <r>
          <rPr>
            <b/>
            <sz val="9"/>
            <color indexed="81"/>
            <rFont val="Tahoma"/>
            <family val="2"/>
          </rPr>
          <t>Brenda Staggs:</t>
        </r>
        <r>
          <rPr>
            <sz val="9"/>
            <color indexed="81"/>
            <rFont val="Tahoma"/>
            <family val="2"/>
          </rPr>
          <t xml:space="preserve">
from York/Fentress poverty info FY18-19, tab 1, cell J8</t>
        </r>
      </text>
    </comment>
    <comment ref="L150" authorId="1" shapeId="0" xr:uid="{00000000-0006-0000-0900-00001C000000}">
      <text>
        <r>
          <rPr>
            <b/>
            <sz val="9"/>
            <color indexed="81"/>
            <rFont val="Tahoma"/>
            <family val="2"/>
          </rPr>
          <t>Brenda Staggs:</t>
        </r>
        <r>
          <rPr>
            <sz val="9"/>
            <color indexed="81"/>
            <rFont val="Tahoma"/>
            <family val="2"/>
          </rPr>
          <t xml:space="preserve">
York-Fentress FY18-19, Tab 1, Cell D18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CA00715</author>
    <author>Brenda Staggs</author>
    <author>BBS</author>
    <author>ca00715</author>
    <author>Paul.Brown</author>
  </authors>
  <commentList>
    <comment ref="Z3" authorId="0" shapeId="0" xr:uid="{00000000-0006-0000-0A00-000001000000}">
      <text>
        <r>
          <rPr>
            <b/>
            <sz val="8"/>
            <color indexed="81"/>
            <rFont val="Tahoma"/>
            <family val="2"/>
          </rPr>
          <t>CA00715:</t>
        </r>
        <r>
          <rPr>
            <sz val="8"/>
            <color indexed="81"/>
            <rFont val="Tahoma"/>
            <family val="2"/>
          </rPr>
          <t xml:space="preserve">
Change this cell if amount withheld for Academic Achievement changes</t>
        </r>
      </text>
    </comment>
    <comment ref="A9" authorId="1" shapeId="0" xr:uid="{00000000-0006-0000-0A00-000002000000}">
      <text>
        <r>
          <rPr>
            <b/>
            <sz val="9"/>
            <color indexed="81"/>
            <rFont val="Tahoma"/>
            <family val="2"/>
          </rPr>
          <t>Brenda Staggs:</t>
        </r>
        <r>
          <rPr>
            <sz val="9"/>
            <color indexed="81"/>
            <rFont val="Tahoma"/>
            <family val="2"/>
          </rPr>
          <t xml:space="preserve">
Before muni deductions
</t>
        </r>
      </text>
    </comment>
    <comment ref="C12" authorId="1" shapeId="0" xr:uid="{00000000-0006-0000-0A00-000003000000}">
      <text>
        <r>
          <rPr>
            <b/>
            <sz val="9"/>
            <color indexed="81"/>
            <rFont val="Tahoma"/>
            <family val="2"/>
          </rPr>
          <t>Brenda Staggs:</t>
        </r>
        <r>
          <rPr>
            <sz val="9"/>
            <color indexed="81"/>
            <rFont val="Tahoma"/>
            <family val="2"/>
          </rPr>
          <t xml:space="preserve">
Next five columns linked to cell "150"  in columns I-M on the current year tab</t>
        </r>
      </text>
    </comment>
    <comment ref="V12" authorId="2" shapeId="0" xr:uid="{00000000-0006-0000-0A00-000004000000}">
      <text>
        <r>
          <rPr>
            <sz val="8"/>
            <color indexed="81"/>
            <rFont val="Tahoma"/>
            <family val="2"/>
          </rPr>
          <t>STEP 2:  1% of total Title I, Part A allocation determined by ED reserved from LEAs after school improvement amount reserved.</t>
        </r>
      </text>
    </comment>
    <comment ref="X12" authorId="2" shapeId="0" xr:uid="{00000000-0006-0000-0A00-000005000000}">
      <text>
        <r>
          <rPr>
            <sz val="8"/>
            <color indexed="81"/>
            <rFont val="Tahoma"/>
            <family val="2"/>
          </rPr>
          <t>STEP 2:  1% of total Title I, Part A allocation determined by ED reserved from LEAs after school improvement amount reserved.</t>
        </r>
      </text>
    </comment>
    <comment ref="Y12" authorId="2" shapeId="0" xr:uid="{00000000-0006-0000-0A00-000006000000}">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2" shapeId="0" xr:uid="{00000000-0006-0000-0A00-000007000000}">
      <text>
        <r>
          <rPr>
            <sz val="8"/>
            <color indexed="81"/>
            <rFont val="Tahoma"/>
            <family val="2"/>
          </rPr>
          <t>The amount in this column is the sum of columns Z:AD and is the 2015-16 hold-harmless base.</t>
        </r>
      </text>
    </comment>
    <comment ref="AD12" authorId="2" shapeId="0" xr:uid="{00000000-0006-0000-0A00-000008000000}">
      <text>
        <r>
          <rPr>
            <b/>
            <sz val="8"/>
            <color indexed="81"/>
            <rFont val="Tahoma"/>
            <family val="2"/>
          </rPr>
          <t>BBS:</t>
        </r>
        <r>
          <rPr>
            <sz val="8"/>
            <color indexed="81"/>
            <rFont val="Tahoma"/>
            <family val="2"/>
          </rPr>
          <t xml:space="preserve">
Info comes from Populations sheet from USDOE-"Percent Formula"</t>
        </r>
      </text>
    </comment>
    <comment ref="AE12" authorId="3" shapeId="0" xr:uid="{00000000-0006-0000-0A00-000009000000}">
      <text>
        <r>
          <rPr>
            <b/>
            <sz val="9"/>
            <color indexed="81"/>
            <rFont val="Tahoma"/>
            <family val="2"/>
          </rPr>
          <t>ca00715:</t>
        </r>
        <r>
          <rPr>
            <sz val="9"/>
            <color indexed="81"/>
            <rFont val="Tahoma"/>
            <family val="2"/>
          </rPr>
          <t xml:space="preserve">
LEAs whose formula percentage is &gt; 15%</t>
        </r>
      </text>
    </comment>
    <comment ref="AF12" authorId="3" shapeId="0" xr:uid="{00000000-0006-0000-0A00-00000A000000}">
      <text>
        <r>
          <rPr>
            <b/>
            <sz val="9"/>
            <color indexed="81"/>
            <rFont val="Tahoma"/>
            <family val="2"/>
          </rPr>
          <t>ca00715:</t>
        </r>
        <r>
          <rPr>
            <sz val="9"/>
            <color indexed="81"/>
            <rFont val="Tahoma"/>
            <family val="2"/>
          </rPr>
          <t xml:space="preserve">
LEA's whose formula percentage  is &gt;15% and &lt; 30%</t>
        </r>
      </text>
    </comment>
    <comment ref="AG12" authorId="3" shapeId="0" xr:uid="{00000000-0006-0000-0A00-00000B000000}">
      <text>
        <r>
          <rPr>
            <b/>
            <sz val="9"/>
            <color indexed="81"/>
            <rFont val="Tahoma"/>
            <family val="2"/>
          </rPr>
          <t>ca00715:</t>
        </r>
        <r>
          <rPr>
            <sz val="9"/>
            <color indexed="81"/>
            <rFont val="Tahoma"/>
            <family val="2"/>
          </rPr>
          <t xml:space="preserve">
LEAs whose formula percentage is equal to or more than 30%
</t>
        </r>
      </text>
    </comment>
    <comment ref="AI12" authorId="2" shapeId="0" xr:uid="{00000000-0006-0000-0A00-00000C000000}">
      <text>
        <r>
          <rPr>
            <sz val="8"/>
            <color indexed="81"/>
            <rFont val="Tahoma"/>
            <family val="2"/>
          </rPr>
          <t>Col AL X Col AQ</t>
        </r>
      </text>
    </comment>
    <comment ref="AW12" authorId="2" shapeId="0" xr:uid="{00000000-0006-0000-0A00-00000D000000}">
      <text>
        <r>
          <rPr>
            <b/>
            <sz val="8"/>
            <color indexed="81"/>
            <rFont val="Tahoma"/>
            <family val="2"/>
          </rPr>
          <t>BBS:</t>
        </r>
        <r>
          <rPr>
            <sz val="8"/>
            <color indexed="81"/>
            <rFont val="Tahoma"/>
            <family val="2"/>
          </rPr>
          <t xml:space="preserve">
Figures linked from Populations tab, column K</t>
        </r>
      </text>
    </comment>
    <comment ref="AY12" authorId="2" shapeId="0" xr:uid="{00000000-0006-0000-0A00-00000E000000}">
      <text>
        <r>
          <rPr>
            <b/>
            <sz val="8"/>
            <color indexed="81"/>
            <rFont val="Tahoma"/>
            <family val="2"/>
          </rPr>
          <t>BBS:</t>
        </r>
        <r>
          <rPr>
            <sz val="8"/>
            <color indexed="81"/>
            <rFont val="Tahoma"/>
            <family val="2"/>
          </rPr>
          <t xml:space="preserve">
Using Oct 2008 caseload counts for this column. Column G on the Populations tab.</t>
        </r>
      </text>
    </comment>
    <comment ref="G13" authorId="2" shapeId="0" xr:uid="{00000000-0006-0000-0A00-00000F000000}">
      <text>
        <r>
          <rPr>
            <b/>
            <sz val="8"/>
            <color indexed="81"/>
            <rFont val="Tahoma"/>
            <family val="2"/>
          </rPr>
          <t>BBS:</t>
        </r>
        <r>
          <rPr>
            <sz val="8"/>
            <color indexed="81"/>
            <rFont val="Tahoma"/>
            <family val="2"/>
          </rPr>
          <t xml:space="preserve">
Should match last year's total allocation to TN-came from current year allocation spreadsheet from ED</t>
        </r>
      </text>
    </comment>
    <comment ref="L13" authorId="2" shapeId="0" xr:uid="{00000000-0006-0000-0A00-000010000000}">
      <text>
        <r>
          <rPr>
            <b/>
            <sz val="8"/>
            <color indexed="81"/>
            <rFont val="Tahoma"/>
            <family val="2"/>
          </rPr>
          <t>BBS:</t>
        </r>
        <r>
          <rPr>
            <sz val="8"/>
            <color indexed="81"/>
            <rFont val="Tahoma"/>
            <family val="2"/>
          </rPr>
          <t xml:space="preserve">
Should match this year's allocation to TN-came from current year spreadsheet from ED</t>
        </r>
      </text>
    </comment>
    <comment ref="N13" authorId="1" shapeId="0" xr:uid="{00000000-0006-0000-0A00-000011000000}">
      <text>
        <r>
          <rPr>
            <b/>
            <sz val="9"/>
            <color indexed="81"/>
            <rFont val="Tahoma"/>
            <family val="2"/>
          </rPr>
          <t>Brenda Staggs:</t>
        </r>
        <r>
          <rPr>
            <sz val="9"/>
            <color indexed="81"/>
            <rFont val="Tahoma"/>
            <family val="2"/>
          </rPr>
          <t xml:space="preserve">
Should match flow-through from last year less special schools allocations</t>
        </r>
      </text>
    </comment>
    <comment ref="L14" authorId="1" shapeId="0" xr:uid="{00000000-0006-0000-0A00-000012000000}">
      <text>
        <r>
          <rPr>
            <b/>
            <sz val="9"/>
            <color indexed="81"/>
            <rFont val="Tahoma"/>
            <family val="2"/>
          </rPr>
          <t>Brenda Staggs:</t>
        </r>
        <r>
          <rPr>
            <sz val="9"/>
            <color indexed="81"/>
            <rFont val="Tahoma"/>
            <family val="2"/>
          </rPr>
          <t xml:space="preserve">
Allocations PLUS removed Concentration amounts for 4 munis who are NOT eligible to receive this portion</t>
        </r>
      </text>
    </comment>
    <comment ref="R14" authorId="2" shapeId="0" xr:uid="{00000000-0006-0000-0A00-000013000000}">
      <text>
        <r>
          <rPr>
            <b/>
            <sz val="9"/>
            <color indexed="81"/>
            <rFont val="Tahoma"/>
            <family val="2"/>
          </rPr>
          <t>BBS:</t>
        </r>
        <r>
          <rPr>
            <sz val="9"/>
            <color indexed="81"/>
            <rFont val="Tahoma"/>
            <family val="2"/>
          </rPr>
          <t xml:space="preserve">
Allocations including 
school improvement</t>
        </r>
      </text>
    </comment>
    <comment ref="V14" authorId="2" shapeId="0" xr:uid="{00000000-0006-0000-0A00-000014000000}">
      <text>
        <r>
          <rPr>
            <b/>
            <sz val="8"/>
            <color indexed="81"/>
            <rFont val="Tahoma"/>
            <family val="2"/>
          </rPr>
          <t>BBS:</t>
        </r>
        <r>
          <rPr>
            <sz val="8"/>
            <color indexed="81"/>
            <rFont val="Tahoma"/>
            <family val="2"/>
          </rPr>
          <t xml:space="preserve">
Sum of allocations plus school improvement and state admin</t>
        </r>
      </text>
    </comment>
    <comment ref="C15" authorId="1" shapeId="0" xr:uid="{00000000-0006-0000-0A00-000015000000}">
      <text>
        <r>
          <rPr>
            <b/>
            <sz val="9"/>
            <color indexed="81"/>
            <rFont val="Tahoma"/>
            <family val="2"/>
          </rPr>
          <t>Brenda Staggs:</t>
        </r>
        <r>
          <rPr>
            <sz val="9"/>
            <color indexed="81"/>
            <rFont val="Tahoma"/>
            <family val="2"/>
          </rPr>
          <t xml:space="preserve">
Col F on the Current Year tab
</t>
        </r>
      </text>
    </comment>
    <comment ref="V15" authorId="2" shapeId="0" xr:uid="{00000000-0006-0000-0A00-000016000000}">
      <text>
        <r>
          <rPr>
            <b/>
            <sz val="8"/>
            <color indexed="81"/>
            <rFont val="Tahoma"/>
            <family val="2"/>
          </rPr>
          <t>BBS:</t>
        </r>
        <r>
          <rPr>
            <sz val="8"/>
            <color indexed="81"/>
            <rFont val="Tahoma"/>
            <family val="2"/>
          </rPr>
          <t xml:space="preserve">
Sum of allocations plus school improvement and state admin</t>
        </r>
      </text>
    </comment>
    <comment ref="B16" authorId="4" shapeId="0" xr:uid="{00000000-0006-0000-0A00-000017000000}">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1" shapeId="0" xr:uid="{00000000-0006-0000-0A00-000018000000}">
      <text>
        <r>
          <rPr>
            <b/>
            <sz val="8"/>
            <color indexed="81"/>
            <rFont val="Tahoma"/>
            <family val="2"/>
          </rPr>
          <t>Brenda Staggs:</t>
        </r>
        <r>
          <rPr>
            <sz val="8"/>
            <color indexed="81"/>
            <rFont val="Tahoma"/>
            <family val="2"/>
          </rPr>
          <t xml:space="preserve">
Links to column "P" on the current year tab</t>
        </r>
      </text>
    </comment>
    <comment ref="K16" authorId="1" shapeId="0" xr:uid="{00000000-0006-0000-0A00-000019000000}">
      <text>
        <r>
          <rPr>
            <b/>
            <sz val="8"/>
            <color indexed="81"/>
            <rFont val="Tahoma"/>
            <family val="2"/>
          </rPr>
          <t>Brenda Staggs:</t>
        </r>
        <r>
          <rPr>
            <sz val="8"/>
            <color indexed="81"/>
            <rFont val="Tahoma"/>
            <family val="2"/>
          </rPr>
          <t xml:space="preserve">
Links to column "Q" on the current year tab</t>
        </r>
      </text>
    </comment>
    <comment ref="L16" authorId="1" shapeId="0" xr:uid="{00000000-0006-0000-0A00-00001A000000}">
      <text>
        <r>
          <rPr>
            <b/>
            <sz val="8"/>
            <color indexed="81"/>
            <rFont val="Tahoma"/>
            <family val="2"/>
          </rPr>
          <t>Brenda Staggs:</t>
        </r>
        <r>
          <rPr>
            <sz val="8"/>
            <color indexed="81"/>
            <rFont val="Tahoma"/>
            <family val="2"/>
          </rPr>
          <t xml:space="preserve">
Links to column "R" on the current year tab</t>
        </r>
      </text>
    </comment>
  </commentList>
</comments>
</file>

<file path=xl/sharedStrings.xml><?xml version="1.0" encoding="utf-8"?>
<sst xmlns="http://schemas.openxmlformats.org/spreadsheetml/2006/main" count="4205" uniqueCount="972">
  <si>
    <t>(Systems that lost $20K or more in total I-A allocation-includes both base and LocNeg)</t>
  </si>
  <si>
    <t>SI&amp;SA tab, col P/Q</t>
  </si>
  <si>
    <t>SI&amp;SA tab, col AT/AU</t>
  </si>
  <si>
    <t>Use SA and SI tab, cols. AV-BA/AW-BB</t>
  </si>
  <si>
    <t>Use Populations-merged tab, cols. F-L</t>
  </si>
  <si>
    <t>Basic Allocation</t>
  </si>
  <si>
    <t>Conc. Allocation</t>
  </si>
  <si>
    <t>Targeted Allocation</t>
  </si>
  <si>
    <t>EFIG Allocation</t>
  </si>
  <si>
    <t>Total Title I Allocation</t>
  </si>
  <si>
    <t>Percent Change</t>
  </si>
  <si>
    <t>Total Formula Counts</t>
  </si>
  <si>
    <t>Neglected Counts</t>
  </si>
  <si>
    <t>RESERVE for Neglected</t>
  </si>
  <si>
    <t>BASIC Title I Allocation (without Local Neglected)</t>
  </si>
  <si>
    <t>Special School Students</t>
  </si>
  <si>
    <t>Base Allocation LESS per pupil for Special Schools</t>
  </si>
  <si>
    <t>Percent chg from current : last year</t>
  </si>
  <si>
    <t xml:space="preserve">
Poverty </t>
  </si>
  <si>
    <t>NEG</t>
  </si>
  <si>
    <t>DEL</t>
  </si>
  <si>
    <t>FOSTER</t>
  </si>
  <si>
    <t xml:space="preserve">TOTAL FORMULA </t>
  </si>
  <si>
    <t>5-17
POP.</t>
  </si>
  <si>
    <r>
      <t xml:space="preserve">School Improvement Contribution
</t>
    </r>
    <r>
      <rPr>
        <b/>
        <sz val="10"/>
        <color indexed="10"/>
        <rFont val="Arial"/>
        <family val="2"/>
      </rPr>
      <t/>
    </r>
  </si>
  <si>
    <t>Hold-harmless iteration (optional)</t>
  </si>
  <si>
    <t>Crockett, Alamo, Bells Agreement</t>
  </si>
  <si>
    <t>Original</t>
  </si>
  <si>
    <t>Agreement</t>
  </si>
  <si>
    <t>Reduction for State Administration</t>
  </si>
  <si>
    <t>Reduction for Academic Achievement</t>
  </si>
  <si>
    <t>Crockett</t>
  </si>
  <si>
    <t xml:space="preserve">Alamo </t>
  </si>
  <si>
    <t>TENNESSEE</t>
  </si>
  <si>
    <t>Allocation Change</t>
  </si>
  <si>
    <t>Bells</t>
  </si>
  <si>
    <t>REDUCTIONS FOR 4% SCHOOL IMPROVEMENT RESERVE,</t>
  </si>
  <si>
    <t>This year</t>
  </si>
  <si>
    <t>Final</t>
  </si>
  <si>
    <t>1st Iteration</t>
  </si>
  <si>
    <t>2nd Iteration (if needed)</t>
  </si>
  <si>
    <t>3rd Iteration (if necessary)</t>
  </si>
  <si>
    <t>Fentress Co Allocation</t>
  </si>
  <si>
    <t>1% STATE ADMINISTRATION RESERVE, AND ACADEMIC</t>
  </si>
  <si>
    <t>Last year</t>
  </si>
  <si>
    <t>Final Revised</t>
  </si>
  <si>
    <t>ACHIEVEMENT AWARDS</t>
  </si>
  <si>
    <t>Amount</t>
  </si>
  <si>
    <t>School Improvement Allowed @ 7% LESS Conc. Portion added for 4 munis</t>
  </si>
  <si>
    <t>% needed to fund 7% SI setaside (amt of SI needed-after muni adjustment for concentration, if applicable, otherwise, cell A9)</t>
  </si>
  <si>
    <t>Remaining</t>
  </si>
  <si>
    <t>(*see York-Fentress Poverty Info FY19-20 file)</t>
  </si>
  <si>
    <t xml:space="preserve">School Improvement (7%) </t>
  </si>
  <si>
    <t xml:space="preserve">State Administration (1%)   </t>
  </si>
  <si>
    <t>Formula for Col S IF full 4% cannot be taken:</t>
  </si>
  <si>
    <t>=N15</t>
  </si>
  <si>
    <t>Last Year's Flowthrough (link to last year's spreadsheet)</t>
  </si>
  <si>
    <t>Formula for Col S IF full 7% SI is taken:</t>
  </si>
  <si>
    <t>=IF(O15&gt;0,M15-R15,N15)</t>
  </si>
  <si>
    <t>m15-R15</t>
  </si>
  <si>
    <t>LEA Flowthrough (Final minus Sch. Improv., State Admin)</t>
  </si>
  <si>
    <t>ED-DETERMINED 
2018-19 BASIC ALLOCATION</t>
  </si>
  <si>
    <t>ED-DETERMINED 
2018-19 CONC. ALLOCATION</t>
  </si>
  <si>
    <t xml:space="preserve">ED-DETERMINED 
2018-19 TARG. ALLOCATION </t>
  </si>
  <si>
    <t>ED-DETERMINED 
2018-19 EFIG ALLOCATION</t>
  </si>
  <si>
    <t>TOTAL 2018-19 TITLE I ALLOCATION</t>
  </si>
  <si>
    <t>ED-DETERMINED
2019-20
BASIC ALLOCATION</t>
  </si>
  <si>
    <t>ED-DETERMINED 
2019-20
CONC. ALLOCATION</t>
  </si>
  <si>
    <t xml:space="preserve">ED-DETERMINED 
2019-20
TARG. ALLOCATION </t>
  </si>
  <si>
    <t>ED-DETERMINED 
2019-20
EFIG ALLOCATION</t>
  </si>
  <si>
    <t>ED-DETERMINED 
TOTAL 2019-20
TITLE I ALLOCATION</t>
  </si>
  <si>
    <t>Column Y from current year Hold Harmless Base Sheet (Last Year's State Allocations)</t>
  </si>
  <si>
    <t>Difference</t>
  </si>
  <si>
    <t>LEAs with greater than HH allocations</t>
  </si>
  <si>
    <t>Multiplied 7% (or % noted in Cell P8) of all  positive differences</t>
  </si>
  <si>
    <t>LEA Allocations with 7% School Improvement Reserve Factored Out</t>
  </si>
  <si>
    <t>Percent of Prior Year State Determined Allocations</t>
  </si>
  <si>
    <t>Check
(Both cells should not be under 100%)</t>
  </si>
  <si>
    <t>Total Title I-A Allocations with School Improvement and State Admin Factored Out</t>
  </si>
  <si>
    <t>Academic Achievement factored out (Academic Achievement/ Grant)</t>
  </si>
  <si>
    <t>Total Title I-A Allocations with School Improvement, State Admin and Academic Achievement Factored Out</t>
  </si>
  <si>
    <t>State-Determined Basic Grant Allocation for LEAs Eligible in SY 2018-19</t>
  </si>
  <si>
    <t>State-Determined Conc Grant Allocation for LEAs Eligible in SY 2018-19</t>
  </si>
  <si>
    <t>State-Determined Targeted Grant Allocation for LEAs Eligible in SY 2018-19</t>
  </si>
  <si>
    <t>State-Determined EFIG Grant Allocation for LEAs Eligible in SY 2018-19</t>
  </si>
  <si>
    <t>Total State-Determined Title I Allocation for LEAs Eligible in 
SY 2018-19</t>
  </si>
  <si>
    <t>Formula Percentage</t>
  </si>
  <si>
    <t>LEAs at 85% Hold-Harmless</t>
  </si>
  <si>
    <t>LEAs at 90% Hold-Harmless</t>
  </si>
  <si>
    <t>LEAs at 95% Hold-Harmless</t>
  </si>
  <si>
    <t>Hold-Harmless Rate</t>
  </si>
  <si>
    <t>Hold-Harmless Amount</t>
  </si>
  <si>
    <t>Hold-Harmless Check</t>
  </si>
  <si>
    <t>Allocations of LEAs Above Hold-Harmless</t>
  </si>
  <si>
    <t>Adjusted Allocations to LEAs Above Hold-Harmless</t>
  </si>
  <si>
    <t>Allocations to All LEAs</t>
  </si>
  <si>
    <t>FINAL Allocations to All LEAs-before Special Schools Deductions</t>
  </si>
  <si>
    <t>Per Pupil Amount</t>
  </si>
  <si>
    <t>Money to be removed from LEA</t>
  </si>
  <si>
    <t>TSD</t>
  </si>
  <si>
    <t>WTSD</t>
  </si>
  <si>
    <t>TSB</t>
  </si>
  <si>
    <t>York</t>
  </si>
  <si>
    <t>ACHIEVEMENT SCHOOL DISTRICT</t>
  </si>
  <si>
    <t>ALAMO CITY SCHOOL DISTRICT</t>
  </si>
  <si>
    <t>ALCOA CITY SCHOOL DISTRICT</t>
  </si>
  <si>
    <t>ANDERSON COUNTY SCHOOL DISTRICT</t>
  </si>
  <si>
    <t>ARLINGTON CITY SCHOOLS</t>
  </si>
  <si>
    <t>0</t>
  </si>
  <si>
    <t>ATHENS CITY ELEMENTARY SCHOOL DISTRI</t>
  </si>
  <si>
    <t>BARTLETT CITY SCHOOLS</t>
  </si>
  <si>
    <t>BEDFORD COUNTY SCHOOL DISTRICT</t>
  </si>
  <si>
    <t>BELLS CITY SCHOOL DISTRICT</t>
  </si>
  <si>
    <t>BENTON COUNTY SCHOOL DISTRICT</t>
  </si>
  <si>
    <t>BLEDSOE COUNTY SCHOOL DISTRICT</t>
  </si>
  <si>
    <t>BLOUNT COUNTY SCHOOL DISTRICT</t>
  </si>
  <si>
    <t>BRADFORD SPECIAL SCHOOL DISTRICT</t>
  </si>
  <si>
    <t>BRADLEY COUNTY SCHOOL DISTRICT</t>
  </si>
  <si>
    <t>BRISTOL CITY SCHOOL DISTRICT</t>
  </si>
  <si>
    <t>CAMPBELL COUNTY SCHOOL DISTRICT</t>
  </si>
  <si>
    <t>CANNON COUNTY SCHOOL DISTRICT</t>
  </si>
  <si>
    <t>CARTER COUNTY SCHOOL DISTRICT</t>
  </si>
  <si>
    <t>CHEATHAM COUNTY SCHOOL DISTRICT</t>
  </si>
  <si>
    <t>CHESTER COUNTY SCHOOL DISTRICT</t>
  </si>
  <si>
    <t>CLAIBORNE COUNTY SCHOOL DISTRICT</t>
  </si>
  <si>
    <t>CLAY COUNTY SCHOOL DISTRICT</t>
  </si>
  <si>
    <t>CLEVELAND CITY SCHOOL DISTRICT</t>
  </si>
  <si>
    <t>CLINTON CITY ELEMENTARY SCHOOL DISTR</t>
  </si>
  <si>
    <t>COCKE COUNTY SCHOOL DISTRICT</t>
  </si>
  <si>
    <t>COFFEE COUNTY SCHOOL DISTRICT</t>
  </si>
  <si>
    <t>COLLIERVILLE CITY SCHOOLS</t>
  </si>
  <si>
    <t>CROCKETT COUNTY SCHOOL DISTRICT</t>
  </si>
  <si>
    <t>CUMBERLAND COUNTY SCHOOL DISTRICT</t>
  </si>
  <si>
    <t>DAVIDSON COUNTY SCHOOL DIS</t>
  </si>
  <si>
    <t>DAYTON CITY ELEMENTARY SCHOOL DISTRI</t>
  </si>
  <si>
    <t>DECATUR COUNTY SCHOOL DISTRICT</t>
  </si>
  <si>
    <t>DEKALB COUNTY SCHOOL DISTRICT</t>
  </si>
  <si>
    <t>DICKSON COUNTY SCHOOL DISTRICT</t>
  </si>
  <si>
    <t>DYER COUNTY SCHOOL DISTRICT</t>
  </si>
  <si>
    <t>DYERSBURG CITY SCHOOL DISTRICT</t>
  </si>
  <si>
    <t>ELIZABETHTON CITY SCHOOL DISTRICT</t>
  </si>
  <si>
    <t>ETOWAH CITY ELEMENTARY SCHOOL DISTRI</t>
  </si>
  <si>
    <t>FAYETTE COUNTY SCHOOL DISTRICT</t>
  </si>
  <si>
    <t>FAYETTEVILLE CITY ELEMENTARY SCHOOL</t>
  </si>
  <si>
    <t>FENTRESS COUNTY SCHOOL DISTRICT</t>
  </si>
  <si>
    <t>FRANKLIN COUNTY SCHOOL DISTRICT</t>
  </si>
  <si>
    <t>FRANKLIN SPECIAL SCHOOL DISTRICT</t>
  </si>
  <si>
    <t>GERMANTOWN CITY SCHOOLS</t>
  </si>
  <si>
    <t>GIBSON SPECIAL DISTRICT</t>
  </si>
  <si>
    <t>GILES COUNTY SCHOOL DISTRICT</t>
  </si>
  <si>
    <t>GRAINGER COUNTY SCHOOL DISTRICT</t>
  </si>
  <si>
    <t>GREENE COUNTY SCHOOL DISTRICT</t>
  </si>
  <si>
    <t>GREENEVILLE CITY SCHOOL DISTRICT</t>
  </si>
  <si>
    <t>GRUNDY COUNTY SCHOOL DISTRICT</t>
  </si>
  <si>
    <t>HAMBLEN COUNTY SCHOOL DISTRICT</t>
  </si>
  <si>
    <t>HAMILTON COUNTY SCHOOL DISTRICT</t>
  </si>
  <si>
    <t>HANCOCK COUNTY SCHOOL DISTRICT</t>
  </si>
  <si>
    <t>HARDEMAN COUNTY SCHOOL DISTRICT</t>
  </si>
  <si>
    <t>HARDIN COUNTY SCHOOL DISTRICT</t>
  </si>
  <si>
    <t>HAWKINS COUNTY SCHOOL DISTRICT</t>
  </si>
  <si>
    <t>HAYWOOD COUNTY SCHOOL DISTRICT</t>
  </si>
  <si>
    <t>HENDERSON COUNTY SCHOOL DISTRICT</t>
  </si>
  <si>
    <t>HENRY COUNTY SCHOOL DISTRICT</t>
  </si>
  <si>
    <t>HICKMAN COUNTY SCHOOL DISTRICT</t>
  </si>
  <si>
    <t>HOLLOW ROCK-BRUCETON SCHOOL DISTRICT</t>
  </si>
  <si>
    <t>HOUSTON COUNTY SCHOOL DISTRICT</t>
  </si>
  <si>
    <t>HUMBOLDT CITY SCHOOL DISTRICT</t>
  </si>
  <si>
    <t>HUMPHREYS COUNTY SCHOOL DISTRICT</t>
  </si>
  <si>
    <t>HUNTINGDON SPECIAL SCHOOL DISTRICT</t>
  </si>
  <si>
    <t>JACKSON COUNTY SCHOOL DISTRICT</t>
  </si>
  <si>
    <t>JEFFERSON COUNTY SCHOOL DISTRICT</t>
  </si>
  <si>
    <t>JOHNSON CITY SCHOOL DISTRICT</t>
  </si>
  <si>
    <t>JOHNSON COUNTY SCHOOL DISTRICT</t>
  </si>
  <si>
    <t>KINGSPORT CITY SCHOOL DISTRICT</t>
  </si>
  <si>
    <t>KNOX COUNTY SCHOOL DISTRICT</t>
  </si>
  <si>
    <t>LAKE COUNTY SCHOOL DISTRICT</t>
  </si>
  <si>
    <t>LAKELAND CITY SCHOOLS</t>
  </si>
  <si>
    <t>LAUDERDALE COUNTY SCHOOL DISTRICT</t>
  </si>
  <si>
    <t>LAWRENCE COUNTY SCHOOL DISTRICT</t>
  </si>
  <si>
    <t>LEBANON SPECIAL SCHOOL DISTRICT</t>
  </si>
  <si>
    <t>LENOIR CITY SCHOOL DISTRICT</t>
  </si>
  <si>
    <t>LEWIS COUNTY SCHOOL DISTRICT</t>
  </si>
  <si>
    <t>LEXINGTON CITY ELEMENTARY SCHOOL DIS</t>
  </si>
  <si>
    <t>LINCOLN COUNTY SCHOOL DISTRICT</t>
  </si>
  <si>
    <t>LOUDON COUNTY SCHOOL DISTRICT</t>
  </si>
  <si>
    <t>MACON COUNTY SCHOOL DISTRICT</t>
  </si>
  <si>
    <t>MADISON CONSOLIDATED SCHOOL</t>
  </si>
  <si>
    <t>MANCHESTER CITY SCHOOL DISTRICT</t>
  </si>
  <si>
    <t>MARION COUNTY SCHOOL DISTRICT</t>
  </si>
  <si>
    <t>MARSHALL COUNTY SCHOOL DISTRICT</t>
  </si>
  <si>
    <t>MARYVILLE CITY SCHOOL DISTRICT</t>
  </si>
  <si>
    <t>MAURY COUNTY SCHOOL DISTRICT</t>
  </si>
  <si>
    <t>MCKENZIE SPECIAL SCHOOL DISTRICT</t>
  </si>
  <si>
    <t>MCMINN COUNTY SCHOOL DISTRICT</t>
  </si>
  <si>
    <t>MCNAIRY COUNTY SCHOOL DISTRICT</t>
  </si>
  <si>
    <t>MEIGS COUNTY SCHOOL DISTRICT</t>
  </si>
  <si>
    <t>MILAN CITY SPECIAL SCHOOL DISTRICT</t>
  </si>
  <si>
    <t>MILLINGTON CITY SCHOOLS</t>
  </si>
  <si>
    <t>MONROE COUNTY SCHOOL DISTRICT</t>
  </si>
  <si>
    <t>MONTGOMERY COUNTY SCHOOL DISTRICT</t>
  </si>
  <si>
    <t>MOORE COUNTY SCHOOL DISTRICT</t>
  </si>
  <si>
    <t>MORGAN COUNTY SCHOOL DISTRICT</t>
  </si>
  <si>
    <t>MURFREESBORO CITY ELEMENTARY SCHOOL</t>
  </si>
  <si>
    <t>NEWPORT CITY ELEMENTARY SCHOOL DISTR</t>
  </si>
  <si>
    <t>OAK RIDGE CITY SCHOOL DISTRICT</t>
  </si>
  <si>
    <t>OBION COUNTY SCHOOL DISTRICT</t>
  </si>
  <si>
    <t>ONEIDA SPECIAL SCHOOL DISTRICT</t>
  </si>
  <si>
    <t>OVERTON COUNTY SCHOOL DISTRICT</t>
  </si>
  <si>
    <t>PARIS CITY SPECIAL SCHOOL DISTRICT</t>
  </si>
  <si>
    <t>PERRY COUNTY SCHOOL DISTRICT</t>
  </si>
  <si>
    <t>PICKETT COUNTY SCHOOL DISTRICT</t>
  </si>
  <si>
    <t>POLK COUNTY SCHOOL DISTRICT</t>
  </si>
  <si>
    <t>PUTNAM COUNTY SCHOOL DISTRICT</t>
  </si>
  <si>
    <t>RHEA COUNTY SCHOOL DISTRICT</t>
  </si>
  <si>
    <t>RICHARD CITY SPECIAL SCHOOL DISTRICT</t>
  </si>
  <si>
    <t>ROANE COUNTY SCHOOL DISTRICT</t>
  </si>
  <si>
    <t>ROBERTSON COUNTY SCHOOL DISTRICT</t>
  </si>
  <si>
    <t>ROGERSVILLE CITY ELEMENTARY SCHOOL D</t>
  </si>
  <si>
    <t>RUTHERFORD COUNTY SCHOOL DISTRICT</t>
  </si>
  <si>
    <t>SCOTT COUNTY SCHOOL DISTRICT</t>
  </si>
  <si>
    <t>SEQUATCHIE COUNTY SCHOOL DISTRICT</t>
  </si>
  <si>
    <t>SEVIER COUNTY SCHOOL DISTRICT</t>
  </si>
  <si>
    <t>SHELBY COUNTY SCHOOL DISTRICT</t>
  </si>
  <si>
    <t>SMITH COUNTY SCHOOL DISTRICT</t>
  </si>
  <si>
    <t>SOUTH CARROLL SPECIAL SCHOOL DISTRIC</t>
  </si>
  <si>
    <t>STATE BOARD OF EDUCATION</t>
  </si>
  <si>
    <t>STEWART COUNTY SCHOOL DISTRICT</t>
  </si>
  <si>
    <t>SULLIVAN COUNTY SCHOOL DISTRICT</t>
  </si>
  <si>
    <t>SUMNER COUNTY SCHOOL DISTRICT</t>
  </si>
  <si>
    <t>SWEETWATER CITY SCHOOL DISTRICT</t>
  </si>
  <si>
    <t>TIPTON COUNTY SCHOOL DISTRICT</t>
  </si>
  <si>
    <t>TRENTON SPECIAL SCHOOL DISTRICT</t>
  </si>
  <si>
    <t>TROUSDALE COUNTY SCHOOL DISTRICT</t>
  </si>
  <si>
    <t>TULLAHOMA CITY SCHOOL DISTRICT</t>
  </si>
  <si>
    <t>UNICOI SCHOOL DISTRICT</t>
  </si>
  <si>
    <t>UNION CITY SCHOOL DISTRICT</t>
  </si>
  <si>
    <t>UNION COUNTY SCHOOL DISTRICT</t>
  </si>
  <si>
    <t>VAN BUREN COUNTY SCHOOL DISTRICT</t>
  </si>
  <si>
    <t>WARREN COUNTY SCHOOL DISTRICT</t>
  </si>
  <si>
    <t>WASHINGTON COUNTY SCHOOL DISTRICT</t>
  </si>
  <si>
    <t>WAYNE COUNTY SCHOOL DISTRICT</t>
  </si>
  <si>
    <t>WEAKLEY COUNTY SCHOOL DISTRICT</t>
  </si>
  <si>
    <t>WEST CARROLL SPECIAL DISTRICT</t>
  </si>
  <si>
    <t>WHITE COUNTY SCHOOL DISTRICT</t>
  </si>
  <si>
    <t>WILLIAMSON COUNTY SCHOOL DISTRICT</t>
  </si>
  <si>
    <t>WILSON COUNTY SCHOOL DISTRICT</t>
  </si>
  <si>
    <t>YORK INSTITUTE</t>
  </si>
  <si>
    <t>Undistributed</t>
  </si>
  <si>
    <t>PART D SUBPART 2 - (Local/LEA delinquent)</t>
  </si>
  <si>
    <t>Note:  Part D Subpart 1 is for DCS and 
Corrections - it comes separately.</t>
  </si>
  <si>
    <t>York receives</t>
  </si>
  <si>
    <t>School Improvement</t>
  </si>
  <si>
    <t>S.I.</t>
  </si>
  <si>
    <t>School Improvement (4%)</t>
  </si>
  <si>
    <t>Additional $ from other LEAs (see above chart)</t>
  </si>
  <si>
    <t>State Admin</t>
  </si>
  <si>
    <t>State Administration</t>
  </si>
  <si>
    <t>Admin.</t>
  </si>
  <si>
    <t>State Administration (1%)</t>
  </si>
  <si>
    <t>York total</t>
  </si>
  <si>
    <t>Academic Achievement 
(up to)</t>
  </si>
  <si>
    <t>Academic Achievement Actual deduction</t>
  </si>
  <si>
    <t xml:space="preserve">Academic Achievement Awards (up to </t>
  </si>
  <si>
    <t>Special Schools</t>
  </si>
  <si>
    <t xml:space="preserve">   5% of excess over prior year amount)</t>
  </si>
  <si>
    <r>
      <t>Fentress Portion (</t>
    </r>
    <r>
      <rPr>
        <b/>
        <sz val="10"/>
        <color rgb="FFFF0000"/>
        <rFont val="Arial"/>
        <family val="2"/>
      </rPr>
      <t>83.5907</t>
    </r>
    <r>
      <rPr>
        <b/>
        <sz val="10"/>
        <color theme="3" tint="-0.499984740745262"/>
        <rFont val="Arial"/>
        <family val="2"/>
      </rPr>
      <t>% of County allocation)</t>
    </r>
  </si>
  <si>
    <r>
      <t>York Portion (</t>
    </r>
    <r>
      <rPr>
        <b/>
        <sz val="10"/>
        <color rgb="FFFF0000"/>
        <rFont val="Arial"/>
        <family val="2"/>
      </rPr>
      <t>16.4093</t>
    </r>
    <r>
      <rPr>
        <b/>
        <sz val="10"/>
        <color theme="3" tint="-0.499984740745262"/>
        <rFont val="Arial"/>
        <family val="2"/>
      </rPr>
      <t>% of Fentress Co)</t>
    </r>
  </si>
  <si>
    <r>
      <rPr>
        <b/>
        <sz val="9"/>
        <color rgb="FFFF0000"/>
        <rFont val="Arial"/>
        <family val="2"/>
      </rPr>
      <t xml:space="preserve">FINAL </t>
    </r>
    <r>
      <rPr>
        <sz val="9"/>
        <color indexed="56"/>
        <rFont val="Arial"/>
        <family val="2"/>
      </rPr>
      <t>Grant -6-14-19</t>
    </r>
  </si>
  <si>
    <r>
      <t>Multiplied 7%</t>
    </r>
    <r>
      <rPr>
        <b/>
        <sz val="9"/>
        <color rgb="FFFF0000"/>
        <rFont val="Arial"/>
        <family val="2"/>
      </rPr>
      <t xml:space="preserve"> </t>
    </r>
    <r>
      <rPr>
        <b/>
        <i/>
        <sz val="9"/>
        <color rgb="FFFF0000"/>
        <rFont val="Arial"/>
        <family val="2"/>
      </rPr>
      <t>(or % noted in Cell P8)</t>
    </r>
    <r>
      <rPr>
        <b/>
        <i/>
        <sz val="9"/>
        <rFont val="Arial"/>
        <family val="2"/>
      </rPr>
      <t xml:space="preserve"> </t>
    </r>
    <r>
      <rPr>
        <b/>
        <sz val="9"/>
        <rFont val="Arial"/>
        <family val="2"/>
      </rPr>
      <t>of all  positive differences</t>
    </r>
  </si>
  <si>
    <r>
      <t xml:space="preserve">Percent of ED-Determined </t>
    </r>
    <r>
      <rPr>
        <b/>
        <sz val="9"/>
        <color rgb="FFFF0000"/>
        <rFont val="Arial"/>
        <family val="2"/>
      </rPr>
      <t>2019-20</t>
    </r>
    <r>
      <rPr>
        <b/>
        <sz val="9"/>
        <color theme="3" tint="-0.499984740745262"/>
        <rFont val="Arial"/>
        <family val="2"/>
      </rPr>
      <t xml:space="preserve"> Allocations</t>
    </r>
  </si>
  <si>
    <r>
      <rPr>
        <b/>
        <sz val="10"/>
        <rFont val="Arial"/>
        <family val="2"/>
      </rPr>
      <t>74</t>
    </r>
    <r>
      <rPr>
        <sz val="10"/>
        <rFont val="Arial"/>
        <family val="2"/>
      </rPr>
      <t xml:space="preserve"> systems have students in SS</t>
    </r>
  </si>
  <si>
    <r>
      <t xml:space="preserve">PART D SUBPART 2 - </t>
    </r>
    <r>
      <rPr>
        <sz val="8"/>
        <color indexed="56"/>
        <rFont val="Arial"/>
        <family val="2"/>
      </rPr>
      <t>(Local/LEA delinquent)</t>
    </r>
  </si>
  <si>
    <t>h</t>
  </si>
  <si>
    <t>UNWEIGHTED</t>
  </si>
  <si>
    <t>OCT.</t>
  </si>
  <si>
    <t>TOTAL</t>
  </si>
  <si>
    <t>TARGETED</t>
  </si>
  <si>
    <t>WEIGHTED</t>
  </si>
  <si>
    <t>LOCAL EDUCATIONAL AGENCY</t>
  </si>
  <si>
    <t>CENSUS</t>
  </si>
  <si>
    <t>FORMULA</t>
  </si>
  <si>
    <t>5-17</t>
  </si>
  <si>
    <t>PERCENT</t>
  </si>
  <si>
    <t>BASIC</t>
  </si>
  <si>
    <t>CONC.</t>
  </si>
  <si>
    <t>&amp; EFIG</t>
  </si>
  <si>
    <t>COUNTS</t>
  </si>
  <si>
    <t>SORT C</t>
  </si>
  <si>
    <t>STATE C</t>
  </si>
  <si>
    <t xml:space="preserve">STATE </t>
  </si>
  <si>
    <t>LEAID</t>
  </si>
  <si>
    <t>(LEA)</t>
  </si>
  <si>
    <t>POVERTY</t>
  </si>
  <si>
    <t>NEG.</t>
  </si>
  <si>
    <t>DEL.</t>
  </si>
  <si>
    <t>TANF</t>
  </si>
  <si>
    <t>COUNT</t>
  </si>
  <si>
    <t>POP.</t>
  </si>
  <si>
    <t>ELIGIBLES</t>
  </si>
  <si>
    <t>EFIG</t>
  </si>
  <si>
    <t>Achievement School District</t>
  </si>
  <si>
    <t>Alamo City School District</t>
  </si>
  <si>
    <t>Alcoa City School District</t>
  </si>
  <si>
    <t>Anderson County School District</t>
  </si>
  <si>
    <t>Arlington Community School District</t>
  </si>
  <si>
    <t>Athens City Schools</t>
  </si>
  <si>
    <t>Bartlett City School District</t>
  </si>
  <si>
    <t>Bedford County School District</t>
  </si>
  <si>
    <t>Bells City School District</t>
  </si>
  <si>
    <t>Benton County School District</t>
  </si>
  <si>
    <t>Bledsoe County School District</t>
  </si>
  <si>
    <t>Blount County School District</t>
  </si>
  <si>
    <t>Bradford Special School District</t>
  </si>
  <si>
    <t>Bradley County School District</t>
  </si>
  <si>
    <t>Bristol City School District</t>
  </si>
  <si>
    <t>Campbell County School District</t>
  </si>
  <si>
    <t>Cannon County School District</t>
  </si>
  <si>
    <t>Carter County School District</t>
  </si>
  <si>
    <t>Cheatham County School District</t>
  </si>
  <si>
    <t>Chester County School District</t>
  </si>
  <si>
    <t>Claiborne County School District</t>
  </si>
  <si>
    <t>Clay County School District</t>
  </si>
  <si>
    <t>Cleveland City School District</t>
  </si>
  <si>
    <t>Clinton City School District</t>
  </si>
  <si>
    <t>Cocke County School District</t>
  </si>
  <si>
    <t>Coffee County School District</t>
  </si>
  <si>
    <t>Collierville School District</t>
  </si>
  <si>
    <t>Crockett County School District</t>
  </si>
  <si>
    <t>Cumberland County School District</t>
  </si>
  <si>
    <t>Davidson County School District</t>
  </si>
  <si>
    <t>Dayton City Elementary School District</t>
  </si>
  <si>
    <t>Decatur County School District</t>
  </si>
  <si>
    <t>DeKalb County School District</t>
  </si>
  <si>
    <t>Dickson County School District</t>
  </si>
  <si>
    <t>Dyer County School District</t>
  </si>
  <si>
    <t>Dyersburg City School District</t>
  </si>
  <si>
    <t>Elizabethton City School District</t>
  </si>
  <si>
    <t>Etowah City School District</t>
  </si>
  <si>
    <t>Fayette County School District</t>
  </si>
  <si>
    <t>Fayetteville City School District</t>
  </si>
  <si>
    <t>Fentress County School District</t>
  </si>
  <si>
    <t>Franklin County School District</t>
  </si>
  <si>
    <t>Franklin Special School District</t>
  </si>
  <si>
    <t>Germantown Municipal School District</t>
  </si>
  <si>
    <t>Gibson County School District</t>
  </si>
  <si>
    <t>Giles County School District</t>
  </si>
  <si>
    <t>Grainger County School District</t>
  </si>
  <si>
    <t>Greene County School District</t>
  </si>
  <si>
    <t>Greeneville City School District</t>
  </si>
  <si>
    <t>Grundy County School District</t>
  </si>
  <si>
    <t>Hamblen County School District</t>
  </si>
  <si>
    <t>Hamilton County School District</t>
  </si>
  <si>
    <t>Hancock County School District</t>
  </si>
  <si>
    <t>Hardeman County School District</t>
  </si>
  <si>
    <t>Hardin County School District</t>
  </si>
  <si>
    <t>Hawkins County School District</t>
  </si>
  <si>
    <t>Haywood County School District</t>
  </si>
  <si>
    <t>Henderson County School District</t>
  </si>
  <si>
    <t>Henry County School District</t>
  </si>
  <si>
    <t>Hickman County School District</t>
  </si>
  <si>
    <t>Hollow Rock-Bruceton Special School District</t>
  </si>
  <si>
    <t>Houston County School District</t>
  </si>
  <si>
    <t>Humboldt City School District</t>
  </si>
  <si>
    <t>Humphreys County School District</t>
  </si>
  <si>
    <t>Huntingdon Special School District</t>
  </si>
  <si>
    <t>Jackson County School District</t>
  </si>
  <si>
    <t>Jefferson County School District</t>
  </si>
  <si>
    <t>Johnson City School District</t>
  </si>
  <si>
    <t>Johnson County School District</t>
  </si>
  <si>
    <t>Kingsport City School District</t>
  </si>
  <si>
    <t>Knox County School District</t>
  </si>
  <si>
    <t>Lake County School District</t>
  </si>
  <si>
    <t>Lakeland School System District</t>
  </si>
  <si>
    <t>Lauderdale County School District</t>
  </si>
  <si>
    <t>Lawrence County School District</t>
  </si>
  <si>
    <t>Lebanon Special School District</t>
  </si>
  <si>
    <t>Lenoir City School District</t>
  </si>
  <si>
    <t>Lewis County School District</t>
  </si>
  <si>
    <t>Lexington City School System</t>
  </si>
  <si>
    <t>Lincoln County School District</t>
  </si>
  <si>
    <t>Loudon County School District</t>
  </si>
  <si>
    <t>Macon County School District</t>
  </si>
  <si>
    <t>Madison County School System</t>
  </si>
  <si>
    <t>Manchester City School District</t>
  </si>
  <si>
    <t>Marion County School District</t>
  </si>
  <si>
    <t>Marshall County School District</t>
  </si>
  <si>
    <t>Maryville City School District</t>
  </si>
  <si>
    <t>Maury County School District</t>
  </si>
  <si>
    <t>McKenzie Special School District</t>
  </si>
  <si>
    <t>McMinn County School District</t>
  </si>
  <si>
    <t>McNairy County School District</t>
  </si>
  <si>
    <t>Meigs County School District</t>
  </si>
  <si>
    <t>Milan Special School District</t>
  </si>
  <si>
    <t>Millington Municipal School District</t>
  </si>
  <si>
    <t>Monroe County School District</t>
  </si>
  <si>
    <t>Montgomery County School System</t>
  </si>
  <si>
    <t>Moore County School District</t>
  </si>
  <si>
    <t>Morgan County School District</t>
  </si>
  <si>
    <t>Murfreesboro City School District</t>
  </si>
  <si>
    <t>Newport City School District</t>
  </si>
  <si>
    <t>Oak Ridge City School District</t>
  </si>
  <si>
    <t>Obion County School District</t>
  </si>
  <si>
    <t>Oneida Special School District</t>
  </si>
  <si>
    <t>Overton County School District</t>
  </si>
  <si>
    <t>Paris Special School District</t>
  </si>
  <si>
    <t>Perry County School District</t>
  </si>
  <si>
    <t>Pickett County School District</t>
  </si>
  <si>
    <t>Polk County School District</t>
  </si>
  <si>
    <t>Putnam County School District</t>
  </si>
  <si>
    <t>Rhea County School District</t>
  </si>
  <si>
    <t>Richard City Special School District</t>
  </si>
  <si>
    <t>Roane County School District</t>
  </si>
  <si>
    <t>Robertson County School District</t>
  </si>
  <si>
    <t>Rogersville City Schools</t>
  </si>
  <si>
    <t>Rutherford County School District</t>
  </si>
  <si>
    <t>Scott County School District</t>
  </si>
  <si>
    <t>Sequatchie County School District</t>
  </si>
  <si>
    <t>Sevier County School District</t>
  </si>
  <si>
    <t>Shelby County School District</t>
  </si>
  <si>
    <t>Smith County School District</t>
  </si>
  <si>
    <t>South Carroll Special School District</t>
  </si>
  <si>
    <t>State Board of Education</t>
  </si>
  <si>
    <t>Stewart County School District</t>
  </si>
  <si>
    <t>Sullivan County School District</t>
  </si>
  <si>
    <t>Sumner County School District</t>
  </si>
  <si>
    <t>Sweetwater City School District</t>
  </si>
  <si>
    <t>Tipton County School District</t>
  </si>
  <si>
    <t>Trenton Special School District</t>
  </si>
  <si>
    <t>Trousdale County School District</t>
  </si>
  <si>
    <t>Tullahoma City School District</t>
  </si>
  <si>
    <t>Unicoi County School District</t>
  </si>
  <si>
    <t>Union City School District</t>
  </si>
  <si>
    <t>Union County School District</t>
  </si>
  <si>
    <t>Van Buren County School District</t>
  </si>
  <si>
    <t>Warren County School District</t>
  </si>
  <si>
    <t>Washington County School District</t>
  </si>
  <si>
    <t>Wayne County School District</t>
  </si>
  <si>
    <t>Weakley County School District</t>
  </si>
  <si>
    <t>West Carroll Special District</t>
  </si>
  <si>
    <t>White County School District</t>
  </si>
  <si>
    <t>Williamson County School District</t>
  </si>
  <si>
    <t>Wilson County School District</t>
  </si>
  <si>
    <t>York Institute</t>
  </si>
  <si>
    <t>PART D SUBPART 2</t>
  </si>
  <si>
    <t>STATE TOTAL</t>
  </si>
  <si>
    <t>Totals copied from Orig Pops page</t>
  </si>
  <si>
    <t>School System</t>
  </si>
  <si>
    <t>System Number</t>
  </si>
  <si>
    <t>Alamo City</t>
  </si>
  <si>
    <t>Alcoa City</t>
  </si>
  <si>
    <t>051</t>
  </si>
  <si>
    <t>Anderson County</t>
  </si>
  <si>
    <t>010</t>
  </si>
  <si>
    <t>Arlington City Schools</t>
  </si>
  <si>
    <t>Athens City</t>
  </si>
  <si>
    <t>541</t>
  </si>
  <si>
    <t>Bartlett City Schools</t>
  </si>
  <si>
    <t>Bedford County</t>
  </si>
  <si>
    <t>020</t>
  </si>
  <si>
    <t>Bells City</t>
  </si>
  <si>
    <t>172</t>
  </si>
  <si>
    <t>Benton County</t>
  </si>
  <si>
    <t>030</t>
  </si>
  <si>
    <t>Bledsoe County</t>
  </si>
  <si>
    <t>040</t>
  </si>
  <si>
    <t>Blount County</t>
  </si>
  <si>
    <t>050</t>
  </si>
  <si>
    <t>Bradford SSD</t>
  </si>
  <si>
    <t>274</t>
  </si>
  <si>
    <t>Bradley County</t>
  </si>
  <si>
    <t>060</t>
  </si>
  <si>
    <t>Bristol City</t>
  </si>
  <si>
    <t>821</t>
  </si>
  <si>
    <t>Campbell County</t>
  </si>
  <si>
    <t>070</t>
  </si>
  <si>
    <t>Cannon County</t>
  </si>
  <si>
    <t>080</t>
  </si>
  <si>
    <t>Carter County</t>
  </si>
  <si>
    <t>100</t>
  </si>
  <si>
    <t>Cheatham County</t>
  </si>
  <si>
    <t>110</t>
  </si>
  <si>
    <t>Chester County</t>
  </si>
  <si>
    <t>120</t>
  </si>
  <si>
    <t>Claiborne County</t>
  </si>
  <si>
    <t>130</t>
  </si>
  <si>
    <t>Clay County</t>
  </si>
  <si>
    <t>140</t>
  </si>
  <si>
    <t>Cleveland City</t>
  </si>
  <si>
    <t>061</t>
  </si>
  <si>
    <t>Clinton City</t>
  </si>
  <si>
    <t>011</t>
  </si>
  <si>
    <t>Cocke County</t>
  </si>
  <si>
    <t>150</t>
  </si>
  <si>
    <t>Coffee County</t>
  </si>
  <si>
    <t>160</t>
  </si>
  <si>
    <t>Collierville City Schools</t>
  </si>
  <si>
    <t>Crockett County</t>
  </si>
  <si>
    <t>170</t>
  </si>
  <si>
    <t>Cumberland County</t>
  </si>
  <si>
    <t>180</t>
  </si>
  <si>
    <t>Davidson County</t>
  </si>
  <si>
    <t>190</t>
  </si>
  <si>
    <t>Dayton City</t>
  </si>
  <si>
    <t>721</t>
  </si>
  <si>
    <t>Decatur County</t>
  </si>
  <si>
    <t>200</t>
  </si>
  <si>
    <t>Dekalb County</t>
  </si>
  <si>
    <t>210</t>
  </si>
  <si>
    <t>Dickson County</t>
  </si>
  <si>
    <t>220</t>
  </si>
  <si>
    <t>Dyer County</t>
  </si>
  <si>
    <t>230</t>
  </si>
  <si>
    <t>Dyersburg City</t>
  </si>
  <si>
    <t>231</t>
  </si>
  <si>
    <t>Elizabethton City</t>
  </si>
  <si>
    <t>101</t>
  </si>
  <si>
    <t>Etowah City</t>
  </si>
  <si>
    <t>542</t>
  </si>
  <si>
    <t>Fayette County</t>
  </si>
  <si>
    <t>240</t>
  </si>
  <si>
    <t>Fayetteville City</t>
  </si>
  <si>
    <t>521</t>
  </si>
  <si>
    <t>Fentress County</t>
  </si>
  <si>
    <t>250</t>
  </si>
  <si>
    <t>Franklin County</t>
  </si>
  <si>
    <t>260</t>
  </si>
  <si>
    <t>Franklin SSD</t>
  </si>
  <si>
    <t>941</t>
  </si>
  <si>
    <t>Germantown City Schools</t>
  </si>
  <si>
    <t>Gibson County SSD</t>
  </si>
  <si>
    <t>275</t>
  </si>
  <si>
    <t>Giles County</t>
  </si>
  <si>
    <t>280</t>
  </si>
  <si>
    <t>Grainger County</t>
  </si>
  <si>
    <t>290</t>
  </si>
  <si>
    <t>Greene County</t>
  </si>
  <si>
    <t>300</t>
  </si>
  <si>
    <t>Greeneville City</t>
  </si>
  <si>
    <t>301</t>
  </si>
  <si>
    <t>Grundy County</t>
  </si>
  <si>
    <t>310</t>
  </si>
  <si>
    <t>Hamblen County</t>
  </si>
  <si>
    <t>320</t>
  </si>
  <si>
    <t>Hamilton County</t>
  </si>
  <si>
    <t>330</t>
  </si>
  <si>
    <t>Hancock County</t>
  </si>
  <si>
    <t>340</t>
  </si>
  <si>
    <t>Hardeman County</t>
  </si>
  <si>
    <t>350</t>
  </si>
  <si>
    <t>Hardin County</t>
  </si>
  <si>
    <t>360</t>
  </si>
  <si>
    <t>Hawkins County</t>
  </si>
  <si>
    <t>370</t>
  </si>
  <si>
    <t>Haywood County</t>
  </si>
  <si>
    <t>380</t>
  </si>
  <si>
    <t>Henderson County</t>
  </si>
  <si>
    <t>390</t>
  </si>
  <si>
    <t>Henry County</t>
  </si>
  <si>
    <t>400</t>
  </si>
  <si>
    <t>Hickman County</t>
  </si>
  <si>
    <t>410</t>
  </si>
  <si>
    <t>Hollow Rock/Bruceton SSD</t>
  </si>
  <si>
    <t>092</t>
  </si>
  <si>
    <t>Houston County</t>
  </si>
  <si>
    <t>420</t>
  </si>
  <si>
    <t>Humboldt City</t>
  </si>
  <si>
    <t>271</t>
  </si>
  <si>
    <t>Humphreys County</t>
  </si>
  <si>
    <t>430</t>
  </si>
  <si>
    <t>Huntingdon SSD</t>
  </si>
  <si>
    <t>093</t>
  </si>
  <si>
    <t>Jackson County</t>
  </si>
  <si>
    <t>440</t>
  </si>
  <si>
    <t>Jefferson County</t>
  </si>
  <si>
    <t>450</t>
  </si>
  <si>
    <t>Johnson City</t>
  </si>
  <si>
    <t>901</t>
  </si>
  <si>
    <t>Johnson County</t>
  </si>
  <si>
    <t>460</t>
  </si>
  <si>
    <t>Kingsport City</t>
  </si>
  <si>
    <t>822</t>
  </si>
  <si>
    <t>Knox County</t>
  </si>
  <si>
    <t>470</t>
  </si>
  <si>
    <t>Lake County</t>
  </si>
  <si>
    <t>480</t>
  </si>
  <si>
    <t>Lakeland City Schools</t>
  </si>
  <si>
    <t>Lauderdale County</t>
  </si>
  <si>
    <t>490</t>
  </si>
  <si>
    <t>Lawrence County</t>
  </si>
  <si>
    <t>500</t>
  </si>
  <si>
    <t>Lebanon SSD</t>
  </si>
  <si>
    <t>951</t>
  </si>
  <si>
    <t>Lenoir City</t>
  </si>
  <si>
    <t>531</t>
  </si>
  <si>
    <t>Lewis County</t>
  </si>
  <si>
    <t>510</t>
  </si>
  <si>
    <t>Lexington City</t>
  </si>
  <si>
    <t>391</t>
  </si>
  <si>
    <t>Lincoln County</t>
  </si>
  <si>
    <t>520</t>
  </si>
  <si>
    <t>Loudon County</t>
  </si>
  <si>
    <t>530</t>
  </si>
  <si>
    <t>Macon County</t>
  </si>
  <si>
    <t>560</t>
  </si>
  <si>
    <t>Madison County</t>
  </si>
  <si>
    <t>570</t>
  </si>
  <si>
    <t>Manchester City</t>
  </si>
  <si>
    <t>161</t>
  </si>
  <si>
    <t>Marion County</t>
  </si>
  <si>
    <t>580</t>
  </si>
  <si>
    <t>Marshall County</t>
  </si>
  <si>
    <t>590</t>
  </si>
  <si>
    <t>Maryville City</t>
  </si>
  <si>
    <t>052</t>
  </si>
  <si>
    <t>Maury County</t>
  </si>
  <si>
    <t>600</t>
  </si>
  <si>
    <t>McKenzie SSD</t>
  </si>
  <si>
    <t>094</t>
  </si>
  <si>
    <t>McMinn County</t>
  </si>
  <si>
    <t>540</t>
  </si>
  <si>
    <t>McNairy County</t>
  </si>
  <si>
    <t>550</t>
  </si>
  <si>
    <t>Meigs County</t>
  </si>
  <si>
    <t>610</t>
  </si>
  <si>
    <t>Milan SSD</t>
  </si>
  <si>
    <t>272</t>
  </si>
  <si>
    <t>Millington City Schools</t>
  </si>
  <si>
    <t>Monroe County</t>
  </si>
  <si>
    <t>620</t>
  </si>
  <si>
    <t>Montgomery Co</t>
  </si>
  <si>
    <t>630</t>
  </si>
  <si>
    <t>Moore County</t>
  </si>
  <si>
    <t>640</t>
  </si>
  <si>
    <t>Morgan County</t>
  </si>
  <si>
    <t>650</t>
  </si>
  <si>
    <t>Murfreesboro City</t>
  </si>
  <si>
    <t>751</t>
  </si>
  <si>
    <t>Newport City</t>
  </si>
  <si>
    <t>151</t>
  </si>
  <si>
    <t>Oak Ridge City</t>
  </si>
  <si>
    <t>012</t>
  </si>
  <si>
    <t>Obion County</t>
  </si>
  <si>
    <t>660</t>
  </si>
  <si>
    <t>Oneida SSD</t>
  </si>
  <si>
    <t>761</t>
  </si>
  <si>
    <t>Overton County</t>
  </si>
  <si>
    <t>670</t>
  </si>
  <si>
    <t>Paris SSD</t>
  </si>
  <si>
    <t>401</t>
  </si>
  <si>
    <t>Perry County</t>
  </si>
  <si>
    <t>680</t>
  </si>
  <si>
    <t>Pickett County</t>
  </si>
  <si>
    <t>690</t>
  </si>
  <si>
    <t>Polk County</t>
  </si>
  <si>
    <t>700</t>
  </si>
  <si>
    <t>Putnam County</t>
  </si>
  <si>
    <t>710</t>
  </si>
  <si>
    <t>Rhea County</t>
  </si>
  <si>
    <t>720</t>
  </si>
  <si>
    <t>Richard City SSD</t>
  </si>
  <si>
    <t>581</t>
  </si>
  <si>
    <t>Roane County</t>
  </si>
  <si>
    <t>730</t>
  </si>
  <si>
    <t>Robertson County</t>
  </si>
  <si>
    <t>740</t>
  </si>
  <si>
    <t>Rogersville City</t>
  </si>
  <si>
    <t>371</t>
  </si>
  <si>
    <t>Rutherford County</t>
  </si>
  <si>
    <t>750</t>
  </si>
  <si>
    <t>Scott County</t>
  </si>
  <si>
    <t>760</t>
  </si>
  <si>
    <t>Sequatchie County</t>
  </si>
  <si>
    <t>770</t>
  </si>
  <si>
    <t>Sevier County</t>
  </si>
  <si>
    <t>780</t>
  </si>
  <si>
    <t>Shelby County</t>
  </si>
  <si>
    <t>Smith County</t>
  </si>
  <si>
    <t>800</t>
  </si>
  <si>
    <t>So Carroll County SSD</t>
  </si>
  <si>
    <t>095</t>
  </si>
  <si>
    <t>Stewart County</t>
  </si>
  <si>
    <t>810</t>
  </si>
  <si>
    <t>Sullivan County</t>
  </si>
  <si>
    <t>820</t>
  </si>
  <si>
    <t>Sumner County</t>
  </si>
  <si>
    <t>830</t>
  </si>
  <si>
    <t>Sweetwater City</t>
  </si>
  <si>
    <t>621</t>
  </si>
  <si>
    <t>Tipton County</t>
  </si>
  <si>
    <t>840</t>
  </si>
  <si>
    <t>Trenton SSD</t>
  </si>
  <si>
    <t>273</t>
  </si>
  <si>
    <t>Trousdale County</t>
  </si>
  <si>
    <t>850</t>
  </si>
  <si>
    <t>Tullahoma City</t>
  </si>
  <si>
    <t>162</t>
  </si>
  <si>
    <t>Unicoi County</t>
  </si>
  <si>
    <t>860</t>
  </si>
  <si>
    <t>Union City</t>
  </si>
  <si>
    <t>661</t>
  </si>
  <si>
    <t>Union County</t>
  </si>
  <si>
    <t>870</t>
  </si>
  <si>
    <t>Van Buren County</t>
  </si>
  <si>
    <t>880</t>
  </si>
  <si>
    <t>Warren County</t>
  </si>
  <si>
    <t>890</t>
  </si>
  <si>
    <t>Washington County</t>
  </si>
  <si>
    <t>900</t>
  </si>
  <si>
    <t>Wayne County</t>
  </si>
  <si>
    <t>910</t>
  </si>
  <si>
    <t>Weakley County</t>
  </si>
  <si>
    <t>920</t>
  </si>
  <si>
    <t>West Carroll County SSD</t>
  </si>
  <si>
    <t>097</t>
  </si>
  <si>
    <t>White County</t>
  </si>
  <si>
    <t>930</t>
  </si>
  <si>
    <t>Williamson County</t>
  </si>
  <si>
    <t>940</t>
  </si>
  <si>
    <t>Wilson County</t>
  </si>
  <si>
    <t>950</t>
  </si>
  <si>
    <t>961</t>
  </si>
  <si>
    <t>N/A</t>
  </si>
  <si>
    <t>TN School for the Blind</t>
  </si>
  <si>
    <t>963</t>
  </si>
  <si>
    <t>TN School for the Deaf</t>
  </si>
  <si>
    <t>964</t>
  </si>
  <si>
    <t>West TN School for Deaf</t>
  </si>
  <si>
    <t>960</t>
  </si>
  <si>
    <t>Academic Achievement Calculations</t>
  </si>
  <si>
    <t>REDUCTIONS FOR 7% SCHOOL IMPROVEMENT RESERVE,</t>
  </si>
  <si>
    <t>FINAL</t>
  </si>
  <si>
    <t>Prelim</t>
  </si>
  <si>
    <t>FINAL REV Grant -10/1/2018</t>
  </si>
  <si>
    <t>(*see York-Fentress Poverty Info FY18-19 file)</t>
  </si>
  <si>
    <t>State Administration (1%)   AAX</t>
  </si>
  <si>
    <t>Since national alloc went above $14 billion, our set-aside can only be 1% of $271,922,817 which equals:</t>
  </si>
  <si>
    <t xml:space="preserve">Academic Achievement Awards 
(up to 5% of excess over prior year amount) </t>
  </si>
  <si>
    <t>(Could be up to 5% of excess [cell F7])</t>
  </si>
  <si>
    <t>Note: AA $ is coded  CB (previous year) AEX (current year)</t>
  </si>
  <si>
    <t>ED-DETERMINED 
2017-18 BASIC ALLOCATION</t>
  </si>
  <si>
    <t>ED-DETERMINED 
2017-18 CONC. ALLOCATION</t>
  </si>
  <si>
    <t xml:space="preserve">ED-DETERMINED 
2017-18 TARG. ALLOCATION </t>
  </si>
  <si>
    <t>ED-DETERMINED 
2017-18 EFIG ALLOCATION</t>
  </si>
  <si>
    <t>TOTAL 2017-18 TITLE I ALLOCATION</t>
  </si>
  <si>
    <t>ED-DETERMINED
2018-19
BASIC ALLOCATION</t>
  </si>
  <si>
    <t>ED-DETERMINED 
2018-19
CONC. ALLOCATION</t>
  </si>
  <si>
    <t xml:space="preserve">ED-DETERMINED 
2018-19
TARG. ALLOCATION </t>
  </si>
  <si>
    <t>ED-DETERMINED 
2018-19
EFIG ALLOCATION</t>
  </si>
  <si>
    <t>ED-DETERMINED 
TOTAL 2018-19
TITLE I ALLOCATION</t>
  </si>
  <si>
    <t>Percent of ED-Determined 2018-19 Allocations</t>
  </si>
  <si>
    <t>State-Determined Basic Grant Allocation for LEAs Eligible in SY 2017-18</t>
  </si>
  <si>
    <t>State-Determined Conc Grant Allocation for LEAs Eligible in SY 2017-18</t>
  </si>
  <si>
    <t>State-Determined Targeted Grant Allocation for LEAs Eligible in SY 2017-18</t>
  </si>
  <si>
    <t>State-Determined EFIG Grant Allocation for LEAs Eligible in SY 2017-18</t>
  </si>
  <si>
    <t>Total State-Determined Title I Allocation for LEAs Eligible in 
SY 2017-18</t>
  </si>
  <si>
    <t xml:space="preserve">  </t>
  </si>
  <si>
    <r>
      <t>Fentress Portion (</t>
    </r>
    <r>
      <rPr>
        <b/>
        <sz val="10"/>
        <color rgb="FFFF0000"/>
        <rFont val="Arial"/>
        <family val="2"/>
      </rPr>
      <t>85.1630</t>
    </r>
    <r>
      <rPr>
        <b/>
        <sz val="10"/>
        <color theme="3" tint="-0.499984740745262"/>
        <rFont val="Arial"/>
        <family val="2"/>
      </rPr>
      <t>% of County allocation)</t>
    </r>
  </si>
  <si>
    <r>
      <t xml:space="preserve">York Portion </t>
    </r>
    <r>
      <rPr>
        <b/>
        <sz val="10"/>
        <color rgb="FFFF0000"/>
        <rFont val="Arial"/>
        <family val="2"/>
      </rPr>
      <t>(14.8370</t>
    </r>
    <r>
      <rPr>
        <b/>
        <sz val="10"/>
        <color theme="3" tint="-0.499984740745262"/>
        <rFont val="Arial"/>
        <family val="2"/>
      </rPr>
      <t>% of Fentress Co)</t>
    </r>
  </si>
  <si>
    <r>
      <t>=</t>
    </r>
    <r>
      <rPr>
        <b/>
        <sz val="10"/>
        <color rgb="FF0070C0"/>
        <rFont val="Arial"/>
        <family val="2"/>
      </rPr>
      <t>$21,682,297</t>
    </r>
    <r>
      <rPr>
        <b/>
        <sz val="10"/>
        <color rgb="FFFF0000"/>
        <rFont val="Arial"/>
        <family val="2"/>
      </rPr>
      <t>-sum(124,029+275,275+194,325+29,171)/</t>
    </r>
    <r>
      <rPr>
        <b/>
        <sz val="10"/>
        <color rgb="FF0070C0"/>
        <rFont val="Arial"/>
        <family val="2"/>
      </rPr>
      <t>$622,800</t>
    </r>
    <r>
      <rPr>
        <b/>
        <sz val="10"/>
        <color rgb="FFFF0000"/>
        <rFont val="Arial"/>
        <family val="2"/>
      </rPr>
      <t xml:space="preserve"> </t>
    </r>
    <r>
      <rPr>
        <b/>
        <i/>
        <sz val="10"/>
        <color rgb="FFFF0000"/>
        <rFont val="Arial"/>
        <family val="2"/>
      </rPr>
      <t xml:space="preserve">OR </t>
    </r>
    <r>
      <rPr>
        <b/>
        <i/>
        <sz val="10"/>
        <color rgb="FF0070C0"/>
        <rFont val="Arial"/>
        <family val="2"/>
      </rPr>
      <t>$21,059,497</t>
    </r>
  </si>
  <si>
    <t xml:space="preserve">FORMULA COUNTS USED TO DETERMINE REVISED FINAL SCHOOL YEAR 2018-2019 TITLE I, PART A ALLOCATIONS </t>
  </si>
  <si>
    <t xml:space="preserve">Base Allocation less per pupil for Special Schools </t>
  </si>
  <si>
    <t>PERCENT
FORMULA</t>
  </si>
  <si>
    <t xml:space="preserve">Per Pupil Amount
</t>
  </si>
  <si>
    <t xml:space="preserve">FORMULA COUNTS USED TO DETERMINE FINAL SCHOOL YEAR 2019-2020 TITLE I ALLOCATIONS </t>
  </si>
  <si>
    <t xml:space="preserve">Total Allocation less per pupil for special school </t>
  </si>
  <si>
    <t xml:space="preserve">Total Allocation Percent Difference </t>
  </si>
  <si>
    <t xml:space="preserve">Total Allocation Difference </t>
  </si>
  <si>
    <t xml:space="preserve">Totals </t>
  </si>
  <si>
    <t xml:space="preserve">Part D Subpart 2 </t>
  </si>
  <si>
    <t xml:space="preserve">Reserve for Neglected </t>
  </si>
  <si>
    <t>SI remaining to be funded (Cell E9)</t>
  </si>
  <si>
    <t>Total Allocation</t>
  </si>
  <si>
    <t>FY20 PRELIMINARY Alloc.</t>
  </si>
  <si>
    <t>% required from each system to fully fund School Improvement</t>
  </si>
  <si>
    <t>FY19 Rev Final Alloc.</t>
  </si>
  <si>
    <t>Fentress Portion (83.5907% of County allocation)</t>
  </si>
  <si>
    <t>York Portion (16.4093% of Fentress Co)</t>
  </si>
  <si>
    <r>
      <rPr>
        <sz val="9"/>
        <color rgb="FFFF0000"/>
        <rFont val="Arial"/>
        <family val="2"/>
      </rPr>
      <t xml:space="preserve">PRELIMINARY </t>
    </r>
    <r>
      <rPr>
        <sz val="9"/>
        <color indexed="56"/>
        <rFont val="Arial"/>
        <family val="2"/>
      </rPr>
      <t>Grant -01/24/2019</t>
    </r>
  </si>
  <si>
    <t>(*see York-Fentress Poverty Info FY17 file)</t>
  </si>
  <si>
    <t>School Improvement (7%)</t>
  </si>
  <si>
    <r>
      <t xml:space="preserve">=$21,615,462-sum(91,831+233,984+165,246+38,388=$529,449.00) </t>
    </r>
    <r>
      <rPr>
        <b/>
        <i/>
        <sz val="10"/>
        <color rgb="FFFF0000"/>
        <rFont val="Arial"/>
        <family val="2"/>
      </rPr>
      <t xml:space="preserve">OR </t>
    </r>
    <r>
      <rPr>
        <b/>
        <i/>
        <sz val="10"/>
        <rFont val="Arial"/>
        <family val="2"/>
      </rPr>
      <t>$21,086,013.00</t>
    </r>
  </si>
  <si>
    <r>
      <t xml:space="preserve">State Administration (1%)   </t>
    </r>
    <r>
      <rPr>
        <b/>
        <i/>
        <sz val="10"/>
        <color rgb="FFFF0000"/>
        <rFont val="Arial"/>
        <family val="2"/>
      </rPr>
      <t>AAX</t>
    </r>
  </si>
  <si>
    <t>Since national alloc went above $14 billion, our set-aside can only be 1 % of $269,693,881 which equals:</t>
  </si>
  <si>
    <t>M - P</t>
  </si>
  <si>
    <t>Formula for Col S IF full 4% SI is taken:</t>
  </si>
  <si>
    <t>C:\Users\ca18471\Desktop\FY20 Allocations Calculation\Title I-A\01-FY20 Allocations Calculation_Use This\[01-FY20 Title I-A Prelim-gsa.xlsx]School Imp&amp;State Adm 20 PRELIM</t>
  </si>
  <si>
    <r>
      <t>Multiplied 7%</t>
    </r>
    <r>
      <rPr>
        <b/>
        <i/>
        <sz val="9"/>
        <color rgb="FFFF0000"/>
        <rFont val="Arial"/>
        <family val="2"/>
      </rPr>
      <t xml:space="preserve"> (or % noted in Cell Q5)</t>
    </r>
    <r>
      <rPr>
        <b/>
        <i/>
        <sz val="9"/>
        <rFont val="Arial"/>
        <family val="2"/>
      </rPr>
      <t xml:space="preserve"> of all  allocations /all equal contributors </t>
    </r>
  </si>
  <si>
    <t>Percent of ED-Determined 2019-20 Allocations</t>
  </si>
  <si>
    <t>State-Determined Basic Grant Allocation for LEAs Eligible in SY 2019-20</t>
  </si>
  <si>
    <t>State-Determined Conc Grant Allocation for LEAs Eligible in SY 2019-20</t>
  </si>
  <si>
    <t>State-Determined Targeted Grant Allocation for LEAs Eligible in SY 2019-20</t>
  </si>
  <si>
    <t>State-Determined EFIG Grant Allocation for LEAs Eligible in SY 2019-20</t>
  </si>
  <si>
    <t>Total State-Determined Title I Allocation for LEAs Eligible in 
SY 2019-20</t>
  </si>
  <si>
    <r>
      <rPr>
        <b/>
        <sz val="10"/>
        <rFont val="Arial"/>
        <family val="2"/>
      </rPr>
      <t>83</t>
    </r>
    <r>
      <rPr>
        <sz val="10"/>
        <rFont val="Arial"/>
        <family val="2"/>
      </rPr>
      <t xml:space="preserve"> systems have students in SS</t>
    </r>
  </si>
  <si>
    <t>Title I Base Difference
(new less old)</t>
  </si>
  <si>
    <t>FY20 Final Allocation</t>
  </si>
  <si>
    <t xml:space="preserve">FY19  Final Allocation ePlan load </t>
  </si>
  <si>
    <t>Bartlett City</t>
  </si>
  <si>
    <t>LEA #</t>
  </si>
  <si>
    <t>System Name</t>
  </si>
  <si>
    <t>Number of reported Delinquent Youth</t>
  </si>
  <si>
    <t xml:space="preserve">Number of reported Delinquent Youth FY19 </t>
  </si>
  <si>
    <t xml:space="preserve">Per Pupil Allocation for all LEAs FY19 </t>
  </si>
  <si>
    <t xml:space="preserve">FINAL Allocation FY19 </t>
  </si>
  <si>
    <t xml:space="preserve">Per Pupil Allocation for all LEAs FY20 </t>
  </si>
  <si>
    <t xml:space="preserve">FINAL Allocation FY20 </t>
  </si>
  <si>
    <t xml:space="preserve">Percent Change FY20/FY19 </t>
  </si>
  <si>
    <t xml:space="preserve">new this year </t>
  </si>
  <si>
    <t xml:space="preserve">transfer </t>
  </si>
  <si>
    <t>DCS</t>
  </si>
  <si>
    <t xml:space="preserve">Dept of Corrections </t>
  </si>
  <si>
    <t xml:space="preserve">Number of Students </t>
  </si>
  <si>
    <t xml:space="preserve">Total </t>
  </si>
  <si>
    <t>Base Allocation LESS per pupil for Special Schools and Neglected</t>
  </si>
  <si>
    <t xml:space="preserve">FY20 Prelim e-Plan load </t>
  </si>
  <si>
    <r>
      <t xml:space="preserve">FINAL: Use Allocations Current Year tab,  cols. K-O for current year
</t>
    </r>
    <r>
      <rPr>
        <b/>
        <i/>
        <sz val="10"/>
        <rFont val="Times New Roman"/>
        <family val="1"/>
      </rPr>
      <t>Prelims-use cols. F-J for last year and cols K-O from Current Year Allocations tab-Prelim spreadsheet</t>
    </r>
  </si>
  <si>
    <r>
      <rPr>
        <b/>
        <i/>
        <sz val="9"/>
        <color rgb="FF0070C0"/>
        <rFont val="Times New Roman"/>
        <family val="1"/>
      </rPr>
      <t xml:space="preserve">
</t>
    </r>
    <r>
      <rPr>
        <b/>
        <sz val="9"/>
        <rFont val="Times New Roman"/>
        <family val="1"/>
      </rPr>
      <t xml:space="preserve">
SYSTEM NAME</t>
    </r>
  </si>
  <si>
    <r>
      <t xml:space="preserve">Collierville City Schools- </t>
    </r>
    <r>
      <rPr>
        <b/>
        <sz val="10"/>
        <color theme="8"/>
        <rFont val="Times New Roman"/>
        <family val="1"/>
      </rPr>
      <t>2019</t>
    </r>
  </si>
  <si>
    <r>
      <rPr>
        <b/>
        <sz val="14"/>
        <color rgb="FF000000"/>
        <rFont val="Arial"/>
        <family val="2"/>
      </rPr>
      <t xml:space="preserve">Allocations by Source - </t>
    </r>
    <r>
      <rPr>
        <b/>
        <sz val="14"/>
        <color rgb="FF000000"/>
        <rFont val="Arial"/>
        <family val="2"/>
      </rPr>
      <t>2019</t>
    </r>
    <r>
      <rPr>
        <b/>
        <sz val="14"/>
        <color rgb="FF000000"/>
        <rFont val="Arial"/>
        <family val="2"/>
      </rPr>
      <t xml:space="preserve"> - </t>
    </r>
    <r>
      <rPr>
        <b/>
        <sz val="14"/>
        <color rgb="FF000000"/>
        <rFont val="Arial"/>
        <family val="2"/>
      </rPr>
      <t>Federal</t>
    </r>
    <r>
      <rPr>
        <b/>
        <sz val="14"/>
        <color rgb="FF000000"/>
        <rFont val="Arial"/>
        <family val="2"/>
      </rPr>
      <t xml:space="preserve"> - </t>
    </r>
    <r>
      <rPr>
        <b/>
        <sz val="14"/>
        <color rgb="FF000000"/>
        <rFont val="Arial"/>
        <family val="2"/>
      </rPr>
      <t>CFA Title I-A</t>
    </r>
  </si>
  <si>
    <t>Org Code</t>
  </si>
  <si>
    <t>Organization</t>
  </si>
  <si>
    <t>Allocation</t>
  </si>
  <si>
    <t>Amount Paid</t>
  </si>
  <si>
    <t>Amount Unpaid</t>
  </si>
  <si>
    <t>985</t>
  </si>
  <si>
    <t>171</t>
  </si>
  <si>
    <t>Alamo</t>
  </si>
  <si>
    <t>Alcoa</t>
  </si>
  <si>
    <t>793</t>
  </si>
  <si>
    <t>Arlington</t>
  </si>
  <si>
    <t>Athens</t>
  </si>
  <si>
    <t>794</t>
  </si>
  <si>
    <t>Bartlett</t>
  </si>
  <si>
    <t>Bradford</t>
  </si>
  <si>
    <t>Bristol</t>
  </si>
  <si>
    <t>Cleveland</t>
  </si>
  <si>
    <t>Clinton</t>
  </si>
  <si>
    <t>795</t>
  </si>
  <si>
    <t>Collierville</t>
  </si>
  <si>
    <t>Dayton</t>
  </si>
  <si>
    <t>DeKalb County</t>
  </si>
  <si>
    <t>Dyersburg</t>
  </si>
  <si>
    <t>Elizabethton</t>
  </si>
  <si>
    <t>Etowah</t>
  </si>
  <si>
    <t>Fayette County Public Schools</t>
  </si>
  <si>
    <t>Fayetteville</t>
  </si>
  <si>
    <t>796</t>
  </si>
  <si>
    <t>Germantown</t>
  </si>
  <si>
    <t>Gibson Co Sp Dist</t>
  </si>
  <si>
    <t>Greeneville</t>
  </si>
  <si>
    <t>Hardeman County Schools</t>
  </si>
  <si>
    <t>Hollow Rock - Bruceton</t>
  </si>
  <si>
    <t>Humboldt City Schools</t>
  </si>
  <si>
    <t>Kingsport</t>
  </si>
  <si>
    <t>797</t>
  </si>
  <si>
    <t>Lakeland</t>
  </si>
  <si>
    <t>Lebanon</t>
  </si>
  <si>
    <t>Lexington</t>
  </si>
  <si>
    <t>Manchester</t>
  </si>
  <si>
    <t>Maryville</t>
  </si>
  <si>
    <t>McKenzie</t>
  </si>
  <si>
    <t>Milan</t>
  </si>
  <si>
    <t>798</t>
  </si>
  <si>
    <t>Millington Municipal Schools</t>
  </si>
  <si>
    <t>Montgomery County</t>
  </si>
  <si>
    <t>Murfreesboro</t>
  </si>
  <si>
    <t>Newport</t>
  </si>
  <si>
    <t>Oak Ridge</t>
  </si>
  <si>
    <t>Oneida</t>
  </si>
  <si>
    <t>Paris</t>
  </si>
  <si>
    <t>Richard City</t>
  </si>
  <si>
    <t>Rogersville</t>
  </si>
  <si>
    <t>792</t>
  </si>
  <si>
    <t>South Carroll</t>
  </si>
  <si>
    <t>986</t>
  </si>
  <si>
    <t>Tennessee State Board of Education</t>
  </si>
  <si>
    <t>Sweetwater</t>
  </si>
  <si>
    <t>Trenton</t>
  </si>
  <si>
    <t>Tullahoma</t>
  </si>
  <si>
    <t>West Carroll Sp Dist</t>
  </si>
  <si>
    <t>Alvin C York Institute</t>
  </si>
  <si>
    <t>Tennessee School for Blind</t>
  </si>
  <si>
    <t>Tennessee School for the Deaf</t>
  </si>
  <si>
    <t>West Tennessee School for the Deaf</t>
  </si>
  <si>
    <t>Total</t>
  </si>
  <si>
    <r>
      <rPr>
        <b/>
        <sz val="14"/>
        <color rgb="FF000000"/>
        <rFont val="Arial"/>
        <family val="2"/>
      </rPr>
      <t xml:space="preserve">Allocations by Source - </t>
    </r>
    <r>
      <rPr>
        <b/>
        <sz val="14"/>
        <color rgb="FF000000"/>
        <rFont val="Arial"/>
        <family val="2"/>
      </rPr>
      <t>2019</t>
    </r>
    <r>
      <rPr>
        <b/>
        <sz val="14"/>
        <color rgb="FF000000"/>
        <rFont val="Arial"/>
        <family val="2"/>
      </rPr>
      <t xml:space="preserve"> - </t>
    </r>
    <r>
      <rPr>
        <b/>
        <sz val="14"/>
        <color rgb="FF000000"/>
        <rFont val="Arial"/>
        <family val="2"/>
      </rPr>
      <t>Federal</t>
    </r>
    <r>
      <rPr>
        <b/>
        <sz val="14"/>
        <color rgb="FF000000"/>
        <rFont val="Arial"/>
        <family val="2"/>
      </rPr>
      <t xml:space="preserve"> - </t>
    </r>
    <r>
      <rPr>
        <b/>
        <sz val="14"/>
        <color rgb="FF000000"/>
        <rFont val="Arial"/>
        <family val="2"/>
      </rPr>
      <t>CFA Title I-A Neglected</t>
    </r>
  </si>
  <si>
    <r>
      <t>Since national alloc went above $14 billion, our set-aside can only be 1% of $</t>
    </r>
    <r>
      <rPr>
        <sz val="8"/>
        <rFont val="Arial"/>
        <family val="2"/>
      </rPr>
      <t>269,628,275</t>
    </r>
    <r>
      <rPr>
        <sz val="8"/>
        <color rgb="FFFF0000"/>
        <rFont val="Arial"/>
        <family val="2"/>
      </rPr>
      <t xml:space="preserve"> which equals:</t>
    </r>
  </si>
  <si>
    <r>
      <t>=</t>
    </r>
    <r>
      <rPr>
        <b/>
        <sz val="10"/>
        <color rgb="FF0070C0"/>
        <rFont val="Arial"/>
        <family val="2"/>
      </rPr>
      <t>$21,615,900</t>
    </r>
    <r>
      <rPr>
        <b/>
        <sz val="10"/>
        <color rgb="FFFF0000"/>
        <rFont val="Arial"/>
        <family val="2"/>
      </rPr>
      <t>-sum(91,831+233,984+165,246+38,388)/</t>
    </r>
    <r>
      <rPr>
        <b/>
        <sz val="10"/>
        <color rgb="FF0070C0"/>
        <rFont val="Arial"/>
        <family val="2"/>
      </rPr>
      <t>$529,449</t>
    </r>
    <r>
      <rPr>
        <b/>
        <sz val="10"/>
        <color rgb="FFFF0000"/>
        <rFont val="Arial"/>
        <family val="2"/>
      </rPr>
      <t xml:space="preserve"> </t>
    </r>
    <r>
      <rPr>
        <b/>
        <i/>
        <sz val="10"/>
        <color rgb="FFFF0000"/>
        <rFont val="Arial"/>
        <family val="2"/>
      </rPr>
      <t xml:space="preserve">OR </t>
    </r>
    <r>
      <rPr>
        <b/>
        <i/>
        <sz val="10"/>
        <color rgb="FF0070C0"/>
        <rFont val="Arial"/>
        <family val="2"/>
      </rPr>
      <t>$21,095,625</t>
    </r>
  </si>
  <si>
    <r>
      <t xml:space="preserve">Arlington City Schools-  </t>
    </r>
    <r>
      <rPr>
        <b/>
        <sz val="10"/>
        <color theme="4" tint="-0.249977111117893"/>
        <rFont val="Times New Roman"/>
        <family val="1"/>
      </rPr>
      <t>2020</t>
    </r>
  </si>
  <si>
    <r>
      <t xml:space="preserve">Bartlett City Schools- </t>
    </r>
    <r>
      <rPr>
        <b/>
        <sz val="10"/>
        <color theme="4"/>
        <rFont val="Times New Roman"/>
        <family val="1"/>
      </rPr>
      <t>2020</t>
    </r>
  </si>
  <si>
    <r>
      <t>Cheatham -</t>
    </r>
    <r>
      <rPr>
        <b/>
        <sz val="10"/>
        <color theme="8"/>
        <rFont val="Times New Roman"/>
        <family val="1"/>
      </rPr>
      <t xml:space="preserve"> 2020</t>
    </r>
  </si>
  <si>
    <r>
      <t>Campbell County-</t>
    </r>
    <r>
      <rPr>
        <b/>
        <sz val="10"/>
        <color theme="8"/>
        <rFont val="Times New Roman"/>
        <family val="1"/>
      </rPr>
      <t xml:space="preserve">2020 </t>
    </r>
  </si>
  <si>
    <r>
      <t xml:space="preserve">Dyer - </t>
    </r>
    <r>
      <rPr>
        <b/>
        <sz val="10"/>
        <color theme="8"/>
        <rFont val="Times New Roman"/>
        <family val="1"/>
      </rPr>
      <t>2020</t>
    </r>
  </si>
  <si>
    <r>
      <t xml:space="preserve">Fayetteville City - </t>
    </r>
    <r>
      <rPr>
        <b/>
        <sz val="10"/>
        <color theme="8"/>
        <rFont val="Times New Roman"/>
        <family val="1"/>
      </rPr>
      <t>2020</t>
    </r>
  </si>
  <si>
    <r>
      <t>Franklin SSD-</t>
    </r>
    <r>
      <rPr>
        <b/>
        <sz val="10"/>
        <color theme="8"/>
        <rFont val="Times New Roman"/>
        <family val="1"/>
      </rPr>
      <t>2020</t>
    </r>
  </si>
  <si>
    <r>
      <t xml:space="preserve">Germantown City Schools- </t>
    </r>
    <r>
      <rPr>
        <b/>
        <sz val="10"/>
        <color theme="8"/>
        <rFont val="Times New Roman"/>
        <family val="1"/>
      </rPr>
      <t>2020</t>
    </r>
  </si>
  <si>
    <r>
      <t>Grundy  County -</t>
    </r>
    <r>
      <rPr>
        <b/>
        <sz val="10"/>
        <color theme="8"/>
        <rFont val="Times New Roman"/>
        <family val="1"/>
      </rPr>
      <t>2020</t>
    </r>
  </si>
  <si>
    <r>
      <t xml:space="preserve">Hamblen County- </t>
    </r>
    <r>
      <rPr>
        <b/>
        <sz val="10"/>
        <color theme="8"/>
        <rFont val="Times New Roman"/>
        <family val="1"/>
      </rPr>
      <t>2020</t>
    </r>
  </si>
  <si>
    <r>
      <t xml:space="preserve">Hamilton- </t>
    </r>
    <r>
      <rPr>
        <b/>
        <sz val="10"/>
        <color theme="8"/>
        <rFont val="Times New Roman"/>
        <family val="1"/>
      </rPr>
      <t>2020</t>
    </r>
  </si>
  <si>
    <r>
      <t xml:space="preserve">Johnson County- </t>
    </r>
    <r>
      <rPr>
        <b/>
        <sz val="10"/>
        <color theme="8"/>
        <rFont val="Times New Roman"/>
        <family val="1"/>
      </rPr>
      <t>2020</t>
    </r>
  </si>
  <si>
    <r>
      <t xml:space="preserve">Knox County- </t>
    </r>
    <r>
      <rPr>
        <b/>
        <sz val="10"/>
        <color theme="8"/>
        <rFont val="Times New Roman"/>
        <family val="1"/>
      </rPr>
      <t>2020</t>
    </r>
  </si>
  <si>
    <r>
      <t xml:space="preserve">Lakeland City Schools - </t>
    </r>
    <r>
      <rPr>
        <b/>
        <sz val="10"/>
        <color theme="8"/>
        <rFont val="Times New Roman"/>
        <family val="1"/>
      </rPr>
      <t>2020</t>
    </r>
  </si>
  <si>
    <r>
      <t xml:space="preserve">McMinn - </t>
    </r>
    <r>
      <rPr>
        <b/>
        <sz val="10"/>
        <color theme="8"/>
        <rFont val="Times New Roman"/>
        <family val="1"/>
      </rPr>
      <t>2020</t>
    </r>
  </si>
  <si>
    <r>
      <t xml:space="preserve">Overton County - </t>
    </r>
    <r>
      <rPr>
        <b/>
        <sz val="10"/>
        <color theme="8"/>
        <rFont val="Times New Roman"/>
        <family val="1"/>
      </rPr>
      <t>2020</t>
    </r>
  </si>
  <si>
    <r>
      <t xml:space="preserve">Perry County- </t>
    </r>
    <r>
      <rPr>
        <b/>
        <sz val="10"/>
        <color theme="8"/>
        <rFont val="Times New Roman"/>
        <family val="1"/>
      </rPr>
      <t>2020</t>
    </r>
  </si>
  <si>
    <r>
      <t xml:space="preserve">Putnam County- </t>
    </r>
    <r>
      <rPr>
        <b/>
        <sz val="10"/>
        <color theme="8"/>
        <rFont val="Times New Roman"/>
        <family val="1"/>
      </rPr>
      <t>2020</t>
    </r>
  </si>
  <si>
    <r>
      <t xml:space="preserve">Scott County- </t>
    </r>
    <r>
      <rPr>
        <b/>
        <sz val="10"/>
        <color theme="8"/>
        <rFont val="Times New Roman"/>
        <family val="1"/>
      </rPr>
      <t>2020</t>
    </r>
  </si>
  <si>
    <r>
      <t xml:space="preserve">Union City- </t>
    </r>
    <r>
      <rPr>
        <b/>
        <sz val="10"/>
        <color theme="8"/>
        <rFont val="Times New Roman"/>
        <family val="1"/>
      </rPr>
      <t>2020</t>
    </r>
  </si>
  <si>
    <r>
      <t>Anderson County-</t>
    </r>
    <r>
      <rPr>
        <b/>
        <sz val="10"/>
        <color theme="4" tint="-0.249977111117893"/>
        <rFont val="Times New Roman"/>
        <family val="1"/>
      </rPr>
      <t xml:space="preserve">2020 </t>
    </r>
  </si>
  <si>
    <r>
      <t xml:space="preserve">Blount Count- </t>
    </r>
    <r>
      <rPr>
        <b/>
        <sz val="10"/>
        <color theme="4" tint="-0.249977111117893"/>
        <rFont val="Times New Roman"/>
        <family val="1"/>
      </rPr>
      <t>2020</t>
    </r>
  </si>
  <si>
    <r>
      <t>DeKalb -</t>
    </r>
    <r>
      <rPr>
        <b/>
        <sz val="10"/>
        <color theme="4" tint="-0.249977111117893"/>
        <rFont val="Times New Roman"/>
        <family val="1"/>
      </rPr>
      <t xml:space="preserve"> 2020</t>
    </r>
  </si>
  <si>
    <t xml:space="preserve">Cleveland City </t>
  </si>
  <si>
    <t xml:space="preserve">Rhea County </t>
  </si>
  <si>
    <t xml:space="preserve">Scott County </t>
  </si>
  <si>
    <t xml:space="preserve">FY21 Prelim Allocations </t>
  </si>
  <si>
    <t>FY20  Final Alloctions on ePLan</t>
  </si>
  <si>
    <t xml:space="preserve">FY20 Final  Allocations </t>
  </si>
  <si>
    <t xml:space="preserve">FY21 Prelim Allocation </t>
  </si>
  <si>
    <t>Loss Comparison for Title I-A Allocations FY21/FY20 (LEAs with at least $25,000 reduction)</t>
  </si>
  <si>
    <t>FINAL Grant -6-14-19</t>
  </si>
  <si>
    <t>=$21,625,074-sum(91,831+233,984+165,246+38,388)/$529,449 OR $21,095,625</t>
  </si>
  <si>
    <t>Since national alloc went above $14 billion, our set-aside can only be 1% of $269,718,153 which equals:</t>
  </si>
  <si>
    <t>74 systems have students in SS</t>
  </si>
  <si>
    <r>
      <t>Fentress Portion (</t>
    </r>
    <r>
      <rPr>
        <b/>
        <sz val="10"/>
        <color rgb="FFFF0000"/>
        <rFont val="Arial"/>
        <family val="2"/>
      </rPr>
      <t>85.1594</t>
    </r>
    <r>
      <rPr>
        <b/>
        <sz val="10"/>
        <color theme="3" tint="-0.499984740745262"/>
        <rFont val="Arial"/>
        <family val="2"/>
      </rPr>
      <t>% of County allocation)</t>
    </r>
  </si>
  <si>
    <r>
      <t>York Portion (</t>
    </r>
    <r>
      <rPr>
        <b/>
        <sz val="10"/>
        <color rgb="FFFF0000"/>
        <rFont val="Arial"/>
        <family val="2"/>
      </rPr>
      <t>14.8406</t>
    </r>
    <r>
      <rPr>
        <b/>
        <sz val="10"/>
        <color theme="3" tint="-0.499984740745262"/>
        <rFont val="Arial"/>
        <family val="2"/>
      </rPr>
      <t>% of Fentress Co)</t>
    </r>
  </si>
  <si>
    <r>
      <rPr>
        <b/>
        <sz val="9"/>
        <color rgb="FFFF0000"/>
        <rFont val="Arial"/>
        <family val="2"/>
      </rPr>
      <t xml:space="preserve">Final </t>
    </r>
    <r>
      <rPr>
        <sz val="9"/>
        <color indexed="56"/>
        <rFont val="Arial"/>
        <family val="2"/>
      </rPr>
      <t>Grant 6-16-20</t>
    </r>
  </si>
  <si>
    <r>
      <t>=</t>
    </r>
    <r>
      <rPr>
        <b/>
        <sz val="10"/>
        <color rgb="FF0070C0"/>
        <rFont val="Arial"/>
        <family val="2"/>
      </rPr>
      <t>$22,999,866</t>
    </r>
    <r>
      <rPr>
        <b/>
        <sz val="10"/>
        <color rgb="FFFF0000"/>
        <rFont val="Arial"/>
        <family val="2"/>
      </rPr>
      <t>-sum(78,019+198,848+140,460+32,593)/</t>
    </r>
    <r>
      <rPr>
        <b/>
        <sz val="10"/>
        <color rgb="FF0070C0"/>
        <rFont val="Arial"/>
        <family val="2"/>
      </rPr>
      <t>$449,920</t>
    </r>
    <r>
      <rPr>
        <b/>
        <sz val="10"/>
        <color rgb="FFFF0000"/>
        <rFont val="Arial"/>
        <family val="2"/>
      </rPr>
      <t xml:space="preserve"> </t>
    </r>
    <r>
      <rPr>
        <b/>
        <i/>
        <sz val="10"/>
        <color rgb="FFFF0000"/>
        <rFont val="Arial"/>
        <family val="2"/>
      </rPr>
      <t xml:space="preserve">OR </t>
    </r>
    <r>
      <rPr>
        <b/>
        <i/>
        <sz val="10"/>
        <color rgb="FF0070C0"/>
        <rFont val="Arial"/>
        <family val="2"/>
      </rPr>
      <t>$22,530,661</t>
    </r>
  </si>
  <si>
    <r>
      <t>Since national alloc went above $14 billion, our set-aside can only be 1% of $</t>
    </r>
    <r>
      <rPr>
        <sz val="8"/>
        <rFont val="Arial"/>
        <family val="2"/>
      </rPr>
      <t>269,377,407</t>
    </r>
    <r>
      <rPr>
        <sz val="8"/>
        <color rgb="FFFF0000"/>
        <rFont val="Arial"/>
        <family val="2"/>
      </rPr>
      <t xml:space="preserve"> which equals:</t>
    </r>
  </si>
  <si>
    <t>ED-DETERMINED 
2019-20 BASIC ALLOCATION</t>
  </si>
  <si>
    <t>ED-DETERMINED 
2019-20 CONC. ALLOCATION</t>
  </si>
  <si>
    <t xml:space="preserve">ED-DETERMINED 
2019-20 TARG. ALLOCATION </t>
  </si>
  <si>
    <t>ED-DETERMINED 
2019-20 EFIG ALLOCATION</t>
  </si>
  <si>
    <t>TOTAL 2019-20 TITLE I ALLOCATION</t>
  </si>
  <si>
    <t>ED-DETERMINED
2020-21
BASIC ALLOCATION</t>
  </si>
  <si>
    <t>ED-DETERMINED 
2020-21
CONC. ALLOCATION</t>
  </si>
  <si>
    <t xml:space="preserve">ED-DETERMINED 
2020-21
TARG. ALLOCATION </t>
  </si>
  <si>
    <t>ED-DETERMINED 
2020-21
EFIG ALLOCATION</t>
  </si>
  <si>
    <t>ED-DETERMINED 
TOTAL 2020-21
TITLE I ALLOCATION</t>
  </si>
  <si>
    <r>
      <t xml:space="preserve">Percent of ED-Determined </t>
    </r>
    <r>
      <rPr>
        <b/>
        <sz val="9"/>
        <color rgb="FFFF0000"/>
        <rFont val="Arial"/>
        <family val="2"/>
      </rPr>
      <t>2020-21</t>
    </r>
    <r>
      <rPr>
        <b/>
        <sz val="9"/>
        <color theme="3" tint="-0.499984740745262"/>
        <rFont val="Arial"/>
        <family val="2"/>
      </rPr>
      <t xml:space="preserve"> Allocations</t>
    </r>
  </si>
  <si>
    <t xml:space="preserve">FORMULA COUNTS USED TO DETERMINE Final SCHOOL YEAR 2020-2021 TITLE I ALLOCATIONS </t>
  </si>
  <si>
    <t>FY21 Final Allocation</t>
  </si>
  <si>
    <t>Title I-A Comparison FY21</t>
  </si>
  <si>
    <t xml:space="preserve">School System </t>
  </si>
  <si>
    <t xml:space="preserve">Title I-D, SA  Comparison FY21 </t>
  </si>
  <si>
    <t xml:space="preserve">Title I-D, LEA Comparison FY21 </t>
  </si>
  <si>
    <t>TN Dept of Children's Services</t>
  </si>
  <si>
    <t>TN Dept of Corrections</t>
  </si>
  <si>
    <t>Title II-A Comparison FY21</t>
  </si>
  <si>
    <t>Achievement School District (ASD)</t>
  </si>
  <si>
    <t xml:space="preserve">Arlington City </t>
  </si>
  <si>
    <t>Collierville City</t>
  </si>
  <si>
    <t>Germantown City</t>
  </si>
  <si>
    <t>Lakeland City</t>
  </si>
  <si>
    <t>Millington City</t>
  </si>
  <si>
    <t>State Board of Education (SBE)</t>
  </si>
  <si>
    <t>Title III-A Comparison FY21</t>
  </si>
  <si>
    <t>$0.00</t>
  </si>
  <si>
    <t>Title IV-A Comparison FY21</t>
  </si>
  <si>
    <t>Title V-B Comparison FY21</t>
  </si>
  <si>
    <t xml:space="preserve">FY21 ESSA Allocations Summary </t>
  </si>
  <si>
    <t>Title</t>
  </si>
  <si>
    <t xml:space="preserve">Title I-A </t>
  </si>
  <si>
    <t>Title I-A Neglected</t>
  </si>
  <si>
    <t>Title I-D LEAs</t>
  </si>
  <si>
    <t>Title I-D SA</t>
  </si>
  <si>
    <t>Title II-A</t>
  </si>
  <si>
    <t xml:space="preserve">Title III-A </t>
  </si>
  <si>
    <t>Title IV-A</t>
  </si>
  <si>
    <t xml:space="preserve">Title V-B </t>
  </si>
  <si>
    <r>
      <t>Shelby -</t>
    </r>
    <r>
      <rPr>
        <b/>
        <sz val="10"/>
        <color theme="4" tint="-0.249977111117893"/>
        <rFont val="Times New Roman"/>
        <family val="1"/>
      </rPr>
      <t>2020</t>
    </r>
  </si>
  <si>
    <t xml:space="preserve">FORMULA COUNTS USED TO DETERMINE FINAL SCHOOL YEAR 2020-2021 TITLE I ALLOCATIONS </t>
  </si>
  <si>
    <t>George Amin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</si>
</sst>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_(* #,##0.0000000_);_(* \(#,##0.0000000\);_(* &quot;-&quot;??_);_(@_)"/>
    <numFmt numFmtId="168" formatCode="0.000000000"/>
    <numFmt numFmtId="169" formatCode="0.00000000%"/>
    <numFmt numFmtId="170" formatCode="0.0000000%"/>
    <numFmt numFmtId="171" formatCode="0.0%"/>
    <numFmt numFmtId="172" formatCode="0.00_);[Red]\(0.00\)"/>
    <numFmt numFmtId="173" formatCode="0_);[Red]\(0\)"/>
    <numFmt numFmtId="174" formatCode="0.000000%"/>
    <numFmt numFmtId="175" formatCode="[$-10409]&quot;$&quot;#,##0.00;\(&quot;$&quot;#,##0.00\)"/>
  </numFmts>
  <fonts count="101" x14ac:knownFonts="1">
    <font>
      <sz val="11"/>
      <color theme="1"/>
      <name val="Calibri"/>
      <family val="2"/>
      <scheme val="minor"/>
    </font>
    <font>
      <sz val="11"/>
      <color theme="1"/>
      <name val="Calibri"/>
      <family val="2"/>
      <scheme val="minor"/>
    </font>
    <font>
      <sz val="10"/>
      <name val="Arial"/>
      <family val="2"/>
    </font>
    <font>
      <i/>
      <sz val="10"/>
      <name val="Arial"/>
      <family val="2"/>
    </font>
    <font>
      <b/>
      <i/>
      <sz val="10"/>
      <name val="Arial"/>
      <family val="2"/>
    </font>
    <font>
      <b/>
      <sz val="10"/>
      <name val="Arial"/>
      <family val="2"/>
    </font>
    <font>
      <b/>
      <sz val="9"/>
      <name val="Arial"/>
      <family val="2"/>
    </font>
    <font>
      <b/>
      <sz val="10"/>
      <color indexed="10"/>
      <name val="Arial"/>
      <family val="2"/>
    </font>
    <font>
      <b/>
      <sz val="10"/>
      <name val="Times New Roman"/>
      <family val="1"/>
    </font>
    <font>
      <b/>
      <sz val="10"/>
      <color rgb="FFFF0000"/>
      <name val="Arial"/>
      <family val="2"/>
    </font>
    <font>
      <sz val="10"/>
      <color rgb="FFFF0000"/>
      <name val="Arial"/>
      <family val="2"/>
    </font>
    <font>
      <sz val="8"/>
      <color rgb="FFFF0000"/>
      <name val="Arial"/>
      <family val="2"/>
    </font>
    <font>
      <sz val="8"/>
      <name val="Arial"/>
      <family val="2"/>
    </font>
    <font>
      <sz val="1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sz val="10"/>
      <color theme="3" tint="-0.499984740745262"/>
      <name val="Arial"/>
      <family val="2"/>
    </font>
    <font>
      <b/>
      <sz val="10"/>
      <color theme="3" tint="-0.499984740745262"/>
      <name val="Arial"/>
      <family val="2"/>
    </font>
    <font>
      <b/>
      <u/>
      <sz val="10"/>
      <name val="Arial"/>
      <family val="2"/>
    </font>
    <font>
      <b/>
      <sz val="9"/>
      <color rgb="FFFF0000"/>
      <name val="Arial"/>
      <family val="2"/>
    </font>
    <font>
      <u/>
      <sz val="10"/>
      <color theme="3" tint="-0.499984740745262"/>
      <name val="Arial"/>
      <family val="2"/>
    </font>
    <font>
      <sz val="9"/>
      <color theme="3" tint="-0.499984740745262"/>
      <name val="Arial"/>
      <family val="2"/>
    </font>
    <font>
      <b/>
      <i/>
      <sz val="10"/>
      <color rgb="FFFF0000"/>
      <name val="Arial"/>
      <family val="2"/>
    </font>
    <font>
      <sz val="9"/>
      <color indexed="56"/>
      <name val="Arial"/>
      <family val="2"/>
    </font>
    <font>
      <b/>
      <sz val="9"/>
      <color theme="3" tint="-0.499984740745262"/>
      <name val="Arial"/>
      <family val="2"/>
    </font>
    <font>
      <b/>
      <i/>
      <sz val="8"/>
      <color rgb="FFFF0000"/>
      <name val="Arial"/>
      <family val="2"/>
    </font>
    <font>
      <b/>
      <sz val="10"/>
      <color rgb="FF0070C0"/>
      <name val="Arial"/>
      <family val="2"/>
    </font>
    <font>
      <b/>
      <i/>
      <sz val="10"/>
      <color rgb="FF0070C0"/>
      <name val="Arial"/>
      <family val="2"/>
    </font>
    <font>
      <i/>
      <sz val="10"/>
      <color theme="3" tint="-0.499984740745262"/>
      <name val="Arial"/>
      <family val="2"/>
    </font>
    <font>
      <b/>
      <i/>
      <sz val="9"/>
      <color rgb="FFFF0000"/>
      <name val="Arial"/>
      <family val="2"/>
    </font>
    <font>
      <b/>
      <i/>
      <sz val="9"/>
      <name val="Arial"/>
      <family val="2"/>
    </font>
    <font>
      <b/>
      <sz val="8"/>
      <color theme="3" tint="-0.499984740745262"/>
      <name val="Arial"/>
      <family val="2"/>
    </font>
    <font>
      <sz val="8"/>
      <color indexed="56"/>
      <name val="Arial"/>
      <family val="2"/>
    </font>
    <font>
      <b/>
      <u/>
      <sz val="10"/>
      <color theme="3" tint="-0.499984740745262"/>
      <name val="Arial"/>
      <family val="2"/>
    </font>
    <font>
      <b/>
      <sz val="7.5"/>
      <color theme="3" tint="-0.499984740745262"/>
      <name val="Arial"/>
      <family val="2"/>
    </font>
    <font>
      <sz val="10"/>
      <color theme="1"/>
      <name val="Arial"/>
      <family val="2"/>
    </font>
    <font>
      <b/>
      <sz val="9"/>
      <color theme="1"/>
      <name val="Calibri"/>
      <family val="2"/>
      <scheme val="minor"/>
    </font>
    <font>
      <sz val="10"/>
      <name val="Times New Roman"/>
      <family val="1"/>
    </font>
    <font>
      <b/>
      <sz val="12"/>
      <name val="Times New Roman"/>
      <family val="1"/>
    </font>
    <font>
      <b/>
      <u/>
      <sz val="10"/>
      <name val="Times New Roman"/>
      <family val="1"/>
    </font>
    <font>
      <b/>
      <sz val="10"/>
      <color rgb="FFFF0000"/>
      <name val="Times New Roman"/>
      <family val="1"/>
    </font>
    <font>
      <sz val="9"/>
      <color rgb="FFFF0000"/>
      <name val="Arial"/>
      <family val="2"/>
    </font>
    <font>
      <b/>
      <i/>
      <sz val="8"/>
      <color theme="3" tint="-0.499984740745262"/>
      <name val="Arial"/>
      <family val="2"/>
    </font>
    <font>
      <b/>
      <sz val="8"/>
      <color rgb="FFFF0000"/>
      <name val="Arial"/>
      <family val="2"/>
    </font>
    <font>
      <b/>
      <u/>
      <sz val="10"/>
      <color indexed="81"/>
      <name val="Tahoma"/>
      <family val="2"/>
    </font>
    <font>
      <b/>
      <sz val="10"/>
      <color indexed="81"/>
      <name val="Tahoma"/>
      <family val="2"/>
    </font>
    <font>
      <b/>
      <u/>
      <sz val="8"/>
      <color indexed="81"/>
      <name val="Tahoma"/>
      <family val="2"/>
    </font>
    <font>
      <b/>
      <u/>
      <sz val="9"/>
      <color indexed="81"/>
      <name val="Tahoma"/>
      <family val="2"/>
    </font>
    <font>
      <b/>
      <sz val="10"/>
      <color rgb="FF000000"/>
      <name val="Times New Roman"/>
      <family val="1"/>
    </font>
    <font>
      <sz val="11"/>
      <color theme="1"/>
      <name val="Times New Roman"/>
      <family val="1"/>
    </font>
    <font>
      <b/>
      <sz val="11"/>
      <color theme="1"/>
      <name val="Times New Roman"/>
      <family val="1"/>
    </font>
    <font>
      <b/>
      <u/>
      <sz val="8"/>
      <name val="Times New Roman"/>
      <family val="1"/>
    </font>
    <font>
      <b/>
      <sz val="11"/>
      <color rgb="FFFF0000"/>
      <name val="Times New Roman"/>
      <family val="1"/>
    </font>
    <font>
      <b/>
      <i/>
      <sz val="8"/>
      <color rgb="FF0070C0"/>
      <name val="Times New Roman"/>
      <family val="1"/>
    </font>
    <font>
      <i/>
      <sz val="10"/>
      <name val="Times New Roman"/>
      <family val="1"/>
    </font>
    <font>
      <b/>
      <i/>
      <sz val="10"/>
      <name val="Times New Roman"/>
      <family val="1"/>
    </font>
    <font>
      <b/>
      <sz val="9"/>
      <name val="Times New Roman"/>
      <family val="1"/>
    </font>
    <font>
      <b/>
      <i/>
      <sz val="9"/>
      <color rgb="FF0070C0"/>
      <name val="Times New Roman"/>
      <family val="1"/>
    </font>
    <font>
      <b/>
      <sz val="10"/>
      <color theme="4" tint="-0.249977111117893"/>
      <name val="Times New Roman"/>
      <family val="1"/>
    </font>
    <font>
      <b/>
      <sz val="10"/>
      <color theme="4"/>
      <name val="Times New Roman"/>
      <family val="1"/>
    </font>
    <font>
      <b/>
      <sz val="10"/>
      <color theme="8"/>
      <name val="Times New Roman"/>
      <family val="1"/>
    </font>
    <font>
      <b/>
      <sz val="10"/>
      <color theme="9"/>
      <name val="Times New Roman"/>
      <family val="1"/>
    </font>
    <font>
      <sz val="10"/>
      <color rgb="FFFF0000"/>
      <name val="Times New Roman"/>
      <family val="1"/>
    </font>
    <font>
      <sz val="10"/>
      <color theme="9"/>
      <name val="Times New Roman"/>
      <family val="1"/>
    </font>
    <font>
      <b/>
      <sz val="10"/>
      <color theme="1"/>
      <name val="Times New Roman"/>
      <family val="1"/>
    </font>
    <font>
      <b/>
      <sz val="10"/>
      <color rgb="FF0070C0"/>
      <name val="Times New Roman"/>
      <family val="1"/>
    </font>
    <font>
      <sz val="10"/>
      <color theme="1"/>
      <name val="Times New Roman"/>
      <family val="1"/>
    </font>
    <font>
      <sz val="10"/>
      <color rgb="FF0070C0"/>
      <name val="Times New Roman"/>
      <family val="1"/>
    </font>
    <font>
      <sz val="11"/>
      <name val="Times New Roman"/>
      <family val="1"/>
    </font>
    <font>
      <sz val="10"/>
      <color theme="3" tint="-0.499984740745262"/>
      <name val="Times New Roman"/>
      <family val="1"/>
    </font>
    <font>
      <b/>
      <sz val="10"/>
      <color theme="3" tint="-0.499984740745262"/>
      <name val="Times New Roman"/>
      <family val="1"/>
    </font>
    <font>
      <b/>
      <sz val="14"/>
      <color rgb="FF000000"/>
      <name val="Arial"/>
      <family val="2"/>
    </font>
    <font>
      <sz val="11"/>
      <name val="Calibri"/>
      <family val="2"/>
    </font>
    <font>
      <b/>
      <sz val="10"/>
      <color rgb="FFFFFFFF"/>
      <name val="Arial"/>
      <family val="2"/>
    </font>
    <font>
      <sz val="10"/>
      <color rgb="FF000000"/>
      <name val="Arial"/>
      <family val="2"/>
    </font>
    <font>
      <b/>
      <sz val="10"/>
      <color rgb="FF000000"/>
      <name val="Arial"/>
      <family val="2"/>
    </font>
    <font>
      <b/>
      <sz val="14"/>
      <color rgb="FF000000"/>
      <name val="Arial"/>
      <family val="2"/>
    </font>
    <font>
      <sz val="11"/>
      <name val="Calibri"/>
      <family val="2"/>
    </font>
    <font>
      <b/>
      <sz val="10"/>
      <color rgb="FFFFFFFF"/>
      <name val="Arial"/>
      <family val="2"/>
    </font>
    <font>
      <sz val="10"/>
      <color rgb="FF000000"/>
      <name val="Arial"/>
      <family val="2"/>
    </font>
    <font>
      <b/>
      <sz val="10"/>
      <color rgb="FF000000"/>
      <name val="Arial"/>
      <family val="2"/>
    </font>
    <font>
      <sz val="10"/>
      <color theme="4" tint="-0.249977111117893"/>
      <name val="Times New Roman"/>
      <family val="1"/>
    </font>
    <font>
      <sz val="10"/>
      <color rgb="FF222B35"/>
      <name val="Arial"/>
      <family val="2"/>
    </font>
    <font>
      <b/>
      <sz val="10"/>
      <color rgb="FF222B35"/>
      <name val="Arial"/>
      <family val="2"/>
    </font>
    <font>
      <sz val="11"/>
      <color rgb="FF000000"/>
      <name val="Calibri"/>
      <family val="2"/>
    </font>
    <font>
      <u/>
      <sz val="10"/>
      <color rgb="FF222B35"/>
      <name val="Arial"/>
      <family val="2"/>
    </font>
    <font>
      <sz val="9"/>
      <color rgb="FF222B35"/>
      <name val="Arial"/>
      <family val="2"/>
    </font>
    <font>
      <b/>
      <sz val="9"/>
      <color rgb="FF222B35"/>
      <name val="Arial"/>
      <family val="2"/>
    </font>
    <font>
      <i/>
      <sz val="10"/>
      <color rgb="FF222B35"/>
      <name val="Arial"/>
      <family val="2"/>
    </font>
    <font>
      <b/>
      <sz val="8"/>
      <color rgb="FF222B35"/>
      <name val="Arial"/>
      <family val="2"/>
    </font>
    <font>
      <b/>
      <u/>
      <sz val="10"/>
      <color rgb="FF222B35"/>
      <name val="Arial"/>
      <family val="2"/>
    </font>
    <font>
      <b/>
      <sz val="7.5"/>
      <color rgb="FF222B35"/>
      <name val="Arial"/>
      <family val="2"/>
    </font>
    <font>
      <b/>
      <sz val="11"/>
      <color theme="1"/>
      <name val="Calibri"/>
      <family val="2"/>
      <scheme val="minor"/>
    </font>
    <font>
      <b/>
      <sz val="12"/>
      <color theme="1"/>
      <name val="Times New Roman"/>
      <family val="1"/>
    </font>
    <font>
      <u/>
      <sz val="10"/>
      <color theme="1"/>
      <name val="Times New Roman"/>
      <family val="1"/>
    </font>
    <font>
      <b/>
      <sz val="10"/>
      <color theme="1"/>
      <name val="Calibri"/>
      <family val="2"/>
      <scheme val="minor"/>
    </font>
    <font>
      <b/>
      <sz val="10"/>
      <color rgb="FFFF0000"/>
      <name val="Calibri"/>
      <family val="2"/>
      <scheme val="minor"/>
    </font>
    <font>
      <b/>
      <u/>
      <sz val="10"/>
      <color theme="1"/>
      <name val="Times New Roman"/>
      <family val="1"/>
    </font>
    <font>
      <b/>
      <sz val="11"/>
      <color theme="0"/>
      <name val="Calibri"/>
      <family val="2"/>
      <scheme val="minor"/>
    </font>
  </fonts>
  <fills count="31">
    <fill>
      <patternFill patternType="none"/>
    </fill>
    <fill>
      <patternFill patternType="gray125"/>
    </fill>
    <fill>
      <patternFill patternType="solid">
        <fgColor rgb="FFC6E6A2"/>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13"/>
        <bgColor indexed="64"/>
      </patternFill>
    </fill>
    <fill>
      <patternFill patternType="solid">
        <fgColor indexed="43"/>
        <bgColor indexed="64"/>
      </patternFill>
    </fill>
    <fill>
      <patternFill patternType="solid">
        <fgColor rgb="FFFF6600"/>
        <bgColor indexed="64"/>
      </patternFill>
    </fill>
    <fill>
      <patternFill patternType="solid">
        <fgColor rgb="FFFFFFCC"/>
        <bgColor indexed="64"/>
      </patternFill>
    </fill>
    <fill>
      <patternFill patternType="solid">
        <fgColor theme="7"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00467F"/>
        <bgColor rgb="FF00467F"/>
      </patternFill>
    </fill>
    <fill>
      <patternFill patternType="solid">
        <fgColor rgb="FFF1F7FB"/>
        <bgColor rgb="FFF1F7FB"/>
      </patternFill>
    </fill>
    <fill>
      <patternFill patternType="solid">
        <fgColor rgb="FFCCE2F2"/>
        <bgColor rgb="FFCCE2F2"/>
      </patternFill>
    </fill>
    <fill>
      <patternFill patternType="solid">
        <fgColor theme="0"/>
        <bgColor indexed="64"/>
      </patternFill>
    </fill>
    <fill>
      <patternFill patternType="solid">
        <fgColor rgb="FFFFFFCC"/>
        <bgColor rgb="FF000000"/>
      </patternFill>
    </fill>
    <fill>
      <patternFill patternType="solid">
        <fgColor rgb="FFFFF2CC"/>
        <bgColor rgb="FF000000"/>
      </patternFill>
    </fill>
    <fill>
      <patternFill patternType="solid">
        <fgColor rgb="FFFFFF00"/>
        <bgColor rgb="FF000000"/>
      </patternFill>
    </fill>
    <fill>
      <patternFill patternType="solid">
        <fgColor rgb="FFFFC000"/>
        <bgColor rgb="FF000000"/>
      </patternFill>
    </fill>
    <fill>
      <patternFill patternType="solid">
        <fgColor rgb="FFFFFF99"/>
        <bgColor rgb="FF000000"/>
      </patternFill>
    </fill>
    <fill>
      <patternFill patternType="solid">
        <fgColor rgb="FF92D050"/>
        <bgColor rgb="FF000000"/>
      </patternFill>
    </fill>
    <fill>
      <patternFill patternType="solid">
        <fgColor rgb="FFBDD7EE"/>
        <bgColor rgb="FF000000"/>
      </patternFill>
    </fill>
    <fill>
      <patternFill patternType="solid">
        <fgColor theme="4" tint="0.39997558519241921"/>
        <bgColor indexed="64"/>
      </patternFill>
    </fill>
    <fill>
      <patternFill patternType="solid">
        <fgColor theme="5" tint="0.59999389629810485"/>
        <bgColor indexed="64"/>
      </patternFill>
    </fill>
    <fill>
      <patternFill patternType="solid">
        <fgColor theme="6" tint="0.79998168889431442"/>
        <bgColor indexed="64"/>
      </patternFill>
    </fill>
  </fills>
  <borders count="6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250">
    <xf numFmtId="0" fontId="0" fillId="0" borderId="0" xfId="0"/>
    <xf numFmtId="0" fontId="0" fillId="0" borderId="0" xfId="0" applyAlignment="1">
      <alignment horizontal="right"/>
    </xf>
    <xf numFmtId="0" fontId="10" fillId="0" borderId="0" xfId="0" applyFont="1" applyFill="1"/>
    <xf numFmtId="0" fontId="10" fillId="0" borderId="0" xfId="0" applyFont="1"/>
    <xf numFmtId="0" fontId="10" fillId="0" borderId="0" xfId="0" applyFont="1" applyAlignment="1">
      <alignment horizontal="right"/>
    </xf>
    <xf numFmtId="0" fontId="9" fillId="0" borderId="0" xfId="0" applyFont="1"/>
    <xf numFmtId="0" fontId="18" fillId="0" borderId="0" xfId="0" applyFont="1"/>
    <xf numFmtId="0" fontId="18" fillId="0" borderId="0" xfId="0" applyFont="1" applyFill="1"/>
    <xf numFmtId="0" fontId="19" fillId="0" borderId="0" xfId="0" applyFont="1"/>
    <xf numFmtId="164" fontId="18" fillId="0" borderId="0" xfId="4" applyNumberFormat="1" applyFont="1"/>
    <xf numFmtId="0" fontId="20" fillId="0" borderId="13" xfId="0" applyFont="1" applyBorder="1"/>
    <xf numFmtId="0" fontId="2" fillId="0" borderId="4" xfId="0" applyFont="1" applyBorder="1"/>
    <xf numFmtId="0" fontId="2" fillId="0" borderId="14" xfId="0" applyFont="1" applyBorder="1"/>
    <xf numFmtId="0" fontId="2" fillId="0" borderId="0" xfId="0" applyFont="1"/>
    <xf numFmtId="0" fontId="2" fillId="0" borderId="7" xfId="0" applyFont="1" applyBorder="1"/>
    <xf numFmtId="9" fontId="2" fillId="0" borderId="0" xfId="0" applyNumberFormat="1" applyFont="1" applyBorder="1"/>
    <xf numFmtId="164" fontId="2" fillId="0" borderId="0" xfId="0" applyNumberFormat="1" applyFont="1" applyBorder="1"/>
    <xf numFmtId="164" fontId="2" fillId="0" borderId="15" xfId="4" applyNumberFormat="1" applyFont="1" applyBorder="1"/>
    <xf numFmtId="14" fontId="10" fillId="0" borderId="0" xfId="0" applyNumberFormat="1" applyFont="1"/>
    <xf numFmtId="0" fontId="18" fillId="0" borderId="0" xfId="0" applyFont="1" applyBorder="1" applyAlignment="1">
      <alignment horizontal="center"/>
    </xf>
    <xf numFmtId="43" fontId="2" fillId="0" borderId="0" xfId="1" applyNumberFormat="1" applyFont="1"/>
    <xf numFmtId="0" fontId="21" fillId="0" borderId="0" xfId="0" applyFont="1"/>
    <xf numFmtId="0" fontId="21" fillId="0" borderId="0" xfId="0" applyFont="1" applyAlignment="1">
      <alignment horizontal="right"/>
    </xf>
    <xf numFmtId="166" fontId="2" fillId="0" borderId="0" xfId="1" applyNumberFormat="1" applyFont="1"/>
    <xf numFmtId="167" fontId="18" fillId="0" borderId="0" xfId="0" applyNumberFormat="1" applyFont="1"/>
    <xf numFmtId="3" fontId="18" fillId="8" borderId="0" xfId="0" applyNumberFormat="1" applyFont="1" applyFill="1"/>
    <xf numFmtId="3" fontId="18" fillId="0" borderId="0" xfId="0" applyNumberFormat="1" applyFont="1"/>
    <xf numFmtId="3" fontId="19" fillId="8" borderId="0" xfId="0" applyNumberFormat="1" applyFont="1" applyFill="1"/>
    <xf numFmtId="10" fontId="2" fillId="0" borderId="0" xfId="0" applyNumberFormat="1" applyFont="1" applyBorder="1"/>
    <xf numFmtId="0" fontId="18" fillId="0" borderId="0" xfId="0" applyFont="1" applyAlignment="1">
      <alignment horizontal="center"/>
    </xf>
    <xf numFmtId="0" fontId="22" fillId="0" borderId="0" xfId="0" applyFont="1" applyBorder="1" applyAlignment="1">
      <alignment horizontal="center"/>
    </xf>
    <xf numFmtId="9" fontId="22" fillId="0" borderId="0" xfId="0" applyNumberFormat="1" applyFont="1" applyBorder="1" applyAlignment="1">
      <alignment horizontal="center"/>
    </xf>
    <xf numFmtId="43" fontId="0" fillId="0" borderId="0" xfId="6" applyNumberFormat="1" applyFont="1" applyBorder="1"/>
    <xf numFmtId="3" fontId="10" fillId="0" borderId="0" xfId="0" applyNumberFormat="1" applyFont="1" applyBorder="1"/>
    <xf numFmtId="3" fontId="10" fillId="0" borderId="0" xfId="0" applyNumberFormat="1" applyFont="1" applyBorder="1" applyAlignment="1">
      <alignment horizontal="right"/>
    </xf>
    <xf numFmtId="3" fontId="2" fillId="0" borderId="0" xfId="0" applyNumberFormat="1" applyFont="1" applyBorder="1"/>
    <xf numFmtId="3" fontId="2" fillId="0" borderId="0" xfId="0" applyNumberFormat="1" applyFont="1"/>
    <xf numFmtId="0" fontId="2" fillId="0" borderId="16" xfId="0" applyFont="1" applyBorder="1"/>
    <xf numFmtId="10" fontId="2" fillId="0" borderId="17" xfId="0" applyNumberFormat="1" applyFont="1" applyBorder="1"/>
    <xf numFmtId="164" fontId="2" fillId="0" borderId="17" xfId="0" applyNumberFormat="1" applyFont="1" applyBorder="1"/>
    <xf numFmtId="164" fontId="2" fillId="0" borderId="18" xfId="4" applyNumberFormat="1" applyFont="1" applyBorder="1"/>
    <xf numFmtId="0" fontId="23" fillId="0" borderId="0" xfId="0" applyFont="1" applyAlignment="1">
      <alignment horizontal="right"/>
    </xf>
    <xf numFmtId="164" fontId="18" fillId="0" borderId="0" xfId="4" applyNumberFormat="1" applyFont="1" applyBorder="1"/>
    <xf numFmtId="43" fontId="18" fillId="0" borderId="0" xfId="0" applyNumberFormat="1" applyFont="1" applyFill="1"/>
    <xf numFmtId="168" fontId="10" fillId="0" borderId="0" xfId="0" applyNumberFormat="1" applyFont="1"/>
    <xf numFmtId="0" fontId="24" fillId="0" borderId="0" xfId="0" applyFont="1"/>
    <xf numFmtId="3" fontId="19" fillId="0" borderId="0" xfId="0" applyNumberFormat="1" applyFont="1" applyAlignment="1">
      <alignment horizontal="left"/>
    </xf>
    <xf numFmtId="3" fontId="18" fillId="0" borderId="0" xfId="0" applyNumberFormat="1" applyFont="1" applyAlignment="1">
      <alignment horizontal="center"/>
    </xf>
    <xf numFmtId="3" fontId="19" fillId="0" borderId="0" xfId="0" quotePrefix="1" applyNumberFormat="1" applyFont="1" applyAlignment="1">
      <alignment horizontal="left"/>
    </xf>
    <xf numFmtId="0" fontId="18" fillId="0" borderId="0" xfId="0" applyFont="1" applyFill="1" applyAlignment="1">
      <alignment horizontal="center"/>
    </xf>
    <xf numFmtId="164" fontId="19" fillId="0" borderId="17" xfId="4" applyNumberFormat="1" applyFont="1" applyBorder="1"/>
    <xf numFmtId="166" fontId="18" fillId="0" borderId="17" xfId="1" applyNumberFormat="1" applyFont="1" applyBorder="1"/>
    <xf numFmtId="0" fontId="18" fillId="0" borderId="0" xfId="0" quotePrefix="1" applyFont="1" applyAlignment="1">
      <alignment horizontal="center"/>
    </xf>
    <xf numFmtId="164" fontId="19" fillId="0" borderId="0" xfId="4" applyNumberFormat="1" applyFont="1"/>
    <xf numFmtId="164" fontId="18" fillId="0" borderId="0" xfId="0" applyNumberFormat="1" applyFont="1"/>
    <xf numFmtId="169" fontId="0" fillId="0" borderId="0" xfId="5" applyNumberFormat="1" applyFont="1"/>
    <xf numFmtId="0" fontId="12" fillId="0" borderId="0" xfId="0" applyFont="1"/>
    <xf numFmtId="3" fontId="18" fillId="0" borderId="0" xfId="0" applyNumberFormat="1" applyFont="1" applyAlignment="1">
      <alignment horizontal="left"/>
    </xf>
    <xf numFmtId="0" fontId="18" fillId="0" borderId="0" xfId="0" quotePrefix="1" applyFont="1" applyFill="1" applyAlignment="1">
      <alignment horizontal="center"/>
    </xf>
    <xf numFmtId="3" fontId="2" fillId="0" borderId="0" xfId="0" applyNumberFormat="1" applyFont="1" applyAlignment="1"/>
    <xf numFmtId="0" fontId="23" fillId="0" borderId="19" xfId="0" applyFont="1" applyBorder="1"/>
    <xf numFmtId="164" fontId="10" fillId="0" borderId="0" xfId="0" applyNumberFormat="1" applyFont="1"/>
    <xf numFmtId="0" fontId="26" fillId="0" borderId="0" xfId="0" applyFont="1" applyFill="1" applyAlignment="1">
      <alignment horizontal="center"/>
    </xf>
    <xf numFmtId="170" fontId="0" fillId="0" borderId="0" xfId="5" applyNumberFormat="1" applyFont="1" applyAlignment="1">
      <alignment horizontal="right" vertical="center"/>
    </xf>
    <xf numFmtId="164" fontId="27" fillId="0" borderId="0" xfId="4" applyNumberFormat="1" applyFont="1"/>
    <xf numFmtId="0" fontId="9" fillId="0" borderId="0" xfId="0" applyFont="1" applyFill="1" applyAlignment="1">
      <alignment horizontal="center"/>
    </xf>
    <xf numFmtId="3" fontId="10" fillId="0" borderId="0" xfId="0" applyNumberFormat="1" applyFont="1"/>
    <xf numFmtId="164" fontId="19" fillId="3" borderId="20" xfId="4" applyNumberFormat="1" applyFont="1" applyFill="1" applyBorder="1"/>
    <xf numFmtId="0" fontId="18" fillId="0" borderId="20" xfId="0" applyFont="1" applyBorder="1"/>
    <xf numFmtId="164" fontId="10" fillId="0" borderId="21" xfId="4" applyNumberFormat="1" applyFont="1" applyBorder="1"/>
    <xf numFmtId="0" fontId="26" fillId="0" borderId="0" xfId="0" applyFont="1"/>
    <xf numFmtId="0" fontId="26" fillId="0" borderId="0" xfId="0" applyFont="1" applyAlignment="1">
      <alignment horizontal="center"/>
    </xf>
    <xf numFmtId="164" fontId="26" fillId="0" borderId="0" xfId="0" applyNumberFormat="1" applyFont="1" applyFill="1" applyAlignment="1">
      <alignment horizontal="center"/>
    </xf>
    <xf numFmtId="0" fontId="27" fillId="0" borderId="0" xfId="0" applyFont="1" applyAlignment="1">
      <alignment wrapText="1"/>
    </xf>
    <xf numFmtId="3" fontId="18" fillId="0" borderId="0" xfId="0" applyNumberFormat="1" applyFont="1" applyFill="1" applyAlignment="1">
      <alignment horizontal="center"/>
    </xf>
    <xf numFmtId="0" fontId="18" fillId="0" borderId="0" xfId="0" applyFont="1" applyBorder="1"/>
    <xf numFmtId="0" fontId="18" fillId="0" borderId="0" xfId="0" applyFont="1" applyFill="1" applyBorder="1"/>
    <xf numFmtId="166" fontId="10" fillId="0" borderId="0" xfId="0" applyNumberFormat="1" applyFont="1"/>
    <xf numFmtId="164" fontId="5" fillId="0" borderId="20" xfId="4" applyNumberFormat="1" applyFont="1" applyFill="1" applyBorder="1"/>
    <xf numFmtId="0" fontId="11" fillId="0" borderId="1" xfId="0" applyFont="1" applyBorder="1" applyAlignment="1">
      <alignment horizontal="right" wrapText="1"/>
    </xf>
    <xf numFmtId="164" fontId="2" fillId="0" borderId="2" xfId="4" applyNumberFormat="1" applyFont="1" applyBorder="1"/>
    <xf numFmtId="164" fontId="2" fillId="0" borderId="0" xfId="4" applyNumberFormat="1" applyFont="1"/>
    <xf numFmtId="164" fontId="21" fillId="0" borderId="0" xfId="0" applyNumberFormat="1" applyFont="1" applyAlignment="1">
      <alignment horizontal="center"/>
    </xf>
    <xf numFmtId="166" fontId="26" fillId="0" borderId="0" xfId="1" applyNumberFormat="1" applyFont="1" applyFill="1" applyAlignment="1">
      <alignment horizontal="center"/>
    </xf>
    <xf numFmtId="0" fontId="12" fillId="0" borderId="0" xfId="0" applyFont="1" applyAlignment="1">
      <alignment wrapText="1"/>
    </xf>
    <xf numFmtId="0" fontId="12" fillId="0" borderId="0" xfId="0" applyFont="1" applyAlignment="1">
      <alignment horizontal="right" wrapText="1"/>
    </xf>
    <xf numFmtId="0" fontId="19" fillId="10" borderId="0" xfId="0" applyFont="1" applyFill="1" applyAlignment="1">
      <alignment horizontal="center" wrapText="1"/>
    </xf>
    <xf numFmtId="3" fontId="19" fillId="10" borderId="0" xfId="0" quotePrefix="1" applyNumberFormat="1" applyFont="1" applyFill="1" applyAlignment="1">
      <alignment horizontal="center"/>
    </xf>
    <xf numFmtId="3" fontId="19" fillId="0" borderId="0" xfId="0" applyNumberFormat="1" applyFont="1" applyFill="1" applyAlignment="1">
      <alignment horizontal="center"/>
    </xf>
    <xf numFmtId="164" fontId="18" fillId="0" borderId="0" xfId="4" applyNumberFormat="1" applyFont="1" applyAlignment="1">
      <alignment horizontal="center"/>
    </xf>
    <xf numFmtId="164" fontId="18" fillId="0" borderId="0" xfId="4" applyNumberFormat="1" applyFont="1" applyBorder="1" applyAlignment="1">
      <alignment horizontal="center"/>
    </xf>
    <xf numFmtId="3" fontId="30" fillId="0" borderId="0" xfId="0" applyNumberFormat="1" applyFont="1" applyBorder="1" applyAlignment="1">
      <alignment horizontal="center" wrapText="1"/>
    </xf>
    <xf numFmtId="44" fontId="18" fillId="0" borderId="0" xfId="4" applyFont="1" applyFill="1" applyBorder="1" applyAlignment="1">
      <alignment vertical="center"/>
    </xf>
    <xf numFmtId="3" fontId="3" fillId="0" borderId="0" xfId="0" applyNumberFormat="1" applyFont="1" applyFill="1" applyBorder="1" applyAlignment="1">
      <alignment vertical="center" wrapText="1"/>
    </xf>
    <xf numFmtId="164" fontId="5" fillId="0" borderId="0" xfId="4" applyNumberFormat="1" applyFont="1" applyBorder="1" applyAlignment="1">
      <alignment horizontal="right"/>
    </xf>
    <xf numFmtId="164" fontId="5" fillId="0" borderId="0" xfId="0" applyNumberFormat="1" applyFont="1" applyBorder="1"/>
    <xf numFmtId="0" fontId="23" fillId="0" borderId="20" xfId="0" applyFont="1" applyBorder="1" applyAlignment="1">
      <alignment wrapText="1"/>
    </xf>
    <xf numFmtId="164" fontId="5" fillId="0" borderId="19" xfId="4" applyNumberFormat="1" applyFont="1" applyBorder="1" applyAlignment="1">
      <alignment horizontal="center"/>
    </xf>
    <xf numFmtId="0" fontId="6" fillId="0" borderId="0" xfId="0" applyFont="1" applyBorder="1" applyAlignment="1">
      <alignment horizontal="center" wrapText="1"/>
    </xf>
    <xf numFmtId="0" fontId="27" fillId="0" borderId="19" xfId="0" applyFont="1" applyBorder="1" applyAlignment="1">
      <alignment horizontal="center" vertical="center" wrapText="1"/>
    </xf>
    <xf numFmtId="164" fontId="18" fillId="0" borderId="0" xfId="4" applyNumberFormat="1" applyFont="1" applyFill="1"/>
    <xf numFmtId="0" fontId="2" fillId="0" borderId="0" xfId="0" applyFont="1" applyAlignment="1">
      <alignment wrapText="1"/>
    </xf>
    <xf numFmtId="0" fontId="2" fillId="0" borderId="0" xfId="0" applyFont="1" applyAlignment="1">
      <alignment horizontal="right" wrapText="1"/>
    </xf>
    <xf numFmtId="0" fontId="19" fillId="8" borderId="0" xfId="0" applyFont="1" applyFill="1" applyAlignment="1">
      <alignment horizontal="center" wrapText="1"/>
    </xf>
    <xf numFmtId="0" fontId="19" fillId="8" borderId="0" xfId="0" quotePrefix="1" applyFont="1" applyFill="1" applyAlignment="1">
      <alignment horizontal="center" wrapText="1"/>
    </xf>
    <xf numFmtId="164" fontId="18" fillId="0" borderId="0" xfId="0" applyNumberFormat="1" applyFont="1" applyBorder="1"/>
    <xf numFmtId="0" fontId="30" fillId="0" borderId="0" xfId="0" applyFont="1" applyBorder="1" applyAlignment="1">
      <alignment horizontal="center" vertical="center" wrapText="1"/>
    </xf>
    <xf numFmtId="164" fontId="5" fillId="0" borderId="0" xfId="0" applyNumberFormat="1" applyFont="1" applyBorder="1" applyAlignment="1">
      <alignment horizontal="right"/>
    </xf>
    <xf numFmtId="44" fontId="5" fillId="0" borderId="0" xfId="4" applyFont="1" applyBorder="1"/>
    <xf numFmtId="0" fontId="5" fillId="0" borderId="0" xfId="0" applyFont="1"/>
    <xf numFmtId="164" fontId="19" fillId="0" borderId="20" xfId="0" applyNumberFormat="1" applyFont="1" applyFill="1" applyBorder="1"/>
    <xf numFmtId="0" fontId="6" fillId="0" borderId="11" xfId="0" applyFont="1" applyBorder="1" applyAlignment="1">
      <alignment horizontal="center" wrapText="1"/>
    </xf>
    <xf numFmtId="0" fontId="26" fillId="0" borderId="11" xfId="0" applyFont="1" applyBorder="1" applyAlignment="1">
      <alignment horizontal="center" wrapText="1"/>
    </xf>
    <xf numFmtId="0" fontId="26" fillId="0" borderId="11" xfId="0" applyFont="1" applyFill="1" applyBorder="1" applyAlignment="1">
      <alignment horizontal="center" wrapText="1"/>
    </xf>
    <xf numFmtId="0" fontId="6" fillId="0" borderId="11" xfId="0" applyFont="1" applyFill="1" applyBorder="1" applyAlignment="1">
      <alignment horizontal="center" wrapText="1"/>
    </xf>
    <xf numFmtId="3" fontId="26" fillId="0" borderId="11" xfId="0" applyNumberFormat="1" applyFont="1" applyBorder="1" applyAlignment="1">
      <alignment horizontal="center" wrapText="1"/>
    </xf>
    <xf numFmtId="0" fontId="18" fillId="0" borderId="11" xfId="0" applyFont="1" applyBorder="1" applyAlignment="1">
      <alignment horizontal="center" wrapText="1"/>
    </xf>
    <xf numFmtId="3" fontId="33" fillId="0" borderId="11" xfId="0" applyNumberFormat="1" applyFont="1" applyBorder="1" applyAlignment="1">
      <alignment horizontal="center" wrapText="1"/>
    </xf>
    <xf numFmtId="3" fontId="26" fillId="0" borderId="11" xfId="0" applyNumberFormat="1" applyFont="1" applyFill="1" applyBorder="1" applyAlignment="1">
      <alignment horizontal="center" wrapText="1"/>
    </xf>
    <xf numFmtId="0" fontId="19" fillId="0" borderId="11" xfId="0" applyFont="1" applyFill="1" applyBorder="1" applyAlignment="1">
      <alignment horizontal="center" wrapText="1"/>
    </xf>
    <xf numFmtId="3" fontId="26" fillId="0" borderId="22" xfId="0" applyNumberFormat="1" applyFont="1" applyBorder="1" applyAlignment="1">
      <alignment horizontal="center" wrapText="1"/>
    </xf>
    <xf numFmtId="3" fontId="26" fillId="0" borderId="1" xfId="0" applyNumberFormat="1" applyFont="1" applyBorder="1" applyAlignment="1">
      <alignment horizontal="center" wrapText="1"/>
    </xf>
    <xf numFmtId="3" fontId="26" fillId="5" borderId="3" xfId="0" applyNumberFormat="1" applyFont="1" applyFill="1" applyBorder="1" applyAlignment="1">
      <alignment horizontal="center" wrapText="1"/>
    </xf>
    <xf numFmtId="0" fontId="19" fillId="6" borderId="1" xfId="0" applyFont="1" applyFill="1" applyBorder="1" applyAlignment="1">
      <alignment horizontal="center" wrapText="1"/>
    </xf>
    <xf numFmtId="0" fontId="9" fillId="5" borderId="3" xfId="0" applyFont="1" applyFill="1" applyBorder="1" applyAlignment="1">
      <alignment horizontal="center" wrapText="1"/>
    </xf>
    <xf numFmtId="0" fontId="2" fillId="0" borderId="0" xfId="0" applyFont="1" applyAlignment="1">
      <alignment horizontal="center" wrapText="1"/>
    </xf>
    <xf numFmtId="0" fontId="6" fillId="0" borderId="8" xfId="0" applyFont="1" applyBorder="1" applyAlignment="1">
      <alignment horizontal="center" wrapText="1"/>
    </xf>
    <xf numFmtId="3" fontId="18" fillId="0" borderId="10" xfId="0" applyNumberFormat="1" applyFont="1" applyFill="1" applyBorder="1"/>
    <xf numFmtId="3" fontId="18" fillId="10" borderId="9" xfId="0" applyNumberFormat="1" applyFont="1" applyFill="1" applyBorder="1"/>
    <xf numFmtId="3" fontId="18" fillId="10" borderId="9" xfId="0" applyNumberFormat="1" applyFont="1" applyFill="1" applyBorder="1" applyAlignment="1">
      <alignment horizontal="right"/>
    </xf>
    <xf numFmtId="3" fontId="18" fillId="0" borderId="9" xfId="0" applyNumberFormat="1" applyFont="1" applyBorder="1"/>
    <xf numFmtId="3" fontId="18" fillId="0" borderId="9" xfId="0" applyNumberFormat="1" applyFont="1" applyFill="1" applyBorder="1"/>
    <xf numFmtId="3" fontId="2" fillId="0" borderId="23" xfId="0" applyNumberFormat="1" applyFont="1" applyBorder="1"/>
    <xf numFmtId="3" fontId="2" fillId="0" borderId="6" xfId="0" applyNumberFormat="1" applyFont="1" applyBorder="1"/>
    <xf numFmtId="166" fontId="0" fillId="11" borderId="5" xfId="6" applyNumberFormat="1" applyFont="1" applyFill="1" applyBorder="1"/>
    <xf numFmtId="0" fontId="18" fillId="0" borderId="9" xfId="0" applyFont="1" applyBorder="1"/>
    <xf numFmtId="3" fontId="18" fillId="3" borderId="9" xfId="0" applyNumberFormat="1" applyFont="1" applyFill="1" applyBorder="1"/>
    <xf numFmtId="164" fontId="18" fillId="0" borderId="9" xfId="4" applyNumberFormat="1" applyFont="1" applyBorder="1"/>
    <xf numFmtId="3" fontId="18" fillId="0" borderId="23" xfId="0" applyNumberFormat="1" applyFont="1" applyBorder="1"/>
    <xf numFmtId="164" fontId="18" fillId="5" borderId="24" xfId="4" applyNumberFormat="1" applyFont="1" applyFill="1" applyBorder="1"/>
    <xf numFmtId="166" fontId="18" fillId="6" borderId="21" xfId="0" applyNumberFormat="1" applyFont="1" applyFill="1" applyBorder="1"/>
    <xf numFmtId="164" fontId="10" fillId="5" borderId="25" xfId="0" applyNumberFormat="1" applyFont="1" applyFill="1" applyBorder="1"/>
    <xf numFmtId="0" fontId="6" fillId="0" borderId="26" xfId="0" applyFont="1" applyBorder="1" applyAlignment="1">
      <alignment horizontal="center" wrapText="1"/>
    </xf>
    <xf numFmtId="3" fontId="18" fillId="0" borderId="10" xfId="0" applyNumberFormat="1" applyFont="1" applyBorder="1"/>
    <xf numFmtId="3" fontId="18" fillId="0" borderId="10" xfId="0" applyNumberFormat="1" applyFont="1" applyBorder="1" applyAlignment="1">
      <alignment horizontal="right"/>
    </xf>
    <xf numFmtId="3" fontId="18" fillId="3" borderId="10" xfId="0" applyNumberFormat="1" applyFont="1" applyFill="1" applyBorder="1"/>
    <xf numFmtId="3" fontId="2" fillId="0" borderId="10" xfId="0" applyNumberFormat="1" applyFont="1" applyBorder="1"/>
    <xf numFmtId="166" fontId="0" fillId="0" borderId="10" xfId="6" applyNumberFormat="1" applyFont="1" applyBorder="1"/>
    <xf numFmtId="3" fontId="18" fillId="5" borderId="10" xfId="0" applyNumberFormat="1" applyFont="1" applyFill="1" applyBorder="1" applyAlignment="1">
      <alignment horizontal="right"/>
    </xf>
    <xf numFmtId="0" fontId="18" fillId="0" borderId="10" xfId="0" applyFont="1" applyBorder="1"/>
    <xf numFmtId="3" fontId="18" fillId="5" borderId="10" xfId="0" applyNumberFormat="1" applyFont="1" applyFill="1" applyBorder="1"/>
    <xf numFmtId="164" fontId="18" fillId="0" borderId="10" xfId="4" applyNumberFormat="1" applyFont="1" applyBorder="1"/>
    <xf numFmtId="3" fontId="18" fillId="0" borderId="27" xfId="0" applyNumberFormat="1" applyFont="1" applyBorder="1"/>
    <xf numFmtId="164" fontId="18" fillId="5" borderId="28" xfId="4" applyNumberFormat="1" applyFont="1" applyFill="1" applyBorder="1"/>
    <xf numFmtId="164" fontId="10" fillId="5" borderId="28" xfId="0" applyNumberFormat="1" applyFont="1" applyFill="1" applyBorder="1"/>
    <xf numFmtId="0" fontId="9" fillId="0" borderId="1" xfId="0" applyFont="1" applyBorder="1" applyAlignment="1">
      <alignment horizontal="center"/>
    </xf>
    <xf numFmtId="0" fontId="9" fillId="0" borderId="14" xfId="0" applyFont="1" applyBorder="1" applyAlignment="1">
      <alignment horizontal="center"/>
    </xf>
    <xf numFmtId="0" fontId="5" fillId="0" borderId="1" xfId="0" applyFont="1" applyBorder="1" applyAlignment="1">
      <alignment horizontal="center"/>
    </xf>
    <xf numFmtId="0" fontId="5" fillId="0" borderId="14" xfId="0" applyFont="1" applyBorder="1" applyAlignment="1">
      <alignment horizontal="center"/>
    </xf>
    <xf numFmtId="0" fontId="9" fillId="0" borderId="13" xfId="0" applyFont="1" applyBorder="1" applyAlignment="1">
      <alignment horizontal="center"/>
    </xf>
    <xf numFmtId="0" fontId="6" fillId="0" borderId="15" xfId="0" applyFont="1" applyBorder="1" applyAlignment="1">
      <alignment horizontal="center" wrapText="1"/>
    </xf>
    <xf numFmtId="0" fontId="18" fillId="0" borderId="10" xfId="0" applyFont="1" applyFill="1" applyBorder="1"/>
    <xf numFmtId="3" fontId="0" fillId="0" borderId="27" xfId="0" applyNumberFormat="1" applyBorder="1"/>
    <xf numFmtId="3" fontId="0" fillId="0" borderId="27" xfId="0" applyNumberFormat="1" applyBorder="1" applyAlignment="1">
      <alignment horizontal="right"/>
    </xf>
    <xf numFmtId="166" fontId="0" fillId="0" borderId="10" xfId="0" applyNumberFormat="1" applyBorder="1"/>
    <xf numFmtId="3" fontId="2" fillId="0" borderId="10" xfId="0" quotePrefix="1" applyNumberFormat="1" applyFont="1" applyBorder="1"/>
    <xf numFmtId="171" fontId="18" fillId="0" borderId="10" xfId="5" quotePrefix="1" applyNumberFormat="1" applyFont="1" applyBorder="1"/>
    <xf numFmtId="171" fontId="18" fillId="0" borderId="10" xfId="5" applyNumberFormat="1" applyFont="1" applyBorder="1"/>
    <xf numFmtId="10" fontId="18" fillId="0" borderId="10" xfId="0" applyNumberFormat="1" applyFont="1" applyBorder="1"/>
    <xf numFmtId="9" fontId="18" fillId="0" borderId="10" xfId="5" applyNumberFormat="1" applyFont="1" applyBorder="1"/>
    <xf numFmtId="9" fontId="18" fillId="0" borderId="10" xfId="5" applyFont="1" applyBorder="1"/>
    <xf numFmtId="164" fontId="18" fillId="5" borderId="28" xfId="0" applyNumberFormat="1" applyFont="1" applyFill="1" applyBorder="1"/>
    <xf numFmtId="166" fontId="18" fillId="6" borderId="29" xfId="0" applyNumberFormat="1" applyFont="1" applyFill="1" applyBorder="1"/>
    <xf numFmtId="42" fontId="9" fillId="3" borderId="28" xfId="0" applyNumberFormat="1" applyFont="1" applyFill="1" applyBorder="1"/>
    <xf numFmtId="3" fontId="2" fillId="0" borderId="25" xfId="0" applyNumberFormat="1" applyFont="1" applyBorder="1"/>
    <xf numFmtId="164" fontId="2" fillId="0" borderId="30" xfId="0" applyNumberFormat="1" applyFont="1" applyBorder="1"/>
    <xf numFmtId="3" fontId="2" fillId="0" borderId="31" xfId="0" applyNumberFormat="1" applyFont="1" applyBorder="1" applyAlignment="1">
      <alignment horizontal="right"/>
    </xf>
    <xf numFmtId="164" fontId="2" fillId="0" borderId="32" xfId="4" applyNumberFormat="1" applyFont="1" applyBorder="1"/>
    <xf numFmtId="3" fontId="2" fillId="0" borderId="33" xfId="0" applyNumberFormat="1" applyFont="1" applyBorder="1"/>
    <xf numFmtId="44" fontId="2" fillId="0" borderId="32" xfId="4" applyFont="1" applyBorder="1"/>
    <xf numFmtId="164" fontId="2" fillId="0" borderId="28" xfId="0" applyNumberFormat="1" applyFont="1" applyBorder="1"/>
    <xf numFmtId="0" fontId="18" fillId="0" borderId="10" xfId="0" applyNumberFormat="1" applyFont="1" applyFill="1" applyBorder="1"/>
    <xf numFmtId="164" fontId="9" fillId="5" borderId="28" xfId="0" applyNumberFormat="1" applyFont="1" applyFill="1" applyBorder="1"/>
    <xf numFmtId="164" fontId="2" fillId="0" borderId="34" xfId="0" applyNumberFormat="1" applyFont="1" applyBorder="1"/>
    <xf numFmtId="164" fontId="2" fillId="0" borderId="35" xfId="4" applyNumberFormat="1" applyFont="1" applyBorder="1"/>
    <xf numFmtId="3" fontId="2" fillId="0" borderId="36" xfId="0" applyNumberFormat="1" applyFont="1" applyBorder="1"/>
    <xf numFmtId="44" fontId="2" fillId="0" borderId="35" xfId="4" applyFont="1" applyBorder="1"/>
    <xf numFmtId="3" fontId="18" fillId="8" borderId="10" xfId="0" applyNumberFormat="1" applyFont="1" applyFill="1" applyBorder="1"/>
    <xf numFmtId="3" fontId="18" fillId="10" borderId="10" xfId="0" applyNumberFormat="1" applyFont="1" applyFill="1" applyBorder="1"/>
    <xf numFmtId="164" fontId="9" fillId="3" borderId="28" xfId="0" applyNumberFormat="1" applyFont="1" applyFill="1" applyBorder="1"/>
    <xf numFmtId="164" fontId="9" fillId="10" borderId="28" xfId="0" applyNumberFormat="1" applyFont="1" applyFill="1" applyBorder="1"/>
    <xf numFmtId="0" fontId="10" fillId="0" borderId="0" xfId="0" applyFont="1" applyBorder="1"/>
    <xf numFmtId="0" fontId="9" fillId="0" borderId="0" xfId="0" applyFont="1" applyBorder="1" applyAlignment="1"/>
    <xf numFmtId="0" fontId="10" fillId="0" borderId="0" xfId="0" applyFont="1" applyBorder="1" applyAlignment="1">
      <alignment horizontal="center" wrapText="1"/>
    </xf>
    <xf numFmtId="164" fontId="10" fillId="0" borderId="0" xfId="0" applyNumberFormat="1" applyFont="1" applyBorder="1"/>
    <xf numFmtId="10" fontId="10" fillId="0" borderId="0" xfId="0" applyNumberFormat="1" applyFont="1" applyBorder="1"/>
    <xf numFmtId="164" fontId="10" fillId="0" borderId="0" xfId="4" applyNumberFormat="1" applyFont="1" applyBorder="1"/>
    <xf numFmtId="10" fontId="10" fillId="0" borderId="0" xfId="4" applyNumberFormat="1" applyFont="1" applyBorder="1"/>
    <xf numFmtId="164" fontId="9" fillId="0" borderId="0" xfId="0" applyNumberFormat="1" applyFont="1"/>
    <xf numFmtId="3" fontId="18" fillId="12" borderId="10" xfId="0" applyNumberFormat="1" applyFont="1" applyFill="1" applyBorder="1"/>
    <xf numFmtId="164" fontId="2" fillId="0" borderId="35" xfId="0" applyNumberFormat="1" applyFont="1" applyBorder="1"/>
    <xf numFmtId="164" fontId="5" fillId="10" borderId="28" xfId="0" applyNumberFormat="1" applyFont="1" applyFill="1" applyBorder="1"/>
    <xf numFmtId="1" fontId="5" fillId="0" borderId="37" xfId="0" applyNumberFormat="1" applyFont="1" applyBorder="1" applyAlignment="1">
      <alignment horizontal="right"/>
    </xf>
    <xf numFmtId="164" fontId="5" fillId="0" borderId="38" xfId="4" applyNumberFormat="1" applyFont="1" applyBorder="1" applyAlignment="1">
      <alignment horizontal="right"/>
    </xf>
    <xf numFmtId="164" fontId="5" fillId="0" borderId="26" xfId="0" applyNumberFormat="1" applyFont="1" applyBorder="1"/>
    <xf numFmtId="164" fontId="18" fillId="0" borderId="28" xfId="0" applyNumberFormat="1" applyFont="1" applyFill="1" applyBorder="1"/>
    <xf numFmtId="166" fontId="18" fillId="0" borderId="29" xfId="0" applyNumberFormat="1" applyFont="1" applyFill="1" applyBorder="1"/>
    <xf numFmtId="164" fontId="9" fillId="0" borderId="28" xfId="0" applyNumberFormat="1" applyFont="1" applyFill="1" applyBorder="1"/>
    <xf numFmtId="164" fontId="2" fillId="0" borderId="0" xfId="0" applyNumberFormat="1" applyFont="1"/>
    <xf numFmtId="0" fontId="2" fillId="0" borderId="0" xfId="0" applyFont="1" applyBorder="1" applyAlignment="1">
      <alignment horizontal="center"/>
    </xf>
    <xf numFmtId="0" fontId="18" fillId="0" borderId="0" xfId="0" applyNumberFormat="1" applyFont="1" applyFill="1"/>
    <xf numFmtId="3" fontId="10" fillId="0" borderId="0" xfId="0" applyNumberFormat="1" applyFont="1" applyAlignment="1">
      <alignment horizontal="right"/>
    </xf>
    <xf numFmtId="3" fontId="18" fillId="0" borderId="0" xfId="0" applyNumberFormat="1" applyFont="1" applyFill="1"/>
    <xf numFmtId="3" fontId="0" fillId="0" borderId="39" xfId="0" applyNumberFormat="1" applyBorder="1" applyAlignment="1">
      <alignment horizontal="right"/>
    </xf>
    <xf numFmtId="3" fontId="10" fillId="0" borderId="0" xfId="0" quotePrefix="1" applyNumberFormat="1" applyFont="1"/>
    <xf numFmtId="3" fontId="18" fillId="0" borderId="0" xfId="0" quotePrefix="1" applyNumberFormat="1" applyFont="1"/>
    <xf numFmtId="171" fontId="18" fillId="0" borderId="0" xfId="5" quotePrefix="1" applyNumberFormat="1" applyFont="1"/>
    <xf numFmtId="171" fontId="18" fillId="0" borderId="0" xfId="5" applyNumberFormat="1" applyFont="1"/>
    <xf numFmtId="10" fontId="18" fillId="0" borderId="0" xfId="5" applyNumberFormat="1" applyFont="1"/>
    <xf numFmtId="9" fontId="18" fillId="0" borderId="0" xfId="5" applyNumberFormat="1" applyFont="1"/>
    <xf numFmtId="9" fontId="18" fillId="0" borderId="0" xfId="5" applyFont="1"/>
    <xf numFmtId="164" fontId="18" fillId="0" borderId="0" xfId="0" applyNumberFormat="1" applyFont="1" applyFill="1" applyBorder="1"/>
    <xf numFmtId="166" fontId="18" fillId="0" borderId="0" xfId="0" applyNumberFormat="1" applyFont="1" applyFill="1" applyBorder="1"/>
    <xf numFmtId="0" fontId="10" fillId="0" borderId="0" xfId="0" applyFont="1" applyFill="1" applyBorder="1"/>
    <xf numFmtId="3" fontId="23" fillId="0" borderId="0" xfId="0" applyNumberFormat="1" applyFont="1" applyAlignment="1">
      <alignment wrapText="1"/>
    </xf>
    <xf numFmtId="166" fontId="18" fillId="0" borderId="0" xfId="0" applyNumberFormat="1" applyFont="1" applyFill="1"/>
    <xf numFmtId="164" fontId="10" fillId="0" borderId="0" xfId="4" applyNumberFormat="1" applyFont="1"/>
    <xf numFmtId="166" fontId="10" fillId="0" borderId="0" xfId="1" applyNumberFormat="1" applyFont="1"/>
    <xf numFmtId="166" fontId="10" fillId="0" borderId="0" xfId="1" applyNumberFormat="1" applyFont="1" applyAlignment="1">
      <alignment horizontal="right"/>
    </xf>
    <xf numFmtId="166" fontId="18" fillId="0" borderId="0" xfId="1" applyNumberFormat="1" applyFont="1"/>
    <xf numFmtId="166" fontId="26" fillId="0" borderId="0" xfId="1" applyNumberFormat="1" applyFont="1"/>
    <xf numFmtId="3" fontId="19" fillId="0" borderId="0" xfId="0" applyNumberFormat="1" applyFont="1"/>
    <xf numFmtId="3" fontId="19" fillId="0" borderId="0" xfId="0" applyNumberFormat="1" applyFont="1" applyFill="1"/>
    <xf numFmtId="166" fontId="10" fillId="0" borderId="0" xfId="0" applyNumberFormat="1" applyFont="1" applyFill="1"/>
    <xf numFmtId="0" fontId="2" fillId="0" borderId="13" xfId="0" applyFont="1" applyBorder="1"/>
    <xf numFmtId="164" fontId="2" fillId="0" borderId="14" xfId="0" applyNumberFormat="1" applyFont="1" applyBorder="1"/>
    <xf numFmtId="164" fontId="5" fillId="0" borderId="40" xfId="4" applyNumberFormat="1" applyFont="1" applyBorder="1"/>
    <xf numFmtId="164" fontId="2" fillId="0" borderId="30" xfId="4" applyNumberFormat="1" applyFont="1" applyBorder="1"/>
    <xf numFmtId="0" fontId="19" fillId="0" borderId="0" xfId="0" applyFont="1" applyAlignment="1">
      <alignment horizontal="right"/>
    </xf>
    <xf numFmtId="0" fontId="35" fillId="0" borderId="0" xfId="0" applyFont="1" applyBorder="1" applyAlignment="1">
      <alignment horizontal="center"/>
    </xf>
    <xf numFmtId="0" fontId="2" fillId="0" borderId="7" xfId="0" applyFont="1" applyBorder="1" applyAlignment="1">
      <alignment wrapText="1"/>
    </xf>
    <xf numFmtId="164" fontId="2" fillId="0" borderId="18" xfId="0" applyNumberFormat="1" applyFont="1" applyBorder="1"/>
    <xf numFmtId="164" fontId="5" fillId="0" borderId="29" xfId="4" applyNumberFormat="1" applyFont="1" applyBorder="1"/>
    <xf numFmtId="164" fontId="2" fillId="0" borderId="34" xfId="4" applyNumberFormat="1" applyFont="1" applyBorder="1"/>
    <xf numFmtId="0" fontId="19" fillId="0" borderId="0" xfId="0" applyFont="1" applyFill="1"/>
    <xf numFmtId="164" fontId="19" fillId="0" borderId="0" xfId="4" applyNumberFormat="1" applyFont="1" applyBorder="1"/>
    <xf numFmtId="0" fontId="5" fillId="0" borderId="16" xfId="0" applyFont="1" applyBorder="1" applyAlignment="1">
      <alignment horizontal="right"/>
    </xf>
    <xf numFmtId="164" fontId="5" fillId="0" borderId="41" xfId="4" applyNumberFormat="1" applyFont="1" applyBorder="1"/>
    <xf numFmtId="164" fontId="2" fillId="0" borderId="42" xfId="4" applyNumberFormat="1" applyFont="1" applyBorder="1"/>
    <xf numFmtId="0" fontId="26" fillId="0" borderId="0" xfId="0" applyFont="1" applyAlignment="1">
      <alignment wrapText="1"/>
    </xf>
    <xf numFmtId="3" fontId="19" fillId="0" borderId="0" xfId="0" applyNumberFormat="1" applyFont="1" applyFill="1" applyAlignment="1">
      <alignment wrapText="1"/>
    </xf>
    <xf numFmtId="0" fontId="36" fillId="0" borderId="0" xfId="0" applyFont="1"/>
    <xf numFmtId="164" fontId="5" fillId="0" borderId="16" xfId="4" applyNumberFormat="1" applyFont="1" applyBorder="1" applyAlignment="1">
      <alignment horizontal="right"/>
    </xf>
    <xf numFmtId="164" fontId="2" fillId="0" borderId="18" xfId="0" applyNumberFormat="1" applyFont="1" applyFill="1" applyBorder="1"/>
    <xf numFmtId="0" fontId="19" fillId="0" borderId="0" xfId="0" quotePrefix="1" applyFont="1"/>
    <xf numFmtId="0" fontId="13" fillId="0" borderId="0" xfId="0" applyFont="1"/>
    <xf numFmtId="3" fontId="13" fillId="0" borderId="0" xfId="0" applyNumberFormat="1" applyFont="1"/>
    <xf numFmtId="10" fontId="13" fillId="0" borderId="0" xfId="0" applyNumberFormat="1" applyFont="1"/>
    <xf numFmtId="4" fontId="13" fillId="0" borderId="0" xfId="0" applyNumberFormat="1" applyFont="1"/>
    <xf numFmtId="0" fontId="2" fillId="0" borderId="0" xfId="0" quotePrefix="1" applyFont="1" applyAlignment="1">
      <alignment horizontal="left"/>
    </xf>
    <xf numFmtId="10" fontId="2" fillId="0" borderId="0" xfId="0" applyNumberFormat="1" applyFont="1"/>
    <xf numFmtId="4" fontId="2" fillId="0" borderId="0" xfId="0" applyNumberFormat="1" applyFont="1"/>
    <xf numFmtId="0" fontId="2" fillId="0" borderId="0" xfId="0" applyFont="1" applyAlignment="1">
      <alignment horizontal="center"/>
    </xf>
    <xf numFmtId="1" fontId="2" fillId="0" borderId="0" xfId="0" applyNumberFormat="1" applyFont="1"/>
    <xf numFmtId="3" fontId="2" fillId="0" borderId="0" xfId="0" applyNumberFormat="1" applyFont="1" applyAlignment="1">
      <alignment horizontal="center"/>
    </xf>
    <xf numFmtId="0" fontId="2" fillId="0" borderId="0" xfId="0" applyNumberFormat="1" applyFont="1" applyAlignment="1">
      <alignment horizontal="center"/>
    </xf>
    <xf numFmtId="3" fontId="2" fillId="0" borderId="0" xfId="0" quotePrefix="1" applyNumberFormat="1" applyFont="1" applyAlignment="1">
      <alignment horizontal="center"/>
    </xf>
    <xf numFmtId="10" fontId="2" fillId="0" borderId="0" xfId="0" applyNumberFormat="1" applyFont="1" applyAlignment="1">
      <alignment horizontal="center"/>
    </xf>
    <xf numFmtId="4" fontId="2" fillId="0" borderId="0" xfId="0" applyNumberFormat="1" applyFont="1" applyAlignment="1">
      <alignment horizontal="center"/>
    </xf>
    <xf numFmtId="0" fontId="2" fillId="0" borderId="0" xfId="0" applyFont="1" applyAlignment="1">
      <alignment horizontal="left"/>
    </xf>
    <xf numFmtId="3" fontId="2" fillId="0" borderId="0" xfId="0" applyNumberFormat="1" applyFont="1" applyAlignment="1">
      <alignment horizontal="right"/>
    </xf>
    <xf numFmtId="3" fontId="2" fillId="0" borderId="0" xfId="0" applyNumberFormat="1" applyFont="1" applyAlignment="1">
      <alignment horizontal="center" wrapText="1"/>
    </xf>
    <xf numFmtId="3" fontId="2" fillId="0" borderId="0" xfId="0" applyNumberFormat="1" applyFont="1" applyAlignment="1">
      <alignment horizontal="right" wrapText="1"/>
    </xf>
    <xf numFmtId="10" fontId="2" fillId="0" borderId="0" xfId="0" applyNumberFormat="1" applyFont="1" applyAlignment="1">
      <alignment horizontal="center" wrapText="1"/>
    </xf>
    <xf numFmtId="0" fontId="2" fillId="8" borderId="0" xfId="0" applyFont="1" applyFill="1"/>
    <xf numFmtId="3" fontId="2" fillId="10" borderId="0" xfId="0" applyNumberFormat="1" applyFont="1" applyFill="1" applyAlignment="1">
      <alignment horizontal="right" wrapText="1"/>
    </xf>
    <xf numFmtId="3" fontId="2" fillId="8" borderId="0" xfId="0" applyNumberFormat="1" applyFont="1" applyFill="1" applyAlignment="1">
      <alignment horizontal="right"/>
    </xf>
    <xf numFmtId="3" fontId="2" fillId="10" borderId="0" xfId="0" applyNumberFormat="1" applyFont="1" applyFill="1" applyAlignment="1">
      <alignment horizontal="right"/>
    </xf>
    <xf numFmtId="3" fontId="2" fillId="8" borderId="0" xfId="0" applyNumberFormat="1" applyFont="1" applyFill="1" applyAlignment="1">
      <alignment horizontal="right" wrapText="1"/>
    </xf>
    <xf numFmtId="10" fontId="2" fillId="8" borderId="0" xfId="3" applyNumberFormat="1" applyFont="1" applyFill="1" applyAlignment="1">
      <alignment horizontal="right" wrapText="1"/>
    </xf>
    <xf numFmtId="3" fontId="2" fillId="0" borderId="0" xfId="0" applyNumberFormat="1" applyFont="1" applyAlignment="1">
      <alignment horizontal="left"/>
    </xf>
    <xf numFmtId="1" fontId="2" fillId="0" borderId="0" xfId="0" applyNumberFormat="1" applyFont="1" applyAlignment="1">
      <alignment horizontal="left"/>
    </xf>
    <xf numFmtId="10" fontId="2" fillId="0" borderId="0" xfId="0" applyNumberFormat="1" applyFont="1" applyAlignment="1">
      <alignment horizontal="right" wrapText="1"/>
    </xf>
    <xf numFmtId="3" fontId="2" fillId="10" borderId="0" xfId="0" applyNumberFormat="1" applyFont="1" applyFill="1"/>
    <xf numFmtId="3" fontId="2" fillId="8" borderId="0" xfId="0" applyNumberFormat="1" applyFont="1" applyFill="1"/>
    <xf numFmtId="0" fontId="2" fillId="0" borderId="0" xfId="0" applyFont="1" applyFill="1"/>
    <xf numFmtId="166" fontId="2" fillId="10" borderId="0" xfId="1" applyNumberFormat="1" applyFont="1" applyFill="1" applyBorder="1"/>
    <xf numFmtId="3" fontId="2" fillId="0" borderId="0" xfId="0" applyNumberFormat="1" applyFont="1" applyFill="1"/>
    <xf numFmtId="3" fontId="2" fillId="0" borderId="0" xfId="0" applyNumberFormat="1" applyFont="1" applyFill="1" applyAlignment="1">
      <alignment horizontal="right" wrapText="1"/>
    </xf>
    <xf numFmtId="10" fontId="2" fillId="10" borderId="0" xfId="0" applyNumberFormat="1" applyFont="1" applyFill="1" applyAlignment="1">
      <alignment horizontal="right" wrapText="1"/>
    </xf>
    <xf numFmtId="3" fontId="2" fillId="12" borderId="0" xfId="0" applyNumberFormat="1" applyFont="1" applyFill="1"/>
    <xf numFmtId="3" fontId="2" fillId="12" borderId="0" xfId="0" applyNumberFormat="1" applyFont="1" applyFill="1" applyAlignment="1">
      <alignment horizontal="right" wrapText="1"/>
    </xf>
    <xf numFmtId="10" fontId="2" fillId="12" borderId="0" xfId="0" applyNumberFormat="1" applyFont="1" applyFill="1" applyAlignment="1">
      <alignment horizontal="right" wrapText="1"/>
    </xf>
    <xf numFmtId="0" fontId="0" fillId="8" borderId="0" xfId="0" applyFill="1"/>
    <xf numFmtId="10" fontId="2" fillId="0" borderId="0" xfId="0" applyNumberFormat="1" applyFont="1" applyFill="1" applyAlignment="1">
      <alignment horizontal="right" wrapText="1"/>
    </xf>
    <xf numFmtId="0" fontId="37" fillId="0" borderId="0" xfId="0" applyFont="1"/>
    <xf numFmtId="3" fontId="37" fillId="0" borderId="0" xfId="0" applyNumberFormat="1" applyFont="1"/>
    <xf numFmtId="0" fontId="38" fillId="0" borderId="0" xfId="0" applyFont="1" applyAlignment="1">
      <alignment horizontal="right"/>
    </xf>
    <xf numFmtId="3" fontId="0" fillId="0" borderId="0" xfId="0" applyNumberFormat="1"/>
    <xf numFmtId="10" fontId="0" fillId="0" borderId="0" xfId="0" applyNumberFormat="1"/>
    <xf numFmtId="0" fontId="39" fillId="0" borderId="0" xfId="0" applyFont="1" applyBorder="1"/>
    <xf numFmtId="0" fontId="8" fillId="0" borderId="0" xfId="0" applyFont="1" applyBorder="1"/>
    <xf numFmtId="0" fontId="41" fillId="0" borderId="0" xfId="0" applyFont="1" applyBorder="1" applyAlignment="1">
      <alignment horizontal="center" wrapText="1"/>
    </xf>
    <xf numFmtId="0" fontId="41" fillId="0" borderId="0" xfId="0" applyFont="1" applyBorder="1" applyAlignment="1">
      <alignment horizontal="center"/>
    </xf>
    <xf numFmtId="0" fontId="8" fillId="0" borderId="0" xfId="0" applyFont="1" applyFill="1" applyBorder="1"/>
    <xf numFmtId="0" fontId="8" fillId="0" borderId="0" xfId="0" applyFont="1" applyFill="1" applyBorder="1" applyAlignment="1">
      <alignment horizontal="center"/>
    </xf>
    <xf numFmtId="0" fontId="39" fillId="0" borderId="0" xfId="0" applyFont="1" applyFill="1" applyBorder="1"/>
    <xf numFmtId="0" fontId="22" fillId="0" borderId="0" xfId="0" applyFont="1" applyAlignment="1">
      <alignment horizontal="left"/>
    </xf>
    <xf numFmtId="164" fontId="18" fillId="0" borderId="17" xfId="4" applyNumberFormat="1" applyFont="1" applyBorder="1"/>
    <xf numFmtId="164" fontId="18" fillId="0" borderId="0" xfId="0" applyNumberFormat="1" applyFont="1" applyAlignment="1">
      <alignment horizontal="center"/>
    </xf>
    <xf numFmtId="164" fontId="5" fillId="0" borderId="0" xfId="4" applyNumberFormat="1" applyFont="1" applyFill="1"/>
    <xf numFmtId="0" fontId="11" fillId="0" borderId="16" xfId="0" applyFont="1" applyBorder="1" applyAlignment="1">
      <alignment horizontal="right" wrapText="1"/>
    </xf>
    <xf numFmtId="164" fontId="9" fillId="0" borderId="0" xfId="0" applyNumberFormat="1" applyFont="1" applyAlignment="1">
      <alignment horizontal="center"/>
    </xf>
    <xf numFmtId="164" fontId="5" fillId="0" borderId="7" xfId="4" applyNumberFormat="1" applyFont="1" applyBorder="1" applyAlignment="1">
      <alignment horizontal="center"/>
    </xf>
    <xf numFmtId="0" fontId="27" fillId="0" borderId="0" xfId="0" applyFont="1" applyAlignment="1">
      <alignment horizontal="center" vertical="center" wrapText="1"/>
    </xf>
    <xf numFmtId="3" fontId="18" fillId="0" borderId="9" xfId="0" applyNumberFormat="1" applyFont="1" applyBorder="1" applyAlignment="1">
      <alignment horizontal="right"/>
    </xf>
    <xf numFmtId="166" fontId="0" fillId="0" borderId="5" xfId="6" applyNumberFormat="1" applyFont="1" applyBorder="1"/>
    <xf numFmtId="3" fontId="2" fillId="0" borderId="28" xfId="0" applyNumberFormat="1" applyFont="1" applyBorder="1"/>
    <xf numFmtId="3" fontId="2" fillId="0" borderId="31" xfId="0" applyNumberFormat="1" applyFont="1" applyBorder="1"/>
    <xf numFmtId="3" fontId="0" fillId="0" borderId="27" xfId="0" applyNumberFormat="1" applyBorder="1" applyAlignment="1"/>
    <xf numFmtId="166" fontId="0" fillId="0" borderId="10" xfId="0" applyNumberFormat="1" applyBorder="1" applyAlignment="1"/>
    <xf numFmtId="3" fontId="5" fillId="10" borderId="0" xfId="0" applyNumberFormat="1" applyFont="1" applyFill="1"/>
    <xf numFmtId="164" fontId="2" fillId="5" borderId="28" xfId="0" applyNumberFormat="1" applyFont="1" applyFill="1" applyBorder="1"/>
    <xf numFmtId="10" fontId="39" fillId="0" borderId="0" xfId="0" applyNumberFormat="1" applyFont="1" applyBorder="1"/>
    <xf numFmtId="10" fontId="39" fillId="0" borderId="0" xfId="0" applyNumberFormat="1" applyFont="1" applyFill="1" applyBorder="1"/>
    <xf numFmtId="0" fontId="0" fillId="0" borderId="0" xfId="0" applyFill="1" applyBorder="1"/>
    <xf numFmtId="164" fontId="39" fillId="0" borderId="0" xfId="0" applyNumberFormat="1" applyFont="1" applyFill="1" applyBorder="1" applyAlignment="1">
      <alignment horizontal="center"/>
    </xf>
    <xf numFmtId="6" fontId="39" fillId="0" borderId="0" xfId="0" applyNumberFormat="1" applyFont="1" applyFill="1" applyBorder="1" applyAlignment="1">
      <alignment horizontal="center"/>
    </xf>
    <xf numFmtId="164" fontId="8" fillId="0" borderId="10" xfId="0" applyNumberFormat="1" applyFont="1" applyFill="1" applyBorder="1"/>
    <xf numFmtId="10" fontId="8" fillId="0" borderId="10" xfId="0" applyNumberFormat="1" applyFont="1" applyFill="1" applyBorder="1"/>
    <xf numFmtId="38" fontId="8" fillId="0" borderId="10" xfId="0" applyNumberFormat="1" applyFont="1" applyFill="1" applyBorder="1"/>
    <xf numFmtId="0" fontId="9" fillId="0" borderId="13" xfId="0" applyFont="1" applyBorder="1" applyAlignment="1">
      <alignment horizontal="center"/>
    </xf>
    <xf numFmtId="0" fontId="9" fillId="0" borderId="4" xfId="0" applyFont="1" applyBorder="1" applyAlignment="1">
      <alignment horizontal="center"/>
    </xf>
    <xf numFmtId="0" fontId="9" fillId="0" borderId="14" xfId="0" applyFont="1" applyBorder="1" applyAlignment="1">
      <alignment horizontal="center"/>
    </xf>
    <xf numFmtId="0" fontId="41" fillId="0" borderId="47" xfId="0" applyFont="1" applyBorder="1" applyAlignment="1">
      <alignment horizontal="center" wrapText="1"/>
    </xf>
    <xf numFmtId="10" fontId="41" fillId="0" borderId="3" xfId="0" applyNumberFormat="1" applyFont="1" applyBorder="1" applyAlignment="1">
      <alignment horizontal="center" wrapText="1"/>
    </xf>
    <xf numFmtId="0" fontId="41" fillId="0" borderId="3" xfId="0" applyFont="1" applyBorder="1" applyAlignment="1">
      <alignment horizontal="center" wrapText="1"/>
    </xf>
    <xf numFmtId="166" fontId="2" fillId="0" borderId="0" xfId="6" applyNumberFormat="1" applyFont="1"/>
    <xf numFmtId="3" fontId="2" fillId="0" borderId="0" xfId="0" applyNumberFormat="1" applyFont="1" applyBorder="1" applyAlignment="1">
      <alignment horizontal="right"/>
    </xf>
    <xf numFmtId="166" fontId="0" fillId="0" borderId="5" xfId="8" applyNumberFormat="1" applyFont="1" applyBorder="1"/>
    <xf numFmtId="3" fontId="2" fillId="0" borderId="17" xfId="0" applyNumberFormat="1" applyFont="1" applyBorder="1" applyAlignment="1">
      <alignment horizontal="right"/>
    </xf>
    <xf numFmtId="170" fontId="10" fillId="0" borderId="0" xfId="5" applyNumberFormat="1" applyFont="1" applyAlignment="1">
      <alignment horizontal="right"/>
    </xf>
    <xf numFmtId="0" fontId="10" fillId="0" borderId="0" xfId="0" applyFont="1" applyBorder="1" applyAlignment="1">
      <alignment horizontal="center" vertical="center"/>
    </xf>
    <xf numFmtId="0" fontId="10" fillId="0" borderId="0" xfId="0" applyFont="1" applyBorder="1" applyAlignment="1">
      <alignment wrapText="1"/>
    </xf>
    <xf numFmtId="0" fontId="10" fillId="0" borderId="0" xfId="0" applyFont="1" applyBorder="1" applyAlignment="1">
      <alignment vertical="center" wrapText="1"/>
    </xf>
    <xf numFmtId="174" fontId="0" fillId="0" borderId="0" xfId="5" applyNumberFormat="1" applyFont="1"/>
    <xf numFmtId="0" fontId="10" fillId="0" borderId="0" xfId="0" applyFont="1" applyBorder="1" applyAlignment="1">
      <alignment horizontal="left"/>
    </xf>
    <xf numFmtId="44" fontId="10" fillId="0" borderId="0" xfId="0" applyNumberFormat="1" applyFont="1" applyBorder="1"/>
    <xf numFmtId="164" fontId="44" fillId="0" borderId="0" xfId="4" applyNumberFormat="1" applyFont="1"/>
    <xf numFmtId="164" fontId="19" fillId="0" borderId="20" xfId="4" applyNumberFormat="1" applyFont="1" applyFill="1" applyBorder="1"/>
    <xf numFmtId="0" fontId="23" fillId="0" borderId="20" xfId="0" applyFont="1" applyBorder="1"/>
    <xf numFmtId="43" fontId="0" fillId="0" borderId="0" xfId="6" applyFont="1"/>
    <xf numFmtId="166" fontId="2" fillId="0" borderId="0" xfId="0" applyNumberFormat="1" applyFont="1" applyFill="1" applyAlignment="1">
      <alignment wrapText="1"/>
    </xf>
    <xf numFmtId="0" fontId="10" fillId="0" borderId="0" xfId="0" applyFont="1" applyAlignment="1">
      <alignment horizontal="center"/>
    </xf>
    <xf numFmtId="3" fontId="10" fillId="0" borderId="0" xfId="0" applyNumberFormat="1" applyFont="1" applyBorder="1" applyAlignment="1">
      <alignment horizontal="left"/>
    </xf>
    <xf numFmtId="0" fontId="11" fillId="0" borderId="1" xfId="0" applyFont="1" applyBorder="1" applyAlignment="1">
      <alignment horizontal="left" vertical="center" wrapText="1"/>
    </xf>
    <xf numFmtId="0" fontId="21" fillId="0" borderId="0" xfId="0" applyFont="1" applyAlignment="1">
      <alignment horizontal="center"/>
    </xf>
    <xf numFmtId="166" fontId="26" fillId="0" borderId="0" xfId="6" applyNumberFormat="1" applyFont="1" applyFill="1" applyAlignment="1">
      <alignment horizontal="center"/>
    </xf>
    <xf numFmtId="0" fontId="2" fillId="0" borderId="0" xfId="0" applyFont="1" applyFill="1" applyAlignment="1">
      <alignment wrapText="1"/>
    </xf>
    <xf numFmtId="3" fontId="10" fillId="0" borderId="0" xfId="0" applyNumberFormat="1" applyFont="1" applyFill="1" applyAlignment="1">
      <alignment horizontal="center"/>
    </xf>
    <xf numFmtId="164" fontId="10" fillId="0" borderId="0" xfId="0" applyNumberFormat="1" applyFont="1" applyBorder="1" applyAlignment="1">
      <alignment horizontal="left" vertical="top"/>
    </xf>
    <xf numFmtId="44" fontId="10" fillId="0" borderId="0" xfId="0" applyNumberFormat="1" applyFont="1" applyBorder="1" applyAlignment="1">
      <alignment vertical="top"/>
    </xf>
    <xf numFmtId="0" fontId="2" fillId="0" borderId="0" xfId="0" quotePrefix="1" applyFont="1" applyAlignment="1">
      <alignment horizontal="center"/>
    </xf>
    <xf numFmtId="0" fontId="2" fillId="0" borderId="19" xfId="0" applyFont="1" applyFill="1" applyBorder="1" applyAlignment="1">
      <alignment wrapText="1"/>
    </xf>
    <xf numFmtId="0" fontId="10" fillId="0" borderId="0" xfId="0" applyFont="1" applyFill="1" applyAlignment="1">
      <alignment horizontal="center"/>
    </xf>
    <xf numFmtId="44" fontId="5" fillId="0" borderId="0" xfId="4" applyFont="1"/>
    <xf numFmtId="164" fontId="19" fillId="0" borderId="20" xfId="0" applyNumberFormat="1" applyFont="1" applyFill="1" applyBorder="1" applyAlignment="1">
      <alignment vertical="top"/>
    </xf>
    <xf numFmtId="0" fontId="23" fillId="0" borderId="20" xfId="0" applyFont="1" applyBorder="1" applyAlignment="1">
      <alignment vertical="top" wrapText="1"/>
    </xf>
    <xf numFmtId="0" fontId="6" fillId="0" borderId="11" xfId="0" applyFont="1" applyBorder="1" applyAlignment="1">
      <alignment horizontal="center" vertical="top" wrapText="1"/>
    </xf>
    <xf numFmtId="0" fontId="26" fillId="0" borderId="11" xfId="0" applyFont="1" applyBorder="1" applyAlignment="1">
      <alignment horizontal="center" vertical="top" wrapText="1"/>
    </xf>
    <xf numFmtId="0" fontId="26" fillId="0" borderId="11" xfId="0" applyFont="1" applyFill="1" applyBorder="1" applyAlignment="1">
      <alignment horizontal="center" vertical="top" wrapText="1"/>
    </xf>
    <xf numFmtId="0" fontId="6" fillId="0" borderId="11" xfId="0" applyFont="1" applyFill="1" applyBorder="1" applyAlignment="1">
      <alignment horizontal="center" vertical="center" wrapText="1"/>
    </xf>
    <xf numFmtId="0" fontId="32" fillId="0" borderId="11" xfId="0" applyFont="1" applyFill="1" applyBorder="1" applyAlignment="1">
      <alignment horizontal="center" vertical="top" wrapText="1"/>
    </xf>
    <xf numFmtId="3" fontId="26" fillId="0" borderId="11" xfId="0" applyNumberFormat="1" applyFont="1" applyBorder="1" applyAlignment="1">
      <alignment horizontal="center" vertical="top" wrapText="1"/>
    </xf>
    <xf numFmtId="0" fontId="18" fillId="0" borderId="11" xfId="0" applyFont="1" applyBorder="1" applyAlignment="1">
      <alignment horizontal="center" vertical="top" wrapText="1"/>
    </xf>
    <xf numFmtId="3" fontId="33" fillId="0" borderId="11" xfId="0" applyNumberFormat="1" applyFont="1" applyBorder="1" applyAlignment="1">
      <alignment horizontal="center" vertical="top" wrapText="1"/>
    </xf>
    <xf numFmtId="3" fontId="26" fillId="0" borderId="11" xfId="0" applyNumberFormat="1" applyFont="1" applyFill="1" applyBorder="1" applyAlignment="1">
      <alignment horizontal="center" vertical="center" wrapText="1"/>
    </xf>
    <xf numFmtId="3" fontId="26" fillId="0" borderId="11" xfId="0" applyNumberFormat="1" applyFont="1" applyBorder="1" applyAlignment="1">
      <alignment horizontal="center" vertical="center" wrapText="1"/>
    </xf>
    <xf numFmtId="0" fontId="19" fillId="0" borderId="11" xfId="0" applyFont="1" applyFill="1" applyBorder="1" applyAlignment="1">
      <alignment horizontal="center" vertical="center" wrapText="1"/>
    </xf>
    <xf numFmtId="3" fontId="26" fillId="0" borderId="22" xfId="0" applyNumberFormat="1" applyFont="1" applyBorder="1" applyAlignment="1">
      <alignment horizontal="center" vertical="center" wrapText="1"/>
    </xf>
    <xf numFmtId="3" fontId="26" fillId="5" borderId="3"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164" fontId="9" fillId="5" borderId="25" xfId="0" applyNumberFormat="1" applyFont="1" applyFill="1" applyBorder="1"/>
    <xf numFmtId="0" fontId="0" fillId="0" borderId="10" xfId="0" applyBorder="1"/>
    <xf numFmtId="0" fontId="6" fillId="0" borderId="3" xfId="0" applyFont="1" applyBorder="1" applyAlignment="1">
      <alignment horizontal="center" wrapText="1"/>
    </xf>
    <xf numFmtId="3" fontId="0" fillId="0" borderId="10" xfId="6" applyNumberFormat="1" applyFont="1" applyBorder="1" applyAlignment="1">
      <alignment horizontal="right"/>
    </xf>
    <xf numFmtId="0" fontId="2" fillId="0" borderId="33" xfId="0" applyFont="1" applyBorder="1"/>
    <xf numFmtId="164" fontId="2" fillId="0" borderId="32" xfId="0" applyNumberFormat="1" applyFont="1" applyBorder="1"/>
    <xf numFmtId="49" fontId="2" fillId="0" borderId="49" xfId="0" applyNumberFormat="1" applyFont="1" applyBorder="1" applyAlignment="1">
      <alignment horizontal="right"/>
    </xf>
    <xf numFmtId="164" fontId="2" fillId="0" borderId="25" xfId="0" applyNumberFormat="1" applyFont="1" applyBorder="1"/>
    <xf numFmtId="0" fontId="2" fillId="0" borderId="36" xfId="0" applyFont="1" applyBorder="1"/>
    <xf numFmtId="3" fontId="2" fillId="0" borderId="36" xfId="0" applyNumberFormat="1" applyFont="1" applyBorder="1" applyAlignment="1">
      <alignment horizontal="right"/>
    </xf>
    <xf numFmtId="49" fontId="2" fillId="0" borderId="50" xfId="0" applyNumberFormat="1" applyFont="1" applyBorder="1" applyAlignment="1">
      <alignment horizontal="right"/>
    </xf>
    <xf numFmtId="164" fontId="2" fillId="0" borderId="51" xfId="0" applyNumberFormat="1" applyFont="1" applyBorder="1"/>
    <xf numFmtId="44" fontId="18" fillId="5" borderId="28" xfId="0" applyNumberFormat="1" applyFont="1" applyFill="1" applyBorder="1"/>
    <xf numFmtId="164" fontId="5" fillId="5" borderId="28" xfId="0" applyNumberFormat="1" applyFont="1" applyFill="1" applyBorder="1"/>
    <xf numFmtId="3" fontId="0" fillId="0" borderId="27" xfId="0" applyNumberFormat="1" applyFill="1" applyBorder="1"/>
    <xf numFmtId="3" fontId="0" fillId="0" borderId="27" xfId="0" applyNumberFormat="1" applyFill="1" applyBorder="1" applyAlignment="1">
      <alignment horizontal="right"/>
    </xf>
    <xf numFmtId="3" fontId="0" fillId="0" borderId="10" xfId="6" applyNumberFormat="1" applyFont="1" applyFill="1" applyBorder="1" applyAlignment="1">
      <alignment horizontal="right"/>
    </xf>
    <xf numFmtId="3" fontId="2" fillId="0" borderId="10" xfId="0" quotePrefix="1" applyNumberFormat="1" applyFont="1" applyFill="1" applyBorder="1"/>
    <xf numFmtId="171" fontId="18" fillId="0" borderId="10" xfId="5" quotePrefix="1" applyNumberFormat="1" applyFont="1" applyFill="1" applyBorder="1"/>
    <xf numFmtId="171" fontId="18" fillId="0" borderId="10" xfId="5" applyNumberFormat="1" applyFont="1" applyFill="1" applyBorder="1"/>
    <xf numFmtId="10" fontId="18" fillId="0" borderId="10" xfId="0" applyNumberFormat="1" applyFont="1" applyFill="1" applyBorder="1"/>
    <xf numFmtId="9" fontId="18" fillId="0" borderId="10" xfId="5" applyNumberFormat="1" applyFont="1" applyFill="1" applyBorder="1"/>
    <xf numFmtId="9" fontId="18" fillId="0" borderId="10" xfId="5" applyFont="1" applyFill="1" applyBorder="1"/>
    <xf numFmtId="164" fontId="18" fillId="0" borderId="10" xfId="4" applyNumberFormat="1" applyFont="1" applyFill="1" applyBorder="1"/>
    <xf numFmtId="3" fontId="18" fillId="0" borderId="27" xfId="0" applyNumberFormat="1" applyFont="1" applyFill="1" applyBorder="1"/>
    <xf numFmtId="0" fontId="2" fillId="0" borderId="36" xfId="0" applyFont="1" applyFill="1" applyBorder="1"/>
    <xf numFmtId="164" fontId="2" fillId="0" borderId="35" xfId="0" applyNumberFormat="1" applyFont="1" applyFill="1" applyBorder="1"/>
    <xf numFmtId="3" fontId="2" fillId="0" borderId="36" xfId="0" applyNumberFormat="1" applyFont="1" applyFill="1" applyBorder="1" applyAlignment="1">
      <alignment horizontal="right"/>
    </xf>
    <xf numFmtId="44" fontId="2" fillId="0" borderId="35" xfId="4" applyFont="1" applyFill="1" applyBorder="1"/>
    <xf numFmtId="49" fontId="2" fillId="0" borderId="50" xfId="0" applyNumberFormat="1" applyFont="1" applyFill="1" applyBorder="1" applyAlignment="1">
      <alignment horizontal="right"/>
    </xf>
    <xf numFmtId="164" fontId="2" fillId="0" borderId="51" xfId="0" applyNumberFormat="1" applyFont="1" applyFill="1" applyBorder="1"/>
    <xf numFmtId="0" fontId="10" fillId="0" borderId="0" xfId="0" applyFont="1" applyFill="1" applyBorder="1" applyAlignment="1">
      <alignment horizontal="center" wrapText="1"/>
    </xf>
    <xf numFmtId="3" fontId="10" fillId="0" borderId="10" xfId="0" applyNumberFormat="1" applyFont="1" applyFill="1" applyBorder="1"/>
    <xf numFmtId="0" fontId="18" fillId="8" borderId="10" xfId="0" applyNumberFormat="1" applyFont="1" applyFill="1" applyBorder="1"/>
    <xf numFmtId="3" fontId="10" fillId="8" borderId="10" xfId="0" applyNumberFormat="1" applyFont="1" applyFill="1" applyBorder="1"/>
    <xf numFmtId="3" fontId="2" fillId="8" borderId="10" xfId="0" quotePrefix="1" applyNumberFormat="1" applyFont="1" applyFill="1" applyBorder="1"/>
    <xf numFmtId="1" fontId="18" fillId="8" borderId="10" xfId="5" quotePrefix="1" applyNumberFormat="1" applyFont="1" applyFill="1" applyBorder="1"/>
    <xf numFmtId="171" fontId="18" fillId="8" borderId="10" xfId="5" applyNumberFormat="1" applyFont="1" applyFill="1" applyBorder="1"/>
    <xf numFmtId="0" fontId="18" fillId="8" borderId="10" xfId="0" applyFont="1" applyFill="1" applyBorder="1"/>
    <xf numFmtId="10" fontId="18" fillId="8" borderId="10" xfId="0" applyNumberFormat="1" applyFont="1" applyFill="1" applyBorder="1"/>
    <xf numFmtId="9" fontId="18" fillId="8" borderId="10" xfId="5" applyNumberFormat="1" applyFont="1" applyFill="1" applyBorder="1"/>
    <xf numFmtId="9" fontId="18" fillId="8" borderId="10" xfId="5" applyFont="1" applyFill="1" applyBorder="1"/>
    <xf numFmtId="164" fontId="18" fillId="8" borderId="10" xfId="4" applyNumberFormat="1" applyFont="1" applyFill="1" applyBorder="1"/>
    <xf numFmtId="3" fontId="18" fillId="8" borderId="27" xfId="0" applyNumberFormat="1" applyFont="1" applyFill="1" applyBorder="1"/>
    <xf numFmtId="164" fontId="18" fillId="8" borderId="28" xfId="0" applyNumberFormat="1" applyFont="1" applyFill="1" applyBorder="1"/>
    <xf numFmtId="166" fontId="18" fillId="8" borderId="29" xfId="0" applyNumberFormat="1" applyFont="1" applyFill="1" applyBorder="1"/>
    <xf numFmtId="164" fontId="9" fillId="8" borderId="28" xfId="0" applyNumberFormat="1" applyFont="1" applyFill="1" applyBorder="1"/>
    <xf numFmtId="0" fontId="2" fillId="8" borderId="36" xfId="0" applyFont="1" applyFill="1" applyBorder="1"/>
    <xf numFmtId="164" fontId="2" fillId="8" borderId="35" xfId="0" applyNumberFormat="1" applyFont="1" applyFill="1" applyBorder="1"/>
    <xf numFmtId="3" fontId="2" fillId="8" borderId="36" xfId="0" applyNumberFormat="1" applyFont="1" applyFill="1" applyBorder="1" applyAlignment="1">
      <alignment horizontal="right"/>
    </xf>
    <xf numFmtId="44" fontId="2" fillId="8" borderId="35" xfId="4" applyFont="1" applyFill="1" applyBorder="1"/>
    <xf numFmtId="49" fontId="2" fillId="8" borderId="50" xfId="0" applyNumberFormat="1" applyFont="1" applyFill="1" applyBorder="1" applyAlignment="1">
      <alignment horizontal="right"/>
    </xf>
    <xf numFmtId="164" fontId="2" fillId="8" borderId="51" xfId="0" applyNumberFormat="1" applyFont="1" applyFill="1" applyBorder="1"/>
    <xf numFmtId="164" fontId="5" fillId="0" borderId="3" xfId="0" applyNumberFormat="1" applyFont="1" applyBorder="1"/>
    <xf numFmtId="164" fontId="9" fillId="0" borderId="8" xfId="0" applyNumberFormat="1" applyFont="1" applyBorder="1" applyAlignment="1">
      <alignment horizontal="center"/>
    </xf>
    <xf numFmtId="164" fontId="9" fillId="0" borderId="26" xfId="4" applyNumberFormat="1" applyFont="1" applyBorder="1"/>
    <xf numFmtId="164" fontId="8" fillId="0" borderId="10" xfId="2" applyNumberFormat="1" applyFont="1" applyFill="1" applyBorder="1"/>
    <xf numFmtId="164" fontId="8" fillId="0" borderId="1" xfId="0" applyNumberFormat="1" applyFont="1" applyFill="1" applyBorder="1"/>
    <xf numFmtId="164" fontId="8" fillId="0" borderId="47" xfId="0" applyNumberFormat="1" applyFont="1" applyFill="1" applyBorder="1"/>
    <xf numFmtId="0" fontId="40" fillId="13" borderId="26" xfId="0" applyFont="1" applyFill="1" applyBorder="1" applyAlignment="1">
      <alignment horizontal="center" vertical="center" wrapText="1"/>
    </xf>
    <xf numFmtId="0" fontId="40" fillId="14" borderId="26" xfId="0" applyFont="1" applyFill="1" applyBorder="1" applyAlignment="1">
      <alignment horizontal="center" vertical="center" wrapText="1"/>
    </xf>
    <xf numFmtId="0" fontId="40" fillId="0" borderId="26" xfId="0" applyFont="1" applyBorder="1" applyAlignment="1">
      <alignment horizontal="center" wrapText="1"/>
    </xf>
    <xf numFmtId="10" fontId="40" fillId="0" borderId="26" xfId="0" applyNumberFormat="1" applyFont="1" applyBorder="1" applyAlignment="1">
      <alignment horizontal="center" wrapText="1"/>
    </xf>
    <xf numFmtId="0" fontId="8" fillId="0" borderId="0" xfId="0" applyNumberFormat="1" applyFont="1" applyFill="1" applyBorder="1" applyAlignment="1">
      <alignment horizontal="center"/>
    </xf>
    <xf numFmtId="164" fontId="50" fillId="0" borderId="10" xfId="2" applyNumberFormat="1" applyFont="1" applyFill="1" applyBorder="1" applyAlignment="1">
      <alignment horizontal="right" vertical="top" wrapText="1" readingOrder="1"/>
    </xf>
    <xf numFmtId="0" fontId="51" fillId="0" borderId="0" xfId="0" applyFont="1"/>
    <xf numFmtId="0" fontId="52" fillId="0" borderId="0" xfId="0" applyFont="1" applyAlignment="1">
      <alignment horizontal="center" vertical="center" wrapText="1"/>
    </xf>
    <xf numFmtId="0" fontId="52" fillId="0" borderId="0" xfId="0" applyFont="1"/>
    <xf numFmtId="44" fontId="52" fillId="0" borderId="0" xfId="2" applyFont="1"/>
    <xf numFmtId="10" fontId="52" fillId="0" borderId="0" xfId="0" applyNumberFormat="1" applyFont="1"/>
    <xf numFmtId="0" fontId="52" fillId="0" borderId="17" xfId="0" applyFont="1" applyBorder="1"/>
    <xf numFmtId="44" fontId="52" fillId="0" borderId="17" xfId="2" applyFont="1" applyBorder="1"/>
    <xf numFmtId="10" fontId="52" fillId="0" borderId="17" xfId="0" applyNumberFormat="1" applyFont="1" applyBorder="1"/>
    <xf numFmtId="0" fontId="53" fillId="0" borderId="33" xfId="0" applyFont="1" applyBorder="1" applyAlignment="1">
      <alignment horizontal="center" wrapText="1"/>
    </xf>
    <xf numFmtId="0" fontId="53" fillId="0" borderId="54" xfId="0" applyFont="1" applyBorder="1" applyAlignment="1">
      <alignment horizontal="center" wrapText="1"/>
    </xf>
    <xf numFmtId="0" fontId="53" fillId="0" borderId="54" xfId="0" applyFont="1" applyBorder="1" applyAlignment="1">
      <alignment horizontal="center" vertical="center" wrapText="1"/>
    </xf>
    <xf numFmtId="0" fontId="53" fillId="0" borderId="8" xfId="0" applyFont="1" applyFill="1" applyBorder="1" applyAlignment="1">
      <alignment horizontal="center" vertical="center" wrapText="1"/>
    </xf>
    <xf numFmtId="0" fontId="8" fillId="0" borderId="31" xfId="0" applyNumberFormat="1" applyFont="1" applyFill="1" applyBorder="1" applyAlignment="1">
      <alignment horizontal="right" wrapText="1"/>
    </xf>
    <xf numFmtId="0" fontId="8" fillId="0" borderId="12" xfId="0" applyFont="1" applyBorder="1" applyAlignment="1">
      <alignment horizontal="left" wrapText="1"/>
    </xf>
    <xf numFmtId="0" fontId="8" fillId="0" borderId="12" xfId="0" applyFont="1" applyFill="1" applyBorder="1" applyAlignment="1">
      <alignment horizontal="right" vertical="center" wrapText="1"/>
    </xf>
    <xf numFmtId="8" fontId="8" fillId="0" borderId="10" xfId="0" applyNumberFormat="1" applyFont="1" applyBorder="1"/>
    <xf numFmtId="44" fontId="8" fillId="0" borderId="27" xfId="4" applyFont="1" applyBorder="1"/>
    <xf numFmtId="0" fontId="52" fillId="0" borderId="10" xfId="0" applyFont="1" applyBorder="1"/>
    <xf numFmtId="44" fontId="52" fillId="0" borderId="10" xfId="2" applyFont="1" applyBorder="1"/>
    <xf numFmtId="44" fontId="52" fillId="0" borderId="27" xfId="2" applyFont="1" applyBorder="1"/>
    <xf numFmtId="10" fontId="52" fillId="0" borderId="10" xfId="0" applyNumberFormat="1" applyFont="1" applyBorder="1"/>
    <xf numFmtId="0" fontId="8" fillId="0" borderId="36" xfId="0" applyNumberFormat="1" applyFont="1" applyFill="1" applyBorder="1" applyAlignment="1">
      <alignment horizontal="right"/>
    </xf>
    <xf numFmtId="0" fontId="8" fillId="0" borderId="10" xfId="0" applyFont="1" applyBorder="1"/>
    <xf numFmtId="0" fontId="8" fillId="0" borderId="10" xfId="0" applyFont="1" applyFill="1" applyBorder="1"/>
    <xf numFmtId="0" fontId="8" fillId="0" borderId="36" xfId="0" applyFont="1" applyFill="1" applyBorder="1"/>
    <xf numFmtId="10" fontId="54" fillId="0" borderId="10" xfId="0" applyNumberFormat="1" applyFont="1" applyBorder="1"/>
    <xf numFmtId="0" fontId="8" fillId="13" borderId="10" xfId="0" applyFont="1" applyFill="1" applyBorder="1"/>
    <xf numFmtId="8" fontId="8" fillId="13" borderId="10" xfId="0" applyNumberFormat="1" applyFont="1" applyFill="1" applyBorder="1"/>
    <xf numFmtId="44" fontId="8" fillId="13" borderId="27" xfId="4" applyFont="1" applyFill="1" applyBorder="1"/>
    <xf numFmtId="0" fontId="8" fillId="0" borderId="48" xfId="0" applyFont="1" applyFill="1" applyBorder="1"/>
    <xf numFmtId="0" fontId="8" fillId="13" borderId="11" xfId="0" applyFont="1" applyFill="1" applyBorder="1"/>
    <xf numFmtId="8" fontId="8" fillId="13" borderId="11" xfId="0" applyNumberFormat="1" applyFont="1" applyFill="1" applyBorder="1"/>
    <xf numFmtId="44" fontId="8" fillId="13" borderId="22" xfId="4" applyFont="1" applyFill="1" applyBorder="1"/>
    <xf numFmtId="0" fontId="52" fillId="0" borderId="11" xfId="0" applyFont="1" applyBorder="1"/>
    <xf numFmtId="0" fontId="52" fillId="0" borderId="52" xfId="0" applyFont="1" applyBorder="1"/>
    <xf numFmtId="10" fontId="52" fillId="0" borderId="26" xfId="0" applyNumberFormat="1" applyFont="1" applyBorder="1"/>
    <xf numFmtId="0" fontId="39" fillId="0" borderId="43" xfId="0" applyFont="1" applyFill="1" applyBorder="1"/>
    <xf numFmtId="0" fontId="52" fillId="0" borderId="47" xfId="0" applyFont="1" applyBorder="1"/>
    <xf numFmtId="2" fontId="52" fillId="0" borderId="47" xfId="0" applyNumberFormat="1" applyFont="1" applyBorder="1"/>
    <xf numFmtId="44" fontId="52" fillId="0" borderId="47" xfId="2" applyFont="1" applyBorder="1"/>
    <xf numFmtId="44" fontId="52" fillId="0" borderId="2" xfId="2" applyFont="1" applyBorder="1"/>
    <xf numFmtId="0" fontId="53" fillId="16" borderId="32" xfId="0" applyFont="1" applyFill="1" applyBorder="1" applyAlignment="1">
      <alignment horizontal="center" vertical="center" wrapText="1"/>
    </xf>
    <xf numFmtId="0" fontId="53" fillId="14" borderId="32" xfId="0" applyFont="1" applyFill="1" applyBorder="1" applyAlignment="1">
      <alignment horizontal="center" vertical="center" wrapText="1"/>
    </xf>
    <xf numFmtId="166" fontId="0" fillId="0" borderId="10" xfId="0" applyNumberFormat="1" applyFill="1" applyBorder="1"/>
    <xf numFmtId="164" fontId="18" fillId="3" borderId="28" xfId="0" applyNumberFormat="1" applyFont="1" applyFill="1" applyBorder="1"/>
    <xf numFmtId="166" fontId="18" fillId="12" borderId="29" xfId="0" applyNumberFormat="1" applyFont="1" applyFill="1" applyBorder="1"/>
    <xf numFmtId="3" fontId="2" fillId="0" borderId="25" xfId="0" applyNumberFormat="1" applyFont="1" applyFill="1" applyBorder="1"/>
    <xf numFmtId="164" fontId="2" fillId="0" borderId="34" xfId="0" applyNumberFormat="1" applyFont="1" applyFill="1" applyBorder="1"/>
    <xf numFmtId="3" fontId="2" fillId="0" borderId="31" xfId="0" applyNumberFormat="1" applyFont="1" applyFill="1" applyBorder="1" applyAlignment="1">
      <alignment horizontal="right"/>
    </xf>
    <xf numFmtId="164" fontId="2" fillId="0" borderId="35" xfId="4" applyNumberFormat="1" applyFont="1" applyFill="1" applyBorder="1"/>
    <xf numFmtId="3" fontId="2" fillId="0" borderId="36" xfId="0" applyNumberFormat="1" applyFont="1" applyFill="1" applyBorder="1"/>
    <xf numFmtId="164" fontId="2" fillId="0" borderId="28" xfId="0" applyNumberFormat="1" applyFont="1" applyFill="1" applyBorder="1"/>
    <xf numFmtId="0" fontId="41" fillId="0" borderId="0" xfId="0" applyFont="1" applyFill="1" applyBorder="1" applyAlignment="1">
      <alignment horizontal="center" wrapText="1"/>
    </xf>
    <xf numFmtId="0" fontId="51" fillId="0" borderId="0" xfId="0" applyFont="1" applyBorder="1"/>
    <xf numFmtId="0" fontId="55" fillId="0" borderId="0" xfId="0" applyFont="1" applyAlignment="1">
      <alignment horizontal="right" wrapText="1"/>
    </xf>
    <xf numFmtId="164" fontId="56" fillId="3" borderId="15" xfId="4" applyNumberFormat="1" applyFont="1" applyFill="1" applyBorder="1" applyAlignment="1">
      <alignment horizontal="center" wrapText="1"/>
    </xf>
    <xf numFmtId="0" fontId="56" fillId="0" borderId="53" xfId="0" applyFont="1" applyFill="1" applyBorder="1" applyAlignment="1">
      <alignment horizontal="center"/>
    </xf>
    <xf numFmtId="0" fontId="8" fillId="4" borderId="0" xfId="0" applyFont="1" applyFill="1" applyBorder="1" applyAlignment="1">
      <alignment wrapText="1"/>
    </xf>
    <xf numFmtId="0" fontId="56" fillId="2" borderId="0" xfId="0" applyFont="1" applyFill="1" applyBorder="1" applyAlignment="1">
      <alignment horizontal="center"/>
    </xf>
    <xf numFmtId="0" fontId="58" fillId="0" borderId="43" xfId="0" applyFont="1" applyBorder="1" applyAlignment="1">
      <alignment horizontal="center" vertical="center" wrapText="1"/>
    </xf>
    <xf numFmtId="0" fontId="52" fillId="0" borderId="0" xfId="0" applyFont="1" applyBorder="1" applyAlignment="1">
      <alignment horizontal="center" vertical="center"/>
    </xf>
    <xf numFmtId="0" fontId="52" fillId="0" borderId="0" xfId="0" applyFont="1" applyAlignment="1">
      <alignment horizontal="center" vertical="center"/>
    </xf>
    <xf numFmtId="0" fontId="8" fillId="0" borderId="0" xfId="0" applyFont="1" applyFill="1" applyBorder="1" applyAlignment="1">
      <alignment horizontal="right"/>
    </xf>
    <xf numFmtId="0" fontId="51" fillId="0" borderId="10" xfId="0" applyFont="1" applyBorder="1"/>
    <xf numFmtId="0" fontId="63" fillId="0" borderId="0" xfId="0" applyFont="1" applyFill="1" applyBorder="1" applyAlignment="1">
      <alignment horizontal="right"/>
    </xf>
    <xf numFmtId="0" fontId="70" fillId="0" borderId="10" xfId="0" applyFont="1" applyBorder="1"/>
    <xf numFmtId="164" fontId="66" fillId="0" borderId="10" xfId="2" applyNumberFormat="1" applyFont="1" applyBorder="1"/>
    <xf numFmtId="0" fontId="66" fillId="0" borderId="0" xfId="0" applyFont="1"/>
    <xf numFmtId="173" fontId="66" fillId="0" borderId="0" xfId="0" applyNumberFormat="1" applyFont="1"/>
    <xf numFmtId="173" fontId="66" fillId="0" borderId="0" xfId="0" applyNumberFormat="1" applyFont="1" applyAlignment="1">
      <alignment horizontal="right"/>
    </xf>
    <xf numFmtId="0" fontId="51" fillId="0" borderId="0" xfId="0" applyFont="1" applyFill="1" applyAlignment="1">
      <alignment horizontal="right"/>
    </xf>
    <xf numFmtId="164" fontId="66" fillId="0" borderId="0" xfId="4" applyNumberFormat="1" applyFont="1"/>
    <xf numFmtId="0" fontId="66" fillId="0" borderId="0" xfId="0" applyFont="1" applyFill="1"/>
    <xf numFmtId="0" fontId="68" fillId="0" borderId="0" xfId="0" applyFont="1"/>
    <xf numFmtId="164" fontId="68" fillId="0" borderId="0" xfId="4" applyNumberFormat="1" applyFont="1"/>
    <xf numFmtId="0" fontId="68" fillId="0" borderId="0" xfId="0" applyFont="1" applyFill="1"/>
    <xf numFmtId="173" fontId="68" fillId="0" borderId="0" xfId="0" applyNumberFormat="1" applyFont="1"/>
    <xf numFmtId="173" fontId="68" fillId="0" borderId="0" xfId="0" applyNumberFormat="1" applyFont="1" applyAlignment="1">
      <alignment horizontal="right"/>
    </xf>
    <xf numFmtId="164" fontId="51" fillId="0" borderId="0" xfId="4" applyNumberFormat="1" applyFont="1"/>
    <xf numFmtId="0" fontId="51" fillId="0" borderId="0" xfId="0" applyFont="1" applyFill="1"/>
    <xf numFmtId="173" fontId="51" fillId="0" borderId="0" xfId="0" applyNumberFormat="1" applyFont="1"/>
    <xf numFmtId="0" fontId="51" fillId="0" borderId="0" xfId="0" applyFont="1" applyAlignment="1">
      <alignment horizontal="right"/>
    </xf>
    <xf numFmtId="0" fontId="71" fillId="0" borderId="0" xfId="0" applyFont="1" applyFill="1" applyBorder="1"/>
    <xf numFmtId="44" fontId="51" fillId="0" borderId="0" xfId="2" applyFont="1"/>
    <xf numFmtId="3" fontId="71" fillId="0" borderId="10" xfId="0" applyNumberFormat="1" applyFont="1" applyFill="1" applyBorder="1"/>
    <xf numFmtId="3" fontId="71" fillId="0" borderId="0" xfId="0" applyNumberFormat="1" applyFont="1" applyFill="1" applyBorder="1"/>
    <xf numFmtId="0" fontId="51" fillId="0" borderId="0" xfId="0" applyFont="1" applyFill="1" applyBorder="1"/>
    <xf numFmtId="0" fontId="71" fillId="0" borderId="27" xfId="0" applyFont="1" applyFill="1" applyBorder="1"/>
    <xf numFmtId="3" fontId="71" fillId="0" borderId="27" xfId="0" applyNumberFormat="1" applyFont="1" applyFill="1" applyBorder="1"/>
    <xf numFmtId="44" fontId="40" fillId="14" borderId="4" xfId="2" applyFont="1" applyFill="1" applyBorder="1" applyAlignment="1">
      <alignment horizontal="center" vertical="center" wrapText="1"/>
    </xf>
    <xf numFmtId="44" fontId="40" fillId="13" borderId="13" xfId="2" applyFont="1" applyFill="1" applyBorder="1" applyAlignment="1">
      <alignment horizontal="center" vertical="center" wrapText="1"/>
    </xf>
    <xf numFmtId="0" fontId="40" fillId="0" borderId="4" xfId="0" applyFont="1" applyBorder="1" applyAlignment="1">
      <alignment horizontal="center" vertical="center" wrapText="1"/>
    </xf>
    <xf numFmtId="10" fontId="40" fillId="0" borderId="14" xfId="0" applyNumberFormat="1" applyFont="1" applyBorder="1" applyAlignment="1">
      <alignment horizontal="center" vertical="center" wrapText="1"/>
    </xf>
    <xf numFmtId="10" fontId="68" fillId="0" borderId="32" xfId="0" applyNumberFormat="1" applyFont="1" applyBorder="1"/>
    <xf numFmtId="10" fontId="68" fillId="0" borderId="35" xfId="0" applyNumberFormat="1" applyFont="1" applyBorder="1"/>
    <xf numFmtId="10" fontId="40" fillId="0" borderId="3" xfId="0" applyNumberFormat="1" applyFont="1" applyBorder="1" applyAlignment="1">
      <alignment horizontal="center" vertical="center" wrapText="1"/>
    </xf>
    <xf numFmtId="0" fontId="40" fillId="0" borderId="3" xfId="0" applyFont="1" applyBorder="1" applyAlignment="1">
      <alignment horizontal="center" vertical="center" wrapText="1"/>
    </xf>
    <xf numFmtId="44" fontId="40" fillId="13" borderId="3" xfId="2" applyFont="1" applyFill="1" applyBorder="1" applyAlignment="1">
      <alignment horizontal="center" vertical="center" wrapText="1"/>
    </xf>
    <xf numFmtId="44" fontId="40" fillId="14" borderId="3" xfId="2" applyFont="1" applyFill="1" applyBorder="1" applyAlignment="1">
      <alignment horizontal="center" vertical="center" wrapText="1"/>
    </xf>
    <xf numFmtId="10" fontId="66" fillId="0" borderId="35" xfId="0" applyNumberFormat="1" applyFont="1" applyBorder="1"/>
    <xf numFmtId="10" fontId="66" fillId="0" borderId="56" xfId="0" applyNumberFormat="1" applyFont="1" applyBorder="1"/>
    <xf numFmtId="10" fontId="72" fillId="0" borderId="2" xfId="0" applyNumberFormat="1" applyFont="1" applyFill="1" applyBorder="1"/>
    <xf numFmtId="164" fontId="68" fillId="0" borderId="33" xfId="2" applyNumberFormat="1" applyFont="1" applyBorder="1"/>
    <xf numFmtId="164" fontId="68" fillId="0" borderId="54" xfId="2" applyNumberFormat="1" applyFont="1" applyBorder="1"/>
    <xf numFmtId="164" fontId="68" fillId="0" borderId="54" xfId="0" applyNumberFormat="1" applyFont="1" applyBorder="1"/>
    <xf numFmtId="164" fontId="68" fillId="0" borderId="36" xfId="2" applyNumberFormat="1" applyFont="1" applyBorder="1"/>
    <xf numFmtId="164" fontId="68" fillId="0" borderId="10" xfId="2" applyNumberFormat="1" applyFont="1" applyBorder="1"/>
    <xf numFmtId="164" fontId="68" fillId="0" borderId="10" xfId="0" applyNumberFormat="1" applyFont="1" applyBorder="1"/>
    <xf numFmtId="164" fontId="66" fillId="0" borderId="36" xfId="2" applyNumberFormat="1" applyFont="1" applyBorder="1"/>
    <xf numFmtId="164" fontId="66" fillId="0" borderId="55" xfId="2" applyNumberFormat="1" applyFont="1" applyBorder="1"/>
    <xf numFmtId="164" fontId="66" fillId="0" borderId="46" xfId="2" applyNumberFormat="1" applyFont="1" applyBorder="1"/>
    <xf numFmtId="164" fontId="66" fillId="0" borderId="1" xfId="2" applyNumberFormat="1" applyFont="1" applyBorder="1"/>
    <xf numFmtId="164" fontId="66" fillId="0" borderId="47" xfId="2" applyNumberFormat="1" applyFont="1" applyBorder="1"/>
    <xf numFmtId="164" fontId="72" fillId="0" borderId="10" xfId="2" applyNumberFormat="1" applyFont="1" applyFill="1" applyBorder="1"/>
    <xf numFmtId="164" fontId="72" fillId="0" borderId="46" xfId="0" applyNumberFormat="1" applyFont="1" applyFill="1" applyBorder="1"/>
    <xf numFmtId="38" fontId="66" fillId="0" borderId="10" xfId="0" applyNumberFormat="1" applyFont="1" applyBorder="1"/>
    <xf numFmtId="38" fontId="66" fillId="0" borderId="46" xfId="0" applyNumberFormat="1" applyFont="1" applyBorder="1"/>
    <xf numFmtId="38" fontId="66" fillId="0" borderId="47" xfId="2" applyNumberFormat="1" applyFont="1" applyBorder="1"/>
    <xf numFmtId="38" fontId="72" fillId="0" borderId="10" xfId="2" applyNumberFormat="1" applyFont="1" applyFill="1" applyBorder="1"/>
    <xf numFmtId="38" fontId="72" fillId="0" borderId="46" xfId="2" applyNumberFormat="1" applyFont="1" applyFill="1" applyBorder="1"/>
    <xf numFmtId="38" fontId="72" fillId="0" borderId="44" xfId="2" applyNumberFormat="1" applyFont="1" applyFill="1" applyBorder="1"/>
    <xf numFmtId="10" fontId="42" fillId="0" borderId="35" xfId="0" applyNumberFormat="1" applyFont="1" applyBorder="1"/>
    <xf numFmtId="10" fontId="42" fillId="0" borderId="45" xfId="0" applyNumberFormat="1" applyFont="1" applyBorder="1"/>
    <xf numFmtId="44" fontId="71" fillId="0" borderId="33" xfId="0" applyNumberFormat="1" applyFont="1" applyFill="1" applyBorder="1"/>
    <xf numFmtId="0" fontId="71" fillId="0" borderId="54" xfId="0" applyFont="1" applyFill="1" applyBorder="1"/>
    <xf numFmtId="10" fontId="71" fillId="0" borderId="32" xfId="0" applyNumberFormat="1" applyFont="1" applyFill="1" applyBorder="1"/>
    <xf numFmtId="44" fontId="71" fillId="0" borderId="36" xfId="0" applyNumberFormat="1" applyFont="1" applyFill="1" applyBorder="1"/>
    <xf numFmtId="10" fontId="71" fillId="0" borderId="35" xfId="0" applyNumberFormat="1" applyFont="1" applyFill="1" applyBorder="1"/>
    <xf numFmtId="164" fontId="72" fillId="0" borderId="36" xfId="0" applyNumberFormat="1" applyFont="1" applyFill="1" applyBorder="1"/>
    <xf numFmtId="10" fontId="42" fillId="0" borderId="35" xfId="0" applyNumberFormat="1" applyFont="1" applyFill="1" applyBorder="1"/>
    <xf numFmtId="10" fontId="72" fillId="0" borderId="35" xfId="0" applyNumberFormat="1" applyFont="1" applyFill="1" applyBorder="1"/>
    <xf numFmtId="9" fontId="72" fillId="0" borderId="35" xfId="0" applyNumberFormat="1" applyFont="1" applyFill="1" applyBorder="1"/>
    <xf numFmtId="164" fontId="72" fillId="0" borderId="55" xfId="0" applyNumberFormat="1" applyFont="1" applyFill="1" applyBorder="1"/>
    <xf numFmtId="10" fontId="72" fillId="0" borderId="56" xfId="0" applyNumberFormat="1" applyFont="1" applyFill="1" applyBorder="1"/>
    <xf numFmtId="38" fontId="8" fillId="0" borderId="11" xfId="0" applyNumberFormat="1" applyFont="1" applyFill="1" applyBorder="1"/>
    <xf numFmtId="164" fontId="8" fillId="0" borderId="11" xfId="0" applyNumberFormat="1" applyFont="1" applyFill="1" applyBorder="1"/>
    <xf numFmtId="44" fontId="39" fillId="0" borderId="0" xfId="2" applyFont="1" applyFill="1" applyBorder="1"/>
    <xf numFmtId="44" fontId="39" fillId="0" borderId="0" xfId="2" applyFont="1" applyBorder="1"/>
    <xf numFmtId="42" fontId="39" fillId="0" borderId="0" xfId="0" applyNumberFormat="1" applyFont="1" applyFill="1" applyBorder="1"/>
    <xf numFmtId="44" fontId="64" fillId="0" borderId="0" xfId="2" applyFont="1" applyFill="1" applyBorder="1"/>
    <xf numFmtId="0" fontId="74" fillId="0" borderId="0" xfId="0" applyFont="1" applyFill="1" applyBorder="1"/>
    <xf numFmtId="0" fontId="75" fillId="17" borderId="57" xfId="0" applyNumberFormat="1" applyFont="1" applyFill="1" applyBorder="1" applyAlignment="1">
      <alignment horizontal="right" vertical="top" wrapText="1" readingOrder="1"/>
    </xf>
    <xf numFmtId="0" fontId="75" fillId="17" borderId="57" xfId="0" applyNumberFormat="1" applyFont="1" applyFill="1" applyBorder="1" applyAlignment="1">
      <alignment horizontal="center" vertical="top" wrapText="1" readingOrder="1"/>
    </xf>
    <xf numFmtId="0" fontId="76" fillId="18" borderId="57" xfId="0" applyNumberFormat="1" applyFont="1" applyFill="1" applyBorder="1" applyAlignment="1">
      <alignment horizontal="center" vertical="top" wrapText="1" readingOrder="1"/>
    </xf>
    <xf numFmtId="0" fontId="76" fillId="18" borderId="57" xfId="0" applyNumberFormat="1" applyFont="1" applyFill="1" applyBorder="1" applyAlignment="1">
      <alignment horizontal="left" vertical="top" wrapText="1" readingOrder="1"/>
    </xf>
    <xf numFmtId="175" fontId="76" fillId="18" borderId="57" xfId="0" applyNumberFormat="1" applyFont="1" applyFill="1" applyBorder="1" applyAlignment="1">
      <alignment horizontal="center" vertical="center" wrapText="1" readingOrder="1"/>
    </xf>
    <xf numFmtId="7" fontId="74" fillId="0" borderId="0" xfId="0" applyNumberFormat="1" applyFont="1" applyFill="1" applyBorder="1" applyAlignment="1">
      <alignment horizontal="center" vertical="center"/>
    </xf>
    <xf numFmtId="0" fontId="76" fillId="19" borderId="57" xfId="0" applyNumberFormat="1" applyFont="1" applyFill="1" applyBorder="1" applyAlignment="1">
      <alignment horizontal="center" vertical="top" wrapText="1" readingOrder="1"/>
    </xf>
    <xf numFmtId="0" fontId="76" fillId="19" borderId="57" xfId="0" applyNumberFormat="1" applyFont="1" applyFill="1" applyBorder="1" applyAlignment="1">
      <alignment horizontal="left" vertical="top" wrapText="1" readingOrder="1"/>
    </xf>
    <xf numFmtId="175" fontId="76" fillId="19" borderId="57" xfId="0" applyNumberFormat="1" applyFont="1" applyFill="1" applyBorder="1" applyAlignment="1">
      <alignment horizontal="center" vertical="center" wrapText="1" readingOrder="1"/>
    </xf>
    <xf numFmtId="175" fontId="76" fillId="18" borderId="57" xfId="0" applyNumberFormat="1" applyFont="1" applyFill="1" applyBorder="1" applyAlignment="1">
      <alignment horizontal="right" vertical="top" wrapText="1" readingOrder="1"/>
    </xf>
    <xf numFmtId="7" fontId="74" fillId="0" borderId="0" xfId="0" applyNumberFormat="1" applyFont="1" applyFill="1" applyBorder="1" applyAlignment="1">
      <alignment vertical="top"/>
    </xf>
    <xf numFmtId="0" fontId="79" fillId="0" borderId="0" xfId="0" applyFont="1" applyFill="1" applyBorder="1"/>
    <xf numFmtId="0" fontId="80" fillId="17" borderId="57" xfId="0" applyNumberFormat="1" applyFont="1" applyFill="1" applyBorder="1" applyAlignment="1">
      <alignment horizontal="right" vertical="top" wrapText="1" readingOrder="1"/>
    </xf>
    <xf numFmtId="0" fontId="81" fillId="18" borderId="57" xfId="0" applyNumberFormat="1" applyFont="1" applyFill="1" applyBorder="1" applyAlignment="1">
      <alignment horizontal="center" vertical="top" wrapText="1" readingOrder="1"/>
    </xf>
    <xf numFmtId="0" fontId="81" fillId="18" borderId="57" xfId="0" applyNumberFormat="1" applyFont="1" applyFill="1" applyBorder="1" applyAlignment="1">
      <alignment horizontal="left" vertical="top" wrapText="1" readingOrder="1"/>
    </xf>
    <xf numFmtId="175" fontId="81" fillId="18" borderId="57" xfId="0" applyNumberFormat="1" applyFont="1" applyFill="1" applyBorder="1" applyAlignment="1">
      <alignment horizontal="right" vertical="top" wrapText="1" readingOrder="1"/>
    </xf>
    <xf numFmtId="7" fontId="79" fillId="0" borderId="0" xfId="0" applyNumberFormat="1" applyFont="1" applyFill="1" applyBorder="1"/>
    <xf numFmtId="44" fontId="79" fillId="0" borderId="0" xfId="2" applyFont="1" applyFill="1" applyBorder="1"/>
    <xf numFmtId="0" fontId="81" fillId="19" borderId="57" xfId="0" applyNumberFormat="1" applyFont="1" applyFill="1" applyBorder="1" applyAlignment="1">
      <alignment horizontal="center" vertical="top" wrapText="1" readingOrder="1"/>
    </xf>
    <xf numFmtId="0" fontId="81" fillId="19" borderId="57" xfId="0" applyNumberFormat="1" applyFont="1" applyFill="1" applyBorder="1" applyAlignment="1">
      <alignment horizontal="left" vertical="top" wrapText="1" readingOrder="1"/>
    </xf>
    <xf numFmtId="175" fontId="81" fillId="19" borderId="57" xfId="0" applyNumberFormat="1" applyFont="1" applyFill="1" applyBorder="1" applyAlignment="1">
      <alignment horizontal="right" vertical="top" wrapText="1" readingOrder="1"/>
    </xf>
    <xf numFmtId="44" fontId="51" fillId="0" borderId="0" xfId="0" applyNumberFormat="1" applyFont="1"/>
    <xf numFmtId="0" fontId="53" fillId="0" borderId="0" xfId="0" applyFont="1" applyFill="1" applyBorder="1" applyAlignment="1">
      <alignment horizontal="center" vertical="center" wrapText="1"/>
    </xf>
    <xf numFmtId="10" fontId="52" fillId="0" borderId="0" xfId="0" applyNumberFormat="1" applyFont="1" applyBorder="1"/>
    <xf numFmtId="44" fontId="52" fillId="0" borderId="0" xfId="2" applyFont="1" applyBorder="1"/>
    <xf numFmtId="44" fontId="54" fillId="0" borderId="0" xfId="2" applyFont="1" applyBorder="1"/>
    <xf numFmtId="0" fontId="5" fillId="0" borderId="1"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9" fontId="2" fillId="0" borderId="0" xfId="0" applyNumberFormat="1" applyFont="1"/>
    <xf numFmtId="164" fontId="2" fillId="0" borderId="15" xfId="4" applyNumberFormat="1" applyBorder="1"/>
    <xf numFmtId="43" fontId="2" fillId="0" borderId="0" xfId="1" applyFont="1"/>
    <xf numFmtId="164" fontId="2" fillId="0" borderId="18" xfId="4" applyNumberFormat="1" applyBorder="1"/>
    <xf numFmtId="0" fontId="9" fillId="0" borderId="0" xfId="0" applyFont="1" applyAlignment="1">
      <alignment horizontal="center"/>
    </xf>
    <xf numFmtId="164" fontId="5" fillId="0" borderId="20" xfId="4" applyNumberFormat="1" applyFont="1" applyBorder="1"/>
    <xf numFmtId="164" fontId="2" fillId="0" borderId="2" xfId="4" applyNumberFormat="1" applyBorder="1"/>
    <xf numFmtId="164" fontId="2" fillId="0" borderId="0" xfId="4" applyNumberFormat="1"/>
    <xf numFmtId="3" fontId="3" fillId="0" borderId="0" xfId="0" applyNumberFormat="1" applyFont="1" applyAlignment="1">
      <alignment vertical="center" wrapText="1"/>
    </xf>
    <xf numFmtId="164" fontId="5" fillId="0" borderId="0" xfId="4" applyNumberFormat="1" applyFont="1" applyAlignment="1">
      <alignment horizontal="right"/>
    </xf>
    <xf numFmtId="164" fontId="5" fillId="0" borderId="0" xfId="0" applyNumberFormat="1" applyFont="1"/>
    <xf numFmtId="0" fontId="6" fillId="0" borderId="0" xfId="0" applyFont="1" applyAlignment="1">
      <alignment horizontal="center" wrapText="1"/>
    </xf>
    <xf numFmtId="164" fontId="5" fillId="0" borderId="0" xfId="0" applyNumberFormat="1" applyFont="1" applyAlignment="1">
      <alignment horizontal="right"/>
    </xf>
    <xf numFmtId="164" fontId="2" fillId="0" borderId="32" xfId="4" applyNumberFormat="1" applyBorder="1"/>
    <xf numFmtId="44" fontId="2" fillId="0" borderId="32" xfId="4" applyBorder="1"/>
    <xf numFmtId="164" fontId="2" fillId="0" borderId="35" xfId="4" applyNumberFormat="1" applyBorder="1"/>
    <xf numFmtId="44" fontId="2" fillId="0" borderId="35" xfId="4" applyBorder="1"/>
    <xf numFmtId="0" fontId="10" fillId="0" borderId="0" xfId="0" applyFont="1" applyAlignment="1">
      <alignment horizontal="center" wrapText="1"/>
    </xf>
    <xf numFmtId="10" fontId="10" fillId="0" borderId="0" xfId="0" applyNumberFormat="1" applyFont="1"/>
    <xf numFmtId="10" fontId="10" fillId="0" borderId="0" xfId="4" applyNumberFormat="1" applyFont="1"/>
    <xf numFmtId="164" fontId="9" fillId="0" borderId="28" xfId="0" applyNumberFormat="1" applyFont="1" applyBorder="1"/>
    <xf numFmtId="164" fontId="2" fillId="0" borderId="30" xfId="4" applyNumberFormat="1" applyBorder="1"/>
    <xf numFmtId="164" fontId="2" fillId="0" borderId="34" xfId="4" applyNumberFormat="1" applyBorder="1"/>
    <xf numFmtId="164" fontId="2" fillId="0" borderId="42" xfId="4" applyNumberFormat="1" applyBorder="1"/>
    <xf numFmtId="166" fontId="2" fillId="10" borderId="0" xfId="1" applyNumberFormat="1" applyFont="1" applyFill="1"/>
    <xf numFmtId="3" fontId="2" fillId="3" borderId="0" xfId="0" applyNumberFormat="1" applyFont="1" applyFill="1"/>
    <xf numFmtId="10" fontId="2" fillId="3" borderId="0" xfId="0" applyNumberFormat="1" applyFont="1" applyFill="1" applyAlignment="1">
      <alignment horizontal="right" wrapText="1"/>
    </xf>
    <xf numFmtId="0" fontId="58" fillId="0" borderId="0" xfId="0" applyFont="1" applyBorder="1" applyAlignment="1">
      <alignment horizontal="center" vertical="center" wrapText="1"/>
    </xf>
    <xf numFmtId="0" fontId="58" fillId="0" borderId="9" xfId="0" applyFont="1" applyFill="1" applyBorder="1" applyAlignment="1">
      <alignment horizontal="center" vertical="center" wrapText="1"/>
    </xf>
    <xf numFmtId="0" fontId="58" fillId="3" borderId="9" xfId="0" applyFont="1" applyFill="1" applyBorder="1" applyAlignment="1">
      <alignment horizontal="center" vertical="center" wrapText="1"/>
    </xf>
    <xf numFmtId="3" fontId="58" fillId="0" borderId="9" xfId="0" applyNumberFormat="1" applyFont="1" applyBorder="1" applyAlignment="1">
      <alignment horizontal="center" vertical="center" wrapText="1"/>
    </xf>
    <xf numFmtId="173" fontId="58" fillId="0" borderId="9" xfId="0" applyNumberFormat="1" applyFont="1" applyBorder="1" applyAlignment="1">
      <alignment horizontal="center" vertical="center"/>
    </xf>
    <xf numFmtId="3" fontId="58" fillId="5" borderId="9" xfId="0" applyNumberFormat="1" applyFont="1" applyFill="1" applyBorder="1" applyAlignment="1">
      <alignment horizontal="center" vertical="center" wrapText="1"/>
    </xf>
    <xf numFmtId="0" fontId="58" fillId="6" borderId="9" xfId="0" applyFont="1" applyFill="1" applyBorder="1" applyAlignment="1">
      <alignment horizontal="center" vertical="center" wrapText="1"/>
    </xf>
    <xf numFmtId="0" fontId="58" fillId="7" borderId="9" xfId="0" applyFont="1" applyFill="1" applyBorder="1" applyAlignment="1">
      <alignment horizontal="center" vertical="center" wrapText="1"/>
    </xf>
    <xf numFmtId="0" fontId="58" fillId="5" borderId="9" xfId="0" applyFont="1" applyFill="1" applyBorder="1" applyAlignment="1">
      <alignment horizontal="center" vertical="center" wrapText="1"/>
    </xf>
    <xf numFmtId="0" fontId="58" fillId="0" borderId="9" xfId="0" applyFont="1" applyBorder="1" applyAlignment="1">
      <alignment horizontal="center" vertical="center"/>
    </xf>
    <xf numFmtId="0" fontId="58" fillId="0" borderId="9" xfId="0" applyFont="1" applyBorder="1" applyAlignment="1">
      <alignment horizontal="center" vertical="center" wrapText="1"/>
    </xf>
    <xf numFmtId="16" fontId="58" fillId="0" borderId="9" xfId="0" applyNumberFormat="1" applyFont="1" applyBorder="1" applyAlignment="1">
      <alignment horizontal="center" vertical="center" wrapText="1"/>
    </xf>
    <xf numFmtId="0" fontId="58" fillId="0" borderId="61" xfId="0" applyFont="1" applyBorder="1" applyAlignment="1">
      <alignment horizontal="center" vertical="center" wrapText="1"/>
    </xf>
    <xf numFmtId="164" fontId="60" fillId="0" borderId="0" xfId="2" applyNumberFormat="1" applyFont="1" applyFill="1" applyBorder="1"/>
    <xf numFmtId="164" fontId="60" fillId="0" borderId="0" xfId="2" applyNumberFormat="1" applyFont="1" applyFill="1" applyBorder="1" applyAlignment="1">
      <alignment horizontal="right" wrapText="1"/>
    </xf>
    <xf numFmtId="44" fontId="60" fillId="0" borderId="0" xfId="2" applyFont="1" applyFill="1" applyBorder="1" applyAlignment="1">
      <alignment horizontal="left" wrapText="1"/>
    </xf>
    <xf numFmtId="164" fontId="60" fillId="0" borderId="0" xfId="4" applyNumberFormat="1" applyFont="1" applyFill="1" applyBorder="1" applyAlignment="1">
      <alignment horizontal="left" vertical="center" wrapText="1"/>
    </xf>
    <xf numFmtId="0" fontId="8" fillId="0" borderId="0" xfId="0" applyFont="1" applyBorder="1" applyAlignment="1">
      <alignment horizontal="right" wrapText="1"/>
    </xf>
    <xf numFmtId="164" fontId="8" fillId="0" borderId="0" xfId="2" applyNumberFormat="1" applyFont="1" applyFill="1" applyBorder="1"/>
    <xf numFmtId="38" fontId="42" fillId="0" borderId="0" xfId="0" applyNumberFormat="1" applyFont="1" applyFill="1" applyBorder="1"/>
    <xf numFmtId="38" fontId="8" fillId="0" borderId="0" xfId="0" applyNumberFormat="1" applyFont="1" applyFill="1" applyBorder="1"/>
    <xf numFmtId="3" fontId="60" fillId="0" borderId="0" xfId="0" applyNumberFormat="1" applyFont="1" applyBorder="1" applyAlignment="1">
      <alignment horizontal="right" vertical="center" wrapText="1"/>
    </xf>
    <xf numFmtId="38" fontId="42" fillId="0" borderId="0" xfId="0" applyNumberFormat="1" applyFont="1" applyFill="1" applyBorder="1" applyAlignment="1">
      <alignment horizontal="right" wrapText="1"/>
    </xf>
    <xf numFmtId="38" fontId="60" fillId="0" borderId="0" xfId="0" applyNumberFormat="1" applyFont="1" applyFill="1" applyBorder="1" applyAlignment="1">
      <alignment horizontal="right" wrapText="1"/>
    </xf>
    <xf numFmtId="38" fontId="63" fillId="0" borderId="0" xfId="0" applyNumberFormat="1" applyFont="1" applyFill="1" applyBorder="1"/>
    <xf numFmtId="44" fontId="42" fillId="0" borderId="0" xfId="2" applyFont="1" applyFill="1" applyBorder="1"/>
    <xf numFmtId="164" fontId="62" fillId="0" borderId="0" xfId="2" applyNumberFormat="1" applyFont="1" applyFill="1" applyBorder="1"/>
    <xf numFmtId="164" fontId="42" fillId="0" borderId="0" xfId="2" applyNumberFormat="1" applyFont="1" applyFill="1" applyBorder="1"/>
    <xf numFmtId="44" fontId="66" fillId="0" borderId="0" xfId="2" applyFont="1" applyFill="1" applyBorder="1"/>
    <xf numFmtId="164" fontId="67" fillId="0" borderId="0" xfId="2" applyNumberFormat="1" applyFont="1" applyFill="1" applyBorder="1"/>
    <xf numFmtId="44" fontId="67" fillId="0" borderId="0" xfId="2" applyFont="1" applyFill="1" applyBorder="1"/>
    <xf numFmtId="44" fontId="42" fillId="0" borderId="0" xfId="2" applyNumberFormat="1" applyFont="1" applyFill="1" applyBorder="1"/>
    <xf numFmtId="38" fontId="66" fillId="0" borderId="0" xfId="0" applyNumberFormat="1" applyFont="1" applyFill="1" applyBorder="1"/>
    <xf numFmtId="38" fontId="67" fillId="0" borderId="0" xfId="0" applyNumberFormat="1" applyFont="1" applyFill="1" applyBorder="1"/>
    <xf numFmtId="0" fontId="8" fillId="13" borderId="0" xfId="0" applyFont="1" applyFill="1" applyBorder="1" applyAlignment="1">
      <alignment horizontal="right" vertical="center" wrapText="1"/>
    </xf>
    <xf numFmtId="0" fontId="58" fillId="13" borderId="0" xfId="0" applyFont="1" applyFill="1" applyBorder="1" applyAlignment="1">
      <alignment horizontal="center" vertical="center" wrapText="1"/>
    </xf>
    <xf numFmtId="3" fontId="58" fillId="13" borderId="0" xfId="0" applyNumberFormat="1" applyFont="1" applyFill="1" applyBorder="1" applyAlignment="1">
      <alignment horizontal="center" vertical="center" wrapText="1"/>
    </xf>
    <xf numFmtId="173" fontId="58" fillId="13" borderId="0" xfId="0" applyNumberFormat="1" applyFont="1" applyFill="1" applyBorder="1" applyAlignment="1">
      <alignment horizontal="center" vertical="center"/>
    </xf>
    <xf numFmtId="0" fontId="58" fillId="13" borderId="0" xfId="0" applyFont="1" applyFill="1" applyBorder="1" applyAlignment="1">
      <alignment horizontal="center" vertical="center"/>
    </xf>
    <xf numFmtId="16" fontId="58" fillId="13" borderId="0" xfId="0" applyNumberFormat="1" applyFont="1" applyFill="1" applyBorder="1" applyAlignment="1">
      <alignment horizontal="center" vertical="center" wrapText="1"/>
    </xf>
    <xf numFmtId="0" fontId="52" fillId="13" borderId="0" xfId="0" applyFont="1" applyFill="1" applyBorder="1" applyAlignment="1">
      <alignment horizontal="center" vertical="center"/>
    </xf>
    <xf numFmtId="0" fontId="52" fillId="13" borderId="0" xfId="0" applyFont="1" applyFill="1" applyAlignment="1">
      <alignment horizontal="center" vertical="center"/>
    </xf>
    <xf numFmtId="0" fontId="8" fillId="13" borderId="0" xfId="0" applyFont="1" applyFill="1" applyBorder="1" applyAlignment="1">
      <alignment horizontal="right"/>
    </xf>
    <xf numFmtId="164" fontId="8" fillId="13" borderId="17" xfId="2" applyNumberFormat="1" applyFont="1" applyFill="1" applyBorder="1"/>
    <xf numFmtId="0" fontId="51" fillId="13" borderId="10" xfId="0" applyFont="1" applyFill="1" applyBorder="1"/>
    <xf numFmtId="38" fontId="8" fillId="13" borderId="0" xfId="0" applyNumberFormat="1" applyFont="1" applyFill="1" applyBorder="1"/>
    <xf numFmtId="44" fontId="8" fillId="13" borderId="0" xfId="2" applyFont="1" applyFill="1" applyBorder="1" applyAlignment="1">
      <alignment horizontal="left"/>
    </xf>
    <xf numFmtId="164" fontId="8" fillId="13" borderId="17" xfId="2" applyNumberFormat="1" applyFont="1" applyFill="1" applyBorder="1" applyAlignment="1">
      <alignment horizontal="right" wrapText="1"/>
    </xf>
    <xf numFmtId="164" fontId="8" fillId="13" borderId="17" xfId="2" applyNumberFormat="1" applyFont="1" applyFill="1" applyBorder="1" applyAlignment="1">
      <alignment horizontal="left" wrapText="1"/>
    </xf>
    <xf numFmtId="0" fontId="63" fillId="13" borderId="0" xfId="0" applyFont="1" applyFill="1" applyBorder="1" applyAlignment="1">
      <alignment horizontal="right"/>
    </xf>
    <xf numFmtId="38" fontId="42" fillId="13" borderId="0" xfId="0" applyNumberFormat="1" applyFont="1" applyFill="1" applyBorder="1" applyAlignment="1">
      <alignment horizontal="right" wrapText="1"/>
    </xf>
    <xf numFmtId="38" fontId="8" fillId="13" borderId="17" xfId="0" applyNumberFormat="1" applyFont="1" applyFill="1" applyBorder="1" applyAlignment="1">
      <alignment horizontal="right" wrapText="1"/>
    </xf>
    <xf numFmtId="164" fontId="60" fillId="0" borderId="0" xfId="2" applyNumberFormat="1" applyFont="1" applyFill="1" applyBorder="1" applyAlignment="1">
      <alignment horizontal="left"/>
    </xf>
    <xf numFmtId="38" fontId="60" fillId="0" borderId="0" xfId="0" applyNumberFormat="1" applyFont="1" applyFill="1" applyBorder="1"/>
    <xf numFmtId="44" fontId="66" fillId="13" borderId="0" xfId="2" applyFont="1" applyFill="1" applyBorder="1"/>
    <xf numFmtId="164" fontId="42" fillId="13" borderId="0" xfId="2" applyNumberFormat="1" applyFont="1" applyFill="1" applyBorder="1"/>
    <xf numFmtId="44" fontId="67" fillId="13" borderId="0" xfId="2" applyFont="1" applyFill="1" applyBorder="1"/>
    <xf numFmtId="44" fontId="8" fillId="0" borderId="0" xfId="2" applyFont="1" applyFill="1" applyBorder="1"/>
    <xf numFmtId="44" fontId="42" fillId="0" borderId="0" xfId="2" applyFont="1" applyFill="1" applyBorder="1" applyAlignment="1">
      <alignment horizontal="right" wrapText="1"/>
    </xf>
    <xf numFmtId="44" fontId="8" fillId="0" borderId="0" xfId="2" applyFont="1" applyFill="1" applyBorder="1" applyAlignment="1">
      <alignment horizontal="right" wrapText="1"/>
    </xf>
    <xf numFmtId="0" fontId="8" fillId="13" borderId="0" xfId="0" applyNumberFormat="1" applyFont="1" applyFill="1" applyBorder="1" applyAlignment="1">
      <alignment horizontal="right"/>
    </xf>
    <xf numFmtId="44" fontId="42" fillId="13" borderId="0" xfId="2" applyFont="1" applyFill="1" applyBorder="1"/>
    <xf numFmtId="3" fontId="68" fillId="13" borderId="0" xfId="0" applyNumberFormat="1" applyFont="1" applyFill="1" applyBorder="1"/>
    <xf numFmtId="3" fontId="69" fillId="13" borderId="0" xfId="0" applyNumberFormat="1" applyFont="1" applyFill="1" applyBorder="1"/>
    <xf numFmtId="6" fontId="69" fillId="13" borderId="0" xfId="4" applyNumberFormat="1" applyFont="1" applyFill="1" applyBorder="1"/>
    <xf numFmtId="38" fontId="68" fillId="13" borderId="0" xfId="0" applyNumberFormat="1" applyFont="1" applyFill="1" applyBorder="1"/>
    <xf numFmtId="0" fontId="70" fillId="13" borderId="10" xfId="0" applyFont="1" applyFill="1" applyBorder="1"/>
    <xf numFmtId="38" fontId="67" fillId="13" borderId="0" xfId="0" applyNumberFormat="1" applyFont="1" applyFill="1" applyBorder="1"/>
    <xf numFmtId="10" fontId="64" fillId="13" borderId="0" xfId="5" applyNumberFormat="1" applyFont="1" applyFill="1" applyBorder="1"/>
    <xf numFmtId="38" fontId="63" fillId="13" borderId="0" xfId="0" applyNumberFormat="1" applyFont="1" applyFill="1" applyBorder="1"/>
    <xf numFmtId="44" fontId="63" fillId="13" borderId="0" xfId="2" applyFont="1" applyFill="1" applyBorder="1"/>
    <xf numFmtId="10" fontId="42" fillId="0" borderId="0" xfId="5" applyNumberFormat="1" applyFont="1" applyFill="1" applyBorder="1"/>
    <xf numFmtId="173" fontId="42" fillId="0" borderId="0" xfId="0" applyNumberFormat="1" applyFont="1" applyFill="1" applyBorder="1" applyAlignment="1">
      <alignment horizontal="right"/>
    </xf>
    <xf numFmtId="10" fontId="42" fillId="0" borderId="0" xfId="0" applyNumberFormat="1" applyFont="1" applyFill="1" applyBorder="1"/>
    <xf numFmtId="10" fontId="39" fillId="13" borderId="0" xfId="5" applyNumberFormat="1" applyFont="1" applyFill="1" applyBorder="1"/>
    <xf numFmtId="44" fontId="39" fillId="13" borderId="0" xfId="2" applyFont="1" applyFill="1" applyBorder="1"/>
    <xf numFmtId="164" fontId="39" fillId="13" borderId="0" xfId="4" applyNumberFormat="1" applyFont="1" applyFill="1" applyBorder="1"/>
    <xf numFmtId="164" fontId="39" fillId="13" borderId="0" xfId="5" applyNumberFormat="1" applyFont="1" applyFill="1" applyBorder="1"/>
    <xf numFmtId="173" fontId="39" fillId="13" borderId="0" xfId="0" applyNumberFormat="1" applyFont="1" applyFill="1" applyBorder="1" applyAlignment="1">
      <alignment horizontal="right"/>
    </xf>
    <xf numFmtId="38" fontId="39" fillId="13" borderId="0" xfId="0" applyNumberFormat="1" applyFont="1" applyFill="1" applyBorder="1"/>
    <xf numFmtId="10" fontId="8" fillId="13" borderId="0" xfId="5" applyNumberFormat="1" applyFont="1" applyFill="1" applyBorder="1"/>
    <xf numFmtId="10" fontId="42" fillId="13" borderId="0" xfId="0" applyNumberFormat="1" applyFont="1" applyFill="1" applyBorder="1" applyAlignment="1">
      <alignment horizontal="right" vertical="center" wrapText="1"/>
    </xf>
    <xf numFmtId="164" fontId="63" fillId="13" borderId="0" xfId="0" applyNumberFormat="1" applyFont="1" applyFill="1" applyBorder="1"/>
    <xf numFmtId="173" fontId="63" fillId="13" borderId="0" xfId="0" applyNumberFormat="1" applyFont="1" applyFill="1" applyBorder="1" applyAlignment="1">
      <alignment horizontal="right"/>
    </xf>
    <xf numFmtId="44" fontId="42" fillId="13" borderId="0" xfId="2" applyFont="1" applyFill="1" applyBorder="1" applyAlignment="1">
      <alignment horizontal="right" wrapText="1"/>
    </xf>
    <xf numFmtId="164" fontId="42" fillId="13" borderId="0" xfId="0" applyNumberFormat="1" applyFont="1" applyFill="1" applyBorder="1" applyAlignment="1">
      <alignment horizontal="right" wrapText="1"/>
    </xf>
    <xf numFmtId="173" fontId="8" fillId="13" borderId="0" xfId="0" applyNumberFormat="1" applyFont="1" applyFill="1" applyBorder="1" applyAlignment="1">
      <alignment horizontal="right" wrapText="1"/>
    </xf>
    <xf numFmtId="38" fontId="8" fillId="13" borderId="0" xfId="0" applyNumberFormat="1" applyFont="1" applyFill="1" applyBorder="1" applyAlignment="1">
      <alignment horizontal="right" wrapText="1"/>
    </xf>
    <xf numFmtId="10" fontId="42" fillId="13" borderId="0" xfId="0" applyNumberFormat="1" applyFont="1" applyFill="1" applyBorder="1" applyAlignment="1">
      <alignment horizontal="right" wrapText="1"/>
    </xf>
    <xf numFmtId="10" fontId="42" fillId="13" borderId="0" xfId="5" applyNumberFormat="1" applyFont="1" applyFill="1" applyBorder="1"/>
    <xf numFmtId="164" fontId="66" fillId="0" borderId="0" xfId="4" applyNumberFormat="1" applyFont="1" applyFill="1" applyBorder="1"/>
    <xf numFmtId="164" fontId="66" fillId="0" borderId="0" xfId="0" applyNumberFormat="1" applyFont="1" applyFill="1" applyBorder="1"/>
    <xf numFmtId="164" fontId="66" fillId="13" borderId="0" xfId="4" applyNumberFormat="1" applyFont="1" applyFill="1" applyBorder="1"/>
    <xf numFmtId="164" fontId="66" fillId="13" borderId="0" xfId="0" applyNumberFormat="1" applyFont="1" applyFill="1" applyBorder="1"/>
    <xf numFmtId="173" fontId="66" fillId="13" borderId="0" xfId="0" applyNumberFormat="1" applyFont="1" applyFill="1" applyBorder="1" applyAlignment="1">
      <alignment horizontal="right"/>
    </xf>
    <xf numFmtId="38" fontId="66" fillId="13" borderId="0" xfId="0" applyNumberFormat="1" applyFont="1" applyFill="1" applyBorder="1"/>
    <xf numFmtId="3" fontId="62" fillId="0" borderId="0" xfId="0" applyNumberFormat="1" applyFont="1" applyFill="1" applyBorder="1"/>
    <xf numFmtId="44" fontId="62" fillId="0" borderId="0" xfId="2" applyFont="1" applyFill="1" applyBorder="1"/>
    <xf numFmtId="164" fontId="62" fillId="0" borderId="0" xfId="0" applyNumberFormat="1" applyFont="1" applyFill="1" applyBorder="1"/>
    <xf numFmtId="173" fontId="62" fillId="0" borderId="0" xfId="0" applyNumberFormat="1" applyFont="1" applyFill="1" applyBorder="1" applyAlignment="1">
      <alignment horizontal="right"/>
    </xf>
    <xf numFmtId="10" fontId="42" fillId="13" borderId="0" xfId="0" applyNumberFormat="1" applyFont="1" applyFill="1" applyBorder="1"/>
    <xf numFmtId="10" fontId="64" fillId="13" borderId="0" xfId="0" applyNumberFormat="1" applyFont="1" applyFill="1" applyBorder="1"/>
    <xf numFmtId="3" fontId="66" fillId="13" borderId="0" xfId="0" applyNumberFormat="1" applyFont="1" applyFill="1" applyBorder="1"/>
    <xf numFmtId="173" fontId="8" fillId="13" borderId="0" xfId="0" applyNumberFormat="1" applyFont="1" applyFill="1" applyBorder="1" applyAlignment="1">
      <alignment horizontal="right"/>
    </xf>
    <xf numFmtId="3" fontId="8" fillId="13" borderId="0" xfId="0" applyNumberFormat="1" applyFont="1" applyFill="1" applyBorder="1" applyAlignment="1">
      <alignment horizontal="center"/>
    </xf>
    <xf numFmtId="10" fontId="8" fillId="13" borderId="0" xfId="5" applyNumberFormat="1" applyFont="1" applyFill="1" applyBorder="1" applyAlignment="1">
      <alignment horizontal="center"/>
    </xf>
    <xf numFmtId="10" fontId="64" fillId="0" borderId="0" xfId="0" applyNumberFormat="1" applyFont="1" applyFill="1" applyBorder="1"/>
    <xf numFmtId="3" fontId="67" fillId="0" borderId="0" xfId="0" applyNumberFormat="1" applyFont="1" applyFill="1" applyBorder="1"/>
    <xf numFmtId="164" fontId="67" fillId="0" borderId="0" xfId="0" applyNumberFormat="1" applyFont="1" applyFill="1" applyBorder="1"/>
    <xf numFmtId="173" fontId="67" fillId="0" borderId="0" xfId="0" applyNumberFormat="1" applyFont="1" applyFill="1" applyBorder="1" applyAlignment="1">
      <alignment horizontal="right"/>
    </xf>
    <xf numFmtId="3" fontId="67" fillId="13" borderId="0" xfId="0" applyNumberFormat="1" applyFont="1" applyFill="1" applyBorder="1"/>
    <xf numFmtId="164" fontId="67" fillId="13" borderId="0" xfId="0" applyNumberFormat="1" applyFont="1" applyFill="1" applyBorder="1"/>
    <xf numFmtId="173" fontId="67" fillId="13" borderId="0" xfId="0" applyNumberFormat="1" applyFont="1" applyFill="1" applyBorder="1" applyAlignment="1">
      <alignment horizontal="right"/>
    </xf>
    <xf numFmtId="3" fontId="67" fillId="13" borderId="0" xfId="0" applyNumberFormat="1" applyFont="1" applyFill="1" applyBorder="1" applyAlignment="1">
      <alignment horizontal="center"/>
    </xf>
    <xf numFmtId="10" fontId="67" fillId="13" borderId="0" xfId="5" applyNumberFormat="1" applyFont="1" applyFill="1" applyBorder="1" applyAlignment="1">
      <alignment horizontal="center"/>
    </xf>
    <xf numFmtId="10" fontId="64" fillId="0" borderId="0" xfId="5" applyNumberFormat="1" applyFont="1" applyFill="1" applyBorder="1"/>
    <xf numFmtId="38" fontId="62" fillId="0" borderId="0" xfId="0" applyNumberFormat="1" applyFont="1" applyFill="1" applyBorder="1"/>
    <xf numFmtId="164" fontId="62" fillId="0" borderId="0" xfId="4" applyNumberFormat="1" applyFont="1" applyFill="1" applyBorder="1"/>
    <xf numFmtId="1" fontId="62" fillId="0" borderId="0" xfId="2" applyNumberFormat="1" applyFont="1" applyFill="1" applyBorder="1"/>
    <xf numFmtId="10" fontId="42" fillId="13" borderId="0" xfId="2" applyNumberFormat="1" applyFont="1" applyFill="1" applyBorder="1"/>
    <xf numFmtId="10" fontId="42" fillId="0" borderId="0" xfId="2" applyNumberFormat="1" applyFont="1" applyFill="1" applyBorder="1"/>
    <xf numFmtId="38" fontId="42" fillId="0" borderId="0" xfId="2" applyNumberFormat="1" applyFont="1" applyFill="1" applyBorder="1"/>
    <xf numFmtId="10" fontId="66" fillId="13" borderId="0" xfId="5" applyNumberFormat="1" applyFont="1" applyFill="1" applyBorder="1"/>
    <xf numFmtId="164" fontId="65" fillId="0" borderId="0" xfId="0" applyNumberFormat="1" applyFont="1" applyFill="1" applyBorder="1"/>
    <xf numFmtId="44" fontId="8" fillId="13" borderId="0" xfId="2" applyFont="1" applyFill="1" applyBorder="1"/>
    <xf numFmtId="164" fontId="65" fillId="13" borderId="0" xfId="0" applyNumberFormat="1" applyFont="1" applyFill="1" applyBorder="1"/>
    <xf numFmtId="173" fontId="8" fillId="0" borderId="0" xfId="0" applyNumberFormat="1" applyFont="1" applyFill="1" applyBorder="1" applyAlignment="1">
      <alignment horizontal="right"/>
    </xf>
    <xf numFmtId="3" fontId="62" fillId="0" borderId="0" xfId="2" applyNumberFormat="1" applyFont="1" applyFill="1" applyBorder="1"/>
    <xf numFmtId="10" fontId="42" fillId="0" borderId="0" xfId="0" applyNumberFormat="1" applyFont="1" applyFill="1" applyBorder="1" applyAlignment="1">
      <alignment horizontal="right"/>
    </xf>
    <xf numFmtId="44" fontId="68" fillId="13" borderId="0" xfId="2" applyFont="1" applyFill="1" applyBorder="1"/>
    <xf numFmtId="164" fontId="68" fillId="13" borderId="0" xfId="0" applyNumberFormat="1" applyFont="1" applyFill="1" applyBorder="1"/>
    <xf numFmtId="3" fontId="39" fillId="13" borderId="0" xfId="0" applyNumberFormat="1" applyFont="1" applyFill="1" applyBorder="1" applyAlignment="1">
      <alignment horizontal="right"/>
    </xf>
    <xf numFmtId="10" fontId="39" fillId="13" borderId="0" xfId="5" applyNumberFormat="1" applyFont="1" applyFill="1" applyBorder="1" applyAlignment="1">
      <alignment horizontal="right"/>
    </xf>
    <xf numFmtId="44" fontId="69" fillId="13" borderId="0" xfId="2" applyFont="1" applyFill="1" applyBorder="1"/>
    <xf numFmtId="164" fontId="69" fillId="13" borderId="0" xfId="0" applyNumberFormat="1" applyFont="1" applyFill="1" applyBorder="1"/>
    <xf numFmtId="10" fontId="39" fillId="13" borderId="0" xfId="0" applyNumberFormat="1" applyFont="1" applyFill="1" applyBorder="1" applyAlignment="1">
      <alignment horizontal="right"/>
    </xf>
    <xf numFmtId="3" fontId="69" fillId="13" borderId="0" xfId="0" applyNumberFormat="1" applyFont="1" applyFill="1" applyBorder="1" applyAlignment="1">
      <alignment horizontal="right"/>
    </xf>
    <xf numFmtId="10" fontId="69" fillId="13" borderId="0" xfId="5" applyNumberFormat="1" applyFont="1" applyFill="1" applyBorder="1" applyAlignment="1">
      <alignment horizontal="right"/>
    </xf>
    <xf numFmtId="1" fontId="62" fillId="0" borderId="0" xfId="4" applyNumberFormat="1" applyFont="1" applyFill="1" applyBorder="1" applyAlignment="1"/>
    <xf numFmtId="3" fontId="8" fillId="13" borderId="0" xfId="0" applyNumberFormat="1" applyFont="1" applyFill="1" applyBorder="1" applyAlignment="1">
      <alignment horizontal="right"/>
    </xf>
    <xf numFmtId="10" fontId="8" fillId="13" borderId="0" xfId="5" applyNumberFormat="1" applyFont="1" applyFill="1" applyBorder="1" applyAlignment="1">
      <alignment horizontal="right"/>
    </xf>
    <xf numFmtId="164" fontId="8" fillId="0" borderId="0" xfId="4" applyNumberFormat="1" applyFont="1" applyFill="1" applyBorder="1"/>
    <xf numFmtId="164" fontId="8" fillId="13" borderId="0" xfId="4" applyNumberFormat="1" applyFont="1" applyFill="1" applyBorder="1"/>
    <xf numFmtId="38" fontId="8" fillId="13" borderId="0" xfId="0" applyNumberFormat="1" applyFont="1" applyFill="1" applyBorder="1" applyAlignment="1">
      <alignment horizontal="right"/>
    </xf>
    <xf numFmtId="10" fontId="8" fillId="13" borderId="0" xfId="0" applyNumberFormat="1" applyFont="1" applyFill="1" applyBorder="1" applyAlignment="1">
      <alignment horizontal="right"/>
    </xf>
    <xf numFmtId="1" fontId="67" fillId="0" borderId="0" xfId="4" applyNumberFormat="1" applyFont="1" applyFill="1" applyBorder="1"/>
    <xf numFmtId="173" fontId="66" fillId="0" borderId="0" xfId="0" applyNumberFormat="1" applyFont="1" applyFill="1" applyBorder="1" applyAlignment="1">
      <alignment horizontal="right"/>
    </xf>
    <xf numFmtId="0" fontId="66" fillId="13" borderId="0" xfId="0" applyFont="1" applyFill="1" applyBorder="1"/>
    <xf numFmtId="173" fontId="66" fillId="0" borderId="0" xfId="0" applyNumberFormat="1" applyFont="1" applyFill="1" applyBorder="1"/>
    <xf numFmtId="10" fontId="42" fillId="0" borderId="0" xfId="0" applyNumberFormat="1" applyFont="1" applyFill="1" applyBorder="1" applyAlignment="1">
      <alignment horizontal="right" vertical="center" wrapText="1"/>
    </xf>
    <xf numFmtId="44" fontId="60" fillId="0" borderId="0" xfId="2" applyFont="1" applyFill="1" applyBorder="1"/>
    <xf numFmtId="1" fontId="83" fillId="0" borderId="0" xfId="4" applyNumberFormat="1" applyFont="1" applyFill="1" applyBorder="1"/>
    <xf numFmtId="6" fontId="83" fillId="0" borderId="0" xfId="4" applyNumberFormat="1" applyFont="1" applyFill="1" applyBorder="1"/>
    <xf numFmtId="10" fontId="83" fillId="0" borderId="0" xfId="5" applyNumberFormat="1" applyFont="1" applyFill="1" applyBorder="1"/>
    <xf numFmtId="173" fontId="60" fillId="0" borderId="0" xfId="0" applyNumberFormat="1" applyFont="1" applyFill="1" applyBorder="1"/>
    <xf numFmtId="1" fontId="60" fillId="0" borderId="0" xfId="0" applyNumberFormat="1" applyFont="1" applyFill="1" applyBorder="1"/>
    <xf numFmtId="3" fontId="60" fillId="0" borderId="0" xfId="0" applyNumberFormat="1" applyFont="1" applyFill="1" applyBorder="1" applyAlignment="1">
      <alignment horizontal="right" wrapText="1"/>
    </xf>
    <xf numFmtId="44" fontId="60" fillId="0" borderId="0" xfId="2" applyFont="1" applyFill="1" applyBorder="1" applyAlignment="1">
      <alignment horizontal="right" wrapText="1"/>
    </xf>
    <xf numFmtId="164" fontId="60" fillId="0" borderId="0" xfId="0" applyNumberFormat="1" applyFont="1" applyFill="1" applyBorder="1" applyAlignment="1">
      <alignment horizontal="right" wrapText="1"/>
    </xf>
    <xf numFmtId="164" fontId="60" fillId="0" borderId="0" xfId="0" applyNumberFormat="1" applyFont="1" applyFill="1" applyBorder="1"/>
    <xf numFmtId="173" fontId="60" fillId="0" borderId="0" xfId="0" applyNumberFormat="1" applyFont="1" applyFill="1" applyBorder="1" applyAlignment="1">
      <alignment horizontal="right"/>
    </xf>
    <xf numFmtId="3" fontId="60" fillId="0" borderId="0" xfId="0" applyNumberFormat="1" applyFont="1" applyFill="1" applyBorder="1" applyAlignment="1">
      <alignment horizontal="right"/>
    </xf>
    <xf numFmtId="38" fontId="8" fillId="13" borderId="17" xfId="0" applyNumberFormat="1" applyFont="1" applyFill="1" applyBorder="1"/>
    <xf numFmtId="44" fontId="8" fillId="13" borderId="17" xfId="2" applyFont="1" applyFill="1" applyBorder="1"/>
    <xf numFmtId="1" fontId="39" fillId="13" borderId="17" xfId="4" applyNumberFormat="1" applyFont="1" applyFill="1" applyBorder="1"/>
    <xf numFmtId="6" fontId="39" fillId="13" borderId="17" xfId="4" applyNumberFormat="1" applyFont="1" applyFill="1" applyBorder="1"/>
    <xf numFmtId="10" fontId="39" fillId="13" borderId="17" xfId="5" applyNumberFormat="1" applyFont="1" applyFill="1" applyBorder="1"/>
    <xf numFmtId="173" fontId="8" fillId="13" borderId="17" xfId="0" applyNumberFormat="1" applyFont="1" applyFill="1" applyBorder="1"/>
    <xf numFmtId="3" fontId="8" fillId="13" borderId="17" xfId="0" applyNumberFormat="1" applyFont="1" applyFill="1" applyBorder="1" applyAlignment="1">
      <alignment horizontal="right" wrapText="1"/>
    </xf>
    <xf numFmtId="44" fontId="8" fillId="13" borderId="17" xfId="2" applyFont="1" applyFill="1" applyBorder="1" applyAlignment="1">
      <alignment horizontal="right" wrapText="1"/>
    </xf>
    <xf numFmtId="164" fontId="8" fillId="13" borderId="17" xfId="0" applyNumberFormat="1" applyFont="1" applyFill="1" applyBorder="1" applyAlignment="1">
      <alignment horizontal="right" wrapText="1"/>
    </xf>
    <xf numFmtId="164" fontId="8" fillId="13" borderId="17" xfId="0" applyNumberFormat="1" applyFont="1" applyFill="1" applyBorder="1"/>
    <xf numFmtId="173" fontId="8" fillId="13" borderId="17" xfId="0" applyNumberFormat="1" applyFont="1" applyFill="1" applyBorder="1" applyAlignment="1">
      <alignment horizontal="right"/>
    </xf>
    <xf numFmtId="173" fontId="60" fillId="0" borderId="0" xfId="0" applyNumberFormat="1" applyFont="1" applyBorder="1" applyAlignment="1">
      <alignment horizontal="right" vertical="center"/>
    </xf>
    <xf numFmtId="3" fontId="60" fillId="5" borderId="0" xfId="0" applyNumberFormat="1" applyFont="1" applyFill="1" applyBorder="1" applyAlignment="1">
      <alignment horizontal="right" vertical="center" wrapText="1"/>
    </xf>
    <xf numFmtId="0" fontId="60" fillId="6" borderId="0" xfId="0" applyFont="1" applyFill="1" applyBorder="1" applyAlignment="1">
      <alignment horizontal="right" vertical="center" wrapText="1"/>
    </xf>
    <xf numFmtId="0" fontId="60" fillId="7" borderId="0" xfId="0" applyFont="1" applyFill="1" applyBorder="1" applyAlignment="1">
      <alignment horizontal="right" vertical="center" wrapText="1"/>
    </xf>
    <xf numFmtId="0" fontId="60" fillId="5" borderId="0" xfId="0" applyFont="1" applyFill="1" applyBorder="1" applyAlignment="1">
      <alignment horizontal="right" vertical="center" wrapText="1"/>
    </xf>
    <xf numFmtId="0" fontId="60" fillId="3" borderId="0" xfId="0" applyFont="1" applyFill="1" applyBorder="1" applyAlignment="1">
      <alignment horizontal="right" vertical="center" wrapText="1"/>
    </xf>
    <xf numFmtId="3" fontId="8" fillId="13" borderId="17" xfId="0" applyNumberFormat="1" applyFont="1" applyFill="1" applyBorder="1" applyAlignment="1">
      <alignment horizontal="right" vertical="center" wrapText="1"/>
    </xf>
    <xf numFmtId="173" fontId="8" fillId="13" borderId="17" xfId="0" applyNumberFormat="1" applyFont="1" applyFill="1" applyBorder="1" applyAlignment="1">
      <alignment horizontal="right" vertical="center"/>
    </xf>
    <xf numFmtId="0" fontId="8" fillId="13" borderId="17" xfId="0" applyFont="1" applyFill="1" applyBorder="1" applyAlignment="1">
      <alignment horizontal="right" vertical="center" wrapText="1"/>
    </xf>
    <xf numFmtId="173" fontId="60" fillId="0" borderId="0" xfId="0" applyNumberFormat="1" applyFont="1" applyFill="1" applyBorder="1" applyAlignment="1">
      <alignment horizontal="right" wrapText="1"/>
    </xf>
    <xf numFmtId="173" fontId="8" fillId="13" borderId="17" xfId="0" applyNumberFormat="1" applyFont="1" applyFill="1" applyBorder="1" applyAlignment="1">
      <alignment horizontal="right" wrapText="1"/>
    </xf>
    <xf numFmtId="164" fontId="60" fillId="0" borderId="0" xfId="4" applyNumberFormat="1" applyFont="1" applyFill="1" applyBorder="1"/>
    <xf numFmtId="3" fontId="8" fillId="13" borderId="17" xfId="0" applyNumberFormat="1" applyFont="1" applyFill="1" applyBorder="1"/>
    <xf numFmtId="164" fontId="8" fillId="13" borderId="17" xfId="4" applyNumberFormat="1" applyFont="1" applyFill="1" applyBorder="1"/>
    <xf numFmtId="1" fontId="8" fillId="13" borderId="17" xfId="2" applyNumberFormat="1" applyFont="1" applyFill="1" applyBorder="1"/>
    <xf numFmtId="0" fontId="52" fillId="0" borderId="0" xfId="0" applyFont="1" applyFill="1" applyBorder="1" applyAlignment="1">
      <alignment horizontal="center" vertical="center"/>
    </xf>
    <xf numFmtId="0" fontId="51" fillId="0" borderId="50" xfId="0" applyFont="1" applyFill="1" applyBorder="1"/>
    <xf numFmtId="0" fontId="51" fillId="0" borderId="10" xfId="0" applyFont="1" applyFill="1" applyBorder="1"/>
    <xf numFmtId="0" fontId="70" fillId="0" borderId="50" xfId="0" applyFont="1" applyFill="1" applyBorder="1"/>
    <xf numFmtId="0" fontId="70" fillId="0" borderId="10" xfId="0" applyFont="1" applyFill="1" applyBorder="1"/>
    <xf numFmtId="9" fontId="8" fillId="0" borderId="62" xfId="0" applyNumberFormat="1" applyFont="1" applyFill="1" applyBorder="1" applyAlignment="1">
      <alignment horizontal="center"/>
    </xf>
    <xf numFmtId="3" fontId="60" fillId="0" borderId="0" xfId="0" applyNumberFormat="1" applyFont="1" applyFill="1" applyBorder="1"/>
    <xf numFmtId="171" fontId="60" fillId="0" borderId="0" xfId="3" applyNumberFormat="1" applyFont="1" applyBorder="1" applyAlignment="1">
      <alignment horizontal="right" vertical="center"/>
    </xf>
    <xf numFmtId="171" fontId="8" fillId="13" borderId="17" xfId="3" applyNumberFormat="1" applyFont="1" applyFill="1" applyBorder="1" applyAlignment="1">
      <alignment horizontal="right" vertical="center"/>
    </xf>
    <xf numFmtId="171" fontId="60" fillId="0" borderId="0" xfId="0" applyNumberFormat="1" applyFont="1" applyFill="1" applyBorder="1"/>
    <xf numFmtId="171" fontId="8" fillId="13" borderId="17" xfId="3" applyNumberFormat="1" applyFont="1" applyFill="1" applyBorder="1"/>
    <xf numFmtId="171" fontId="60" fillId="0" borderId="0" xfId="5" applyNumberFormat="1" applyFont="1" applyFill="1" applyBorder="1" applyAlignment="1">
      <alignment horizontal="right"/>
    </xf>
    <xf numFmtId="171" fontId="8" fillId="13" borderId="17" xfId="3" applyNumberFormat="1" applyFont="1" applyFill="1" applyBorder="1" applyAlignment="1">
      <alignment horizontal="right"/>
    </xf>
    <xf numFmtId="171" fontId="60" fillId="0" borderId="0" xfId="3" applyNumberFormat="1" applyFont="1" applyFill="1" applyBorder="1" applyAlignment="1">
      <alignment horizontal="right" wrapText="1"/>
    </xf>
    <xf numFmtId="171" fontId="8" fillId="13" borderId="17" xfId="3" applyNumberFormat="1" applyFont="1" applyFill="1" applyBorder="1" applyAlignment="1">
      <alignment horizontal="right" wrapText="1"/>
    </xf>
    <xf numFmtId="171" fontId="62" fillId="0" borderId="0" xfId="3" applyNumberFormat="1" applyFont="1" applyFill="1" applyBorder="1" applyAlignment="1">
      <alignment horizontal="right"/>
    </xf>
    <xf numFmtId="171" fontId="67" fillId="0" borderId="0" xfId="3" applyNumberFormat="1" applyFont="1" applyFill="1" applyBorder="1" applyAlignment="1">
      <alignment horizontal="right"/>
    </xf>
    <xf numFmtId="171" fontId="60" fillId="0" borderId="0" xfId="3" applyNumberFormat="1" applyFont="1" applyFill="1" applyBorder="1" applyAlignment="1">
      <alignment horizontal="right"/>
    </xf>
    <xf numFmtId="171" fontId="60" fillId="0" borderId="0" xfId="0" applyNumberFormat="1" applyFont="1" applyFill="1" applyBorder="1" applyAlignment="1">
      <alignment horizontal="right"/>
    </xf>
    <xf numFmtId="171" fontId="8" fillId="0" borderId="0" xfId="3" applyNumberFormat="1" applyFont="1" applyFill="1" applyBorder="1" applyAlignment="1">
      <alignment horizontal="right"/>
    </xf>
    <xf numFmtId="164" fontId="83" fillId="0" borderId="0" xfId="0" applyNumberFormat="1" applyFont="1" applyFill="1" applyBorder="1"/>
    <xf numFmtId="1" fontId="8" fillId="13" borderId="17" xfId="0" applyNumberFormat="1" applyFont="1" applyFill="1" applyBorder="1"/>
    <xf numFmtId="164" fontId="39" fillId="13" borderId="17" xfId="0" applyNumberFormat="1" applyFont="1" applyFill="1" applyBorder="1"/>
    <xf numFmtId="1" fontId="62" fillId="0" borderId="0" xfId="4" applyNumberFormat="1" applyFont="1" applyFill="1" applyBorder="1" applyAlignment="1">
      <alignment horizontal="right"/>
    </xf>
    <xf numFmtId="1" fontId="62" fillId="0" borderId="0" xfId="4" applyNumberFormat="1" applyFont="1" applyFill="1" applyBorder="1"/>
    <xf numFmtId="173" fontId="8" fillId="0" borderId="0" xfId="0" applyNumberFormat="1" applyFont="1" applyBorder="1" applyAlignment="1">
      <alignment horizontal="right" vertical="center" wrapText="1"/>
    </xf>
    <xf numFmtId="10" fontId="58" fillId="0" borderId="0" xfId="0" applyNumberFormat="1" applyFont="1" applyFill="1" applyBorder="1" applyAlignment="1">
      <alignment horizontal="center" vertical="center" wrapText="1"/>
    </xf>
    <xf numFmtId="10" fontId="58" fillId="13" borderId="0" xfId="0" applyNumberFormat="1" applyFont="1" applyFill="1" applyBorder="1" applyAlignment="1">
      <alignment horizontal="center" vertical="center" wrapText="1"/>
    </xf>
    <xf numFmtId="10" fontId="42" fillId="20" borderId="0" xfId="3" applyNumberFormat="1" applyFont="1" applyFill="1" applyBorder="1" applyAlignment="1">
      <alignment horizontal="right" vertical="center" wrapText="1"/>
    </xf>
    <xf numFmtId="10" fontId="64" fillId="13" borderId="0" xfId="0" applyNumberFormat="1" applyFont="1" applyFill="1" applyBorder="1" applyAlignment="1">
      <alignment horizontal="right" vertical="center" wrapText="1"/>
    </xf>
    <xf numFmtId="10" fontId="8" fillId="0" borderId="0" xfId="0" applyNumberFormat="1" applyFont="1" applyFill="1" applyBorder="1" applyAlignment="1">
      <alignment horizontal="right" wrapText="1"/>
    </xf>
    <xf numFmtId="10" fontId="62" fillId="0" borderId="0" xfId="0" applyNumberFormat="1" applyFont="1" applyFill="1" applyBorder="1"/>
    <xf numFmtId="10" fontId="42" fillId="0" borderId="0" xfId="3" applyNumberFormat="1" applyFont="1" applyFill="1" applyBorder="1"/>
    <xf numFmtId="10" fontId="62" fillId="0" borderId="0" xfId="2" applyNumberFormat="1" applyFont="1" applyFill="1" applyBorder="1"/>
    <xf numFmtId="10" fontId="62" fillId="0" borderId="0" xfId="4" applyNumberFormat="1" applyFont="1" applyFill="1" applyBorder="1"/>
    <xf numFmtId="10" fontId="8" fillId="0" borderId="0" xfId="3" applyNumberFormat="1" applyFont="1" applyFill="1" applyBorder="1"/>
    <xf numFmtId="10" fontId="42" fillId="0" borderId="0" xfId="4" applyNumberFormat="1" applyFont="1" applyFill="1" applyBorder="1"/>
    <xf numFmtId="2" fontId="51" fillId="0" borderId="10" xfId="0" applyNumberFormat="1" applyFont="1" applyFill="1" applyBorder="1"/>
    <xf numFmtId="38" fontId="8" fillId="0" borderId="0" xfId="2" applyNumberFormat="1" applyFont="1" applyFill="1" applyBorder="1"/>
    <xf numFmtId="171" fontId="42" fillId="0" borderId="0" xfId="3" applyNumberFormat="1" applyFont="1" applyFill="1" applyBorder="1" applyAlignment="1">
      <alignment horizontal="right"/>
    </xf>
    <xf numFmtId="10" fontId="42" fillId="0" borderId="0" xfId="3" applyNumberFormat="1" applyFont="1" applyFill="1" applyBorder="1" applyAlignment="1">
      <alignment horizontal="right"/>
    </xf>
    <xf numFmtId="172" fontId="8" fillId="0" borderId="0" xfId="0" applyNumberFormat="1" applyFont="1" applyFill="1" applyBorder="1" applyAlignment="1">
      <alignment horizontal="right"/>
    </xf>
    <xf numFmtId="8" fontId="8" fillId="0" borderId="10" xfId="0" applyNumberFormat="1" applyFont="1" applyFill="1" applyBorder="1"/>
    <xf numFmtId="44" fontId="8" fillId="0" borderId="27" xfId="4" applyFont="1" applyFill="1" applyBorder="1"/>
    <xf numFmtId="0" fontId="8" fillId="13" borderId="36" xfId="0" applyNumberFormat="1" applyFont="1" applyFill="1" applyBorder="1" applyAlignment="1">
      <alignment horizontal="right"/>
    </xf>
    <xf numFmtId="0" fontId="8" fillId="13" borderId="36" xfId="0" applyFont="1" applyFill="1" applyBorder="1"/>
    <xf numFmtId="10" fontId="42" fillId="0" borderId="0" xfId="3" applyNumberFormat="1" applyFont="1" applyFill="1" applyBorder="1" applyAlignment="1">
      <alignment horizontal="right" wrapText="1"/>
    </xf>
    <xf numFmtId="10" fontId="8" fillId="0" borderId="0" xfId="3" applyNumberFormat="1" applyFont="1" applyBorder="1" applyAlignment="1">
      <alignment horizontal="right" vertical="center" wrapText="1"/>
    </xf>
    <xf numFmtId="38" fontId="8" fillId="0" borderId="0" xfId="0" applyNumberFormat="1" applyFont="1" applyFill="1" applyBorder="1" applyAlignment="1">
      <alignment horizontal="right" wrapText="1"/>
    </xf>
    <xf numFmtId="10" fontId="8" fillId="0" borderId="0" xfId="3" applyNumberFormat="1" applyFont="1" applyFill="1" applyBorder="1" applyAlignment="1">
      <alignment horizontal="right" wrapText="1"/>
    </xf>
    <xf numFmtId="171" fontId="42" fillId="0" borderId="0" xfId="3" applyNumberFormat="1" applyFont="1" applyFill="1" applyBorder="1"/>
    <xf numFmtId="0" fontId="5" fillId="0" borderId="1"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84" fillId="0" borderId="0" xfId="0" applyFont="1"/>
    <xf numFmtId="0" fontId="85" fillId="0" borderId="0" xfId="0" applyFont="1"/>
    <xf numFmtId="164" fontId="84" fillId="0" borderId="0" xfId="4" applyNumberFormat="1" applyFont="1"/>
    <xf numFmtId="0" fontId="84" fillId="0" borderId="0" xfId="0" applyFont="1" applyAlignment="1">
      <alignment horizontal="center"/>
    </xf>
    <xf numFmtId="167" fontId="84" fillId="0" borderId="0" xfId="0" applyNumberFormat="1" applyFont="1"/>
    <xf numFmtId="3" fontId="84" fillId="21" borderId="0" xfId="0" applyNumberFormat="1" applyFont="1" applyFill="1"/>
    <xf numFmtId="3" fontId="84" fillId="0" borderId="0" xfId="0" applyNumberFormat="1" applyFont="1"/>
    <xf numFmtId="3" fontId="85" fillId="21" borderId="0" xfId="0" applyNumberFormat="1" applyFont="1" applyFill="1"/>
    <xf numFmtId="0" fontId="87" fillId="0" borderId="0" xfId="0" applyFont="1" applyAlignment="1">
      <alignment horizontal="center"/>
    </xf>
    <xf numFmtId="9" fontId="87" fillId="0" borderId="0" xfId="0" applyNumberFormat="1" applyFont="1" applyAlignment="1">
      <alignment horizontal="center"/>
    </xf>
    <xf numFmtId="0" fontId="88" fillId="0" borderId="0" xfId="0" applyFont="1" applyAlignment="1">
      <alignment horizontal="right"/>
    </xf>
    <xf numFmtId="43" fontId="84" fillId="0" borderId="0" xfId="0" applyNumberFormat="1" applyFont="1"/>
    <xf numFmtId="3" fontId="85" fillId="0" borderId="0" xfId="0" applyNumberFormat="1" applyFont="1" applyAlignment="1">
      <alignment horizontal="left"/>
    </xf>
    <xf numFmtId="3" fontId="84" fillId="0" borderId="0" xfId="0" applyNumberFormat="1" applyFont="1" applyAlignment="1">
      <alignment horizontal="center"/>
    </xf>
    <xf numFmtId="3" fontId="85" fillId="0" borderId="0" xfId="0" quotePrefix="1" applyNumberFormat="1" applyFont="1" applyAlignment="1">
      <alignment horizontal="left"/>
    </xf>
    <xf numFmtId="164" fontId="85" fillId="0" borderId="17" xfId="4" applyNumberFormat="1" applyFont="1" applyBorder="1"/>
    <xf numFmtId="166" fontId="84" fillId="0" borderId="17" xfId="1" applyNumberFormat="1" applyFont="1" applyBorder="1"/>
    <xf numFmtId="0" fontId="84" fillId="0" borderId="0" xfId="0" quotePrefix="1" applyFont="1" applyAlignment="1">
      <alignment horizontal="center"/>
    </xf>
    <xf numFmtId="164" fontId="85" fillId="0" borderId="0" xfId="4" applyNumberFormat="1" applyFont="1"/>
    <xf numFmtId="164" fontId="84" fillId="0" borderId="0" xfId="0" applyNumberFormat="1" applyFont="1"/>
    <xf numFmtId="3" fontId="84" fillId="0" borderId="0" xfId="0" applyNumberFormat="1" applyFont="1" applyAlignment="1">
      <alignment horizontal="left"/>
    </xf>
    <xf numFmtId="0" fontId="88" fillId="0" borderId="19" xfId="0" applyFont="1" applyBorder="1"/>
    <xf numFmtId="0" fontId="89" fillId="0" borderId="0" xfId="0" applyFont="1" applyAlignment="1">
      <alignment horizontal="center"/>
    </xf>
    <xf numFmtId="164" fontId="85" fillId="23" borderId="20" xfId="4" applyNumberFormat="1" applyFont="1" applyFill="1" applyBorder="1"/>
    <xf numFmtId="0" fontId="84" fillId="0" borderId="20" xfId="0" applyFont="1" applyBorder="1"/>
    <xf numFmtId="0" fontId="89" fillId="0" borderId="0" xfId="0" applyFont="1"/>
    <xf numFmtId="164" fontId="89" fillId="0" borderId="0" xfId="0" applyNumberFormat="1" applyFont="1" applyAlignment="1">
      <alignment horizontal="center"/>
    </xf>
    <xf numFmtId="166" fontId="89" fillId="0" borderId="0" xfId="1" applyNumberFormat="1" applyFont="1" applyAlignment="1">
      <alignment horizontal="center"/>
    </xf>
    <xf numFmtId="0" fontId="85" fillId="24" borderId="0" xfId="0" applyFont="1" applyFill="1" applyAlignment="1">
      <alignment horizontal="center" wrapText="1"/>
    </xf>
    <xf numFmtId="3" fontId="85" fillId="24" borderId="0" xfId="0" quotePrefix="1" applyNumberFormat="1" applyFont="1" applyFill="1" applyAlignment="1">
      <alignment horizontal="center"/>
    </xf>
    <xf numFmtId="3" fontId="85" fillId="0" borderId="0" xfId="0" applyNumberFormat="1" applyFont="1" applyAlignment="1">
      <alignment horizontal="center"/>
    </xf>
    <xf numFmtId="164" fontId="84" fillId="0" borderId="0" xfId="4" applyNumberFormat="1" applyFont="1" applyAlignment="1">
      <alignment horizontal="center"/>
    </xf>
    <xf numFmtId="3" fontId="90" fillId="0" borderId="0" xfId="0" applyNumberFormat="1" applyFont="1" applyAlignment="1">
      <alignment horizontal="center" wrapText="1"/>
    </xf>
    <xf numFmtId="44" fontId="84" fillId="0" borderId="0" xfId="4" applyFont="1" applyAlignment="1">
      <alignment vertical="center"/>
    </xf>
    <xf numFmtId="0" fontId="88" fillId="0" borderId="20" xfId="0" applyFont="1" applyBorder="1" applyAlignment="1">
      <alignment wrapText="1"/>
    </xf>
    <xf numFmtId="0" fontId="85" fillId="21" borderId="0" xfId="0" applyFont="1" applyFill="1" applyAlignment="1">
      <alignment horizontal="center" wrapText="1"/>
    </xf>
    <xf numFmtId="0" fontId="85" fillId="21" borderId="0" xfId="0" quotePrefix="1" applyFont="1" applyFill="1" applyAlignment="1">
      <alignment horizontal="center" wrapText="1"/>
    </xf>
    <xf numFmtId="0" fontId="90" fillId="0" borderId="0" xfId="0" applyFont="1" applyAlignment="1">
      <alignment horizontal="center" vertical="center" wrapText="1"/>
    </xf>
    <xf numFmtId="164" fontId="85" fillId="0" borderId="20" xfId="0" applyNumberFormat="1" applyFont="1" applyBorder="1"/>
    <xf numFmtId="0" fontId="89" fillId="0" borderId="11" xfId="0" applyFont="1" applyBorder="1" applyAlignment="1">
      <alignment horizontal="center" wrapText="1"/>
    </xf>
    <xf numFmtId="3" fontId="89" fillId="0" borderId="11" xfId="0" applyNumberFormat="1" applyFont="1" applyBorder="1" applyAlignment="1">
      <alignment horizontal="center" wrapText="1"/>
    </xf>
    <xf numFmtId="0" fontId="84" fillId="0" borderId="11" xfId="0" applyFont="1" applyBorder="1" applyAlignment="1">
      <alignment horizontal="center" wrapText="1"/>
    </xf>
    <xf numFmtId="3" fontId="91" fillId="0" borderId="11" xfId="0" applyNumberFormat="1" applyFont="1" applyBorder="1" applyAlignment="1">
      <alignment horizontal="center" wrapText="1"/>
    </xf>
    <xf numFmtId="0" fontId="85" fillId="0" borderId="11" xfId="0" applyFont="1" applyBorder="1" applyAlignment="1">
      <alignment horizontal="center" wrapText="1"/>
    </xf>
    <xf numFmtId="3" fontId="89" fillId="0" borderId="22" xfId="0" applyNumberFormat="1" applyFont="1" applyBorder="1" applyAlignment="1">
      <alignment horizontal="center" wrapText="1"/>
    </xf>
    <xf numFmtId="3" fontId="89" fillId="0" borderId="1" xfId="0" applyNumberFormat="1" applyFont="1" applyBorder="1" applyAlignment="1">
      <alignment horizontal="center" wrapText="1"/>
    </xf>
    <xf numFmtId="3" fontId="89" fillId="23" borderId="3" xfId="0" applyNumberFormat="1" applyFont="1" applyFill="1" applyBorder="1" applyAlignment="1">
      <alignment horizontal="center" wrapText="1"/>
    </xf>
    <xf numFmtId="0" fontId="85" fillId="25" borderId="1" xfId="0" applyFont="1" applyFill="1" applyBorder="1" applyAlignment="1">
      <alignment horizontal="center" wrapText="1"/>
    </xf>
    <xf numFmtId="0" fontId="9" fillId="23" borderId="3" xfId="0" applyFont="1" applyFill="1" applyBorder="1" applyAlignment="1">
      <alignment horizontal="center" wrapText="1"/>
    </xf>
    <xf numFmtId="3" fontId="84" fillId="0" borderId="10" xfId="0" applyNumberFormat="1" applyFont="1" applyBorder="1"/>
    <xf numFmtId="3" fontId="84" fillId="24" borderId="9" xfId="0" applyNumberFormat="1" applyFont="1" applyFill="1" applyBorder="1"/>
    <xf numFmtId="3" fontId="84" fillId="24" borderId="9" xfId="0" applyNumberFormat="1" applyFont="1" applyFill="1" applyBorder="1" applyAlignment="1">
      <alignment horizontal="right"/>
    </xf>
    <xf numFmtId="3" fontId="84" fillId="0" borderId="9" xfId="0" applyNumberFormat="1" applyFont="1" applyBorder="1"/>
    <xf numFmtId="0" fontId="84" fillId="0" borderId="9" xfId="0" applyFont="1" applyBorder="1"/>
    <xf numFmtId="3" fontId="84" fillId="23" borderId="9" xfId="0" applyNumberFormat="1" applyFont="1" applyFill="1" applyBorder="1"/>
    <xf numFmtId="164" fontId="84" fillId="0" borderId="9" xfId="4" applyNumberFormat="1" applyFont="1" applyBorder="1"/>
    <xf numFmtId="3" fontId="84" fillId="0" borderId="23" xfId="0" applyNumberFormat="1" applyFont="1" applyBorder="1"/>
    <xf numFmtId="164" fontId="84" fillId="23" borderId="24" xfId="4" applyNumberFormat="1" applyFont="1" applyFill="1" applyBorder="1"/>
    <xf numFmtId="166" fontId="84" fillId="25" borderId="21" xfId="0" applyNumberFormat="1" applyFont="1" applyFill="1" applyBorder="1"/>
    <xf numFmtId="164" fontId="10" fillId="23" borderId="25" xfId="0" applyNumberFormat="1" applyFont="1" applyFill="1" applyBorder="1"/>
    <xf numFmtId="3" fontId="84" fillId="0" borderId="10" xfId="0" applyNumberFormat="1" applyFont="1" applyBorder="1" applyAlignment="1">
      <alignment horizontal="right"/>
    </xf>
    <xf numFmtId="3" fontId="84" fillId="23" borderId="10" xfId="0" applyNumberFormat="1" applyFont="1" applyFill="1" applyBorder="1"/>
    <xf numFmtId="3" fontId="84" fillId="23" borderId="10" xfId="0" applyNumberFormat="1" applyFont="1" applyFill="1" applyBorder="1" applyAlignment="1">
      <alignment horizontal="right"/>
    </xf>
    <xf numFmtId="0" fontId="84" fillId="0" borderId="10" xfId="0" applyFont="1" applyBorder="1"/>
    <xf numFmtId="164" fontId="84" fillId="0" borderId="10" xfId="4" applyNumberFormat="1" applyFont="1" applyBorder="1"/>
    <xf numFmtId="3" fontId="84" fillId="0" borderId="27" xfId="0" applyNumberFormat="1" applyFont="1" applyBorder="1"/>
    <xf numFmtId="164" fontId="84" fillId="23" borderId="28" xfId="4" applyNumberFormat="1" applyFont="1" applyFill="1" applyBorder="1"/>
    <xf numFmtId="164" fontId="10" fillId="23" borderId="28" xfId="0" applyNumberFormat="1" applyFont="1" applyFill="1" applyBorder="1"/>
    <xf numFmtId="171" fontId="84" fillId="0" borderId="10" xfId="5" quotePrefix="1" applyNumberFormat="1" applyFont="1" applyBorder="1"/>
    <xf numFmtId="171" fontId="84" fillId="0" borderId="10" xfId="5" applyNumberFormat="1" applyFont="1" applyBorder="1"/>
    <xf numFmtId="10" fontId="84" fillId="0" borderId="10" xfId="0" applyNumberFormat="1" applyFont="1" applyBorder="1"/>
    <xf numFmtId="9" fontId="84" fillId="0" borderId="10" xfId="5" applyFont="1" applyBorder="1"/>
    <xf numFmtId="164" fontId="84" fillId="23" borderId="28" xfId="0" applyNumberFormat="1" applyFont="1" applyFill="1" applyBorder="1"/>
    <xf numFmtId="166" fontId="84" fillId="25" borderId="29" xfId="0" applyNumberFormat="1" applyFont="1" applyFill="1" applyBorder="1"/>
    <xf numFmtId="42" fontId="9" fillId="23" borderId="28" xfId="0" applyNumberFormat="1" applyFont="1" applyFill="1" applyBorder="1"/>
    <xf numFmtId="164" fontId="9" fillId="27" borderId="28" xfId="0" applyNumberFormat="1" applyFont="1" applyFill="1" applyBorder="1"/>
    <xf numFmtId="164" fontId="9" fillId="23" borderId="28" xfId="0" applyNumberFormat="1" applyFont="1" applyFill="1" applyBorder="1"/>
    <xf numFmtId="3" fontId="84" fillId="21" borderId="10" xfId="0" applyNumberFormat="1" applyFont="1" applyFill="1" applyBorder="1"/>
    <xf numFmtId="3" fontId="84" fillId="24" borderId="10" xfId="0" applyNumberFormat="1" applyFont="1" applyFill="1" applyBorder="1"/>
    <xf numFmtId="0" fontId="84" fillId="23" borderId="10" xfId="0" applyFont="1" applyFill="1" applyBorder="1"/>
    <xf numFmtId="3" fontId="2" fillId="23" borderId="10" xfId="0" quotePrefix="1" applyNumberFormat="1" applyFont="1" applyFill="1" applyBorder="1"/>
    <xf numFmtId="171" fontId="84" fillId="23" borderId="10" xfId="5" quotePrefix="1" applyNumberFormat="1" applyFont="1" applyFill="1" applyBorder="1"/>
    <xf numFmtId="171" fontId="84" fillId="23" borderId="10" xfId="5" applyNumberFormat="1" applyFont="1" applyFill="1" applyBorder="1"/>
    <xf numFmtId="10" fontId="84" fillId="23" borderId="10" xfId="0" applyNumberFormat="1" applyFont="1" applyFill="1" applyBorder="1"/>
    <xf numFmtId="9" fontId="84" fillId="23" borderId="10" xfId="5" applyFont="1" applyFill="1" applyBorder="1"/>
    <xf numFmtId="166" fontId="84" fillId="23" borderId="29" xfId="0" applyNumberFormat="1" applyFont="1" applyFill="1" applyBorder="1"/>
    <xf numFmtId="0" fontId="10" fillId="23" borderId="0" xfId="0" applyFont="1" applyFill="1"/>
    <xf numFmtId="164" fontId="2" fillId="23" borderId="28" xfId="0" applyNumberFormat="1" applyFont="1" applyFill="1" applyBorder="1"/>
    <xf numFmtId="164" fontId="9" fillId="24" borderId="28" xfId="0" applyNumberFormat="1" applyFont="1" applyFill="1" applyBorder="1"/>
    <xf numFmtId="3" fontId="84" fillId="25" borderId="10" xfId="0" applyNumberFormat="1" applyFont="1" applyFill="1" applyBorder="1"/>
    <xf numFmtId="164" fontId="5" fillId="24" borderId="28" xfId="0" applyNumberFormat="1" applyFont="1" applyFill="1" applyBorder="1"/>
    <xf numFmtId="164" fontId="84" fillId="0" borderId="28" xfId="0" applyNumberFormat="1" applyFont="1" applyBorder="1"/>
    <xf numFmtId="166" fontId="84" fillId="0" borderId="29" xfId="0" applyNumberFormat="1" applyFont="1" applyBorder="1"/>
    <xf numFmtId="3" fontId="84" fillId="0" borderId="0" xfId="0" quotePrefix="1" applyNumberFormat="1" applyFont="1"/>
    <xf numFmtId="171" fontId="84" fillId="0" borderId="0" xfId="5" quotePrefix="1" applyNumberFormat="1" applyFont="1"/>
    <xf numFmtId="171" fontId="84" fillId="0" borderId="0" xfId="5" applyNumberFormat="1" applyFont="1"/>
    <xf numFmtId="10" fontId="84" fillId="0" borderId="0" xfId="5" applyNumberFormat="1" applyFont="1"/>
    <xf numFmtId="9" fontId="84" fillId="0" borderId="0" xfId="5" applyFont="1"/>
    <xf numFmtId="166" fontId="84" fillId="0" borderId="0" xfId="0" applyNumberFormat="1" applyFont="1"/>
    <xf numFmtId="3" fontId="88" fillId="0" borderId="0" xfId="0" applyNumberFormat="1" applyFont="1" applyAlignment="1">
      <alignment wrapText="1"/>
    </xf>
    <xf numFmtId="166" fontId="84" fillId="0" borderId="0" xfId="1" applyNumberFormat="1" applyFont="1"/>
    <xf numFmtId="166" fontId="89" fillId="0" borderId="0" xfId="1" applyNumberFormat="1" applyFont="1"/>
    <xf numFmtId="3" fontId="85" fillId="0" borderId="0" xfId="0" applyNumberFormat="1" applyFont="1"/>
    <xf numFmtId="0" fontId="85" fillId="0" borderId="0" xfId="0" applyFont="1" applyAlignment="1">
      <alignment horizontal="right"/>
    </xf>
    <xf numFmtId="0" fontId="92" fillId="0" borderId="0" xfId="0" applyFont="1" applyAlignment="1">
      <alignment horizontal="center"/>
    </xf>
    <xf numFmtId="0" fontId="89" fillId="0" borderId="0" xfId="0" applyFont="1" applyAlignment="1">
      <alignment wrapText="1"/>
    </xf>
    <xf numFmtId="3" fontId="85" fillId="0" borderId="0" xfId="0" applyNumberFormat="1" applyFont="1" applyAlignment="1">
      <alignment wrapText="1"/>
    </xf>
    <xf numFmtId="0" fontId="93" fillId="0" borderId="0" xfId="0" applyFont="1"/>
    <xf numFmtId="0" fontId="85" fillId="0" borderId="0" xfId="0" quotePrefix="1" applyFont="1"/>
    <xf numFmtId="43" fontId="86" fillId="0" borderId="0" xfId="6" applyFont="1"/>
    <xf numFmtId="0" fontId="86" fillId="0" borderId="0" xfId="0" applyFont="1"/>
    <xf numFmtId="0" fontId="86" fillId="0" borderId="0" xfId="0" applyFont="1" applyAlignment="1">
      <alignment horizontal="right"/>
    </xf>
    <xf numFmtId="169" fontId="86" fillId="0" borderId="0" xfId="5" applyNumberFormat="1" applyFont="1"/>
    <xf numFmtId="0" fontId="9" fillId="22" borderId="13" xfId="0" applyFont="1" applyFill="1" applyBorder="1"/>
    <xf numFmtId="0" fontId="9" fillId="22" borderId="4" xfId="0" applyFont="1" applyFill="1" applyBorder="1"/>
    <xf numFmtId="0" fontId="9" fillId="22" borderId="14" xfId="0" applyFont="1" applyFill="1" applyBorder="1"/>
    <xf numFmtId="170" fontId="86" fillId="0" borderId="0" xfId="5" applyNumberFormat="1" applyFont="1" applyAlignment="1">
      <alignment horizontal="right" vertical="center"/>
    </xf>
    <xf numFmtId="165" fontId="9" fillId="0" borderId="16" xfId="0" quotePrefix="1" applyNumberFormat="1" applyFont="1" applyBorder="1"/>
    <xf numFmtId="165" fontId="9" fillId="0" borderId="17" xfId="0" quotePrefix="1" applyNumberFormat="1" applyFont="1" applyBorder="1"/>
    <xf numFmtId="165" fontId="9" fillId="0" borderId="18" xfId="0" quotePrefix="1" applyNumberFormat="1" applyFont="1" applyBorder="1"/>
    <xf numFmtId="166" fontId="86" fillId="26" borderId="5" xfId="6" applyNumberFormat="1" applyFont="1" applyFill="1" applyBorder="1"/>
    <xf numFmtId="0" fontId="5" fillId="0" borderId="1" xfId="0" applyFont="1" applyBorder="1"/>
    <xf numFmtId="0" fontId="5" fillId="0" borderId="2" xfId="0" applyFont="1" applyBorder="1"/>
    <xf numFmtId="166" fontId="86" fillId="0" borderId="10" xfId="6" applyNumberFormat="1" applyFont="1" applyBorder="1"/>
    <xf numFmtId="3" fontId="86" fillId="0" borderId="27" xfId="0" applyNumberFormat="1" applyFont="1" applyBorder="1"/>
    <xf numFmtId="3" fontId="86" fillId="0" borderId="27" xfId="0" applyNumberFormat="1" applyFont="1" applyBorder="1" applyAlignment="1">
      <alignment horizontal="right"/>
    </xf>
    <xf numFmtId="166" fontId="86" fillId="0" borderId="10" xfId="0" applyNumberFormat="1" applyFont="1" applyBorder="1"/>
    <xf numFmtId="3" fontId="86" fillId="23" borderId="27" xfId="0" applyNumberFormat="1" applyFont="1" applyFill="1" applyBorder="1"/>
    <xf numFmtId="3" fontId="86" fillId="23" borderId="27" xfId="0" applyNumberFormat="1" applyFont="1" applyFill="1" applyBorder="1" applyAlignment="1">
      <alignment horizontal="right"/>
    </xf>
    <xf numFmtId="166" fontId="86" fillId="23" borderId="10" xfId="0" applyNumberFormat="1" applyFont="1" applyFill="1" applyBorder="1"/>
    <xf numFmtId="3" fontId="84" fillId="23" borderId="27" xfId="0" applyNumberFormat="1" applyFont="1" applyFill="1" applyBorder="1"/>
    <xf numFmtId="3" fontId="2" fillId="23" borderId="25" xfId="0" applyNumberFormat="1" applyFont="1" applyFill="1" applyBorder="1"/>
    <xf numFmtId="164" fontId="2" fillId="23" borderId="34" xfId="0" applyNumberFormat="1" applyFont="1" applyFill="1" applyBorder="1"/>
    <xf numFmtId="3" fontId="2" fillId="23" borderId="31" xfId="0" applyNumberFormat="1" applyFont="1" applyFill="1" applyBorder="1" applyAlignment="1">
      <alignment horizontal="right"/>
    </xf>
    <xf numFmtId="164" fontId="2" fillId="23" borderId="35" xfId="4" applyNumberFormat="1" applyFill="1" applyBorder="1"/>
    <xf numFmtId="3" fontId="2" fillId="23" borderId="36" xfId="0" applyNumberFormat="1" applyFont="1" applyFill="1" applyBorder="1"/>
    <xf numFmtId="44" fontId="2" fillId="23" borderId="35" xfId="4" applyFill="1" applyBorder="1"/>
    <xf numFmtId="0" fontId="2" fillId="23" borderId="0" xfId="0" applyFont="1" applyFill="1"/>
    <xf numFmtId="3" fontId="86" fillId="0" borderId="39" xfId="0" applyNumberFormat="1" applyFont="1" applyBorder="1" applyAlignment="1">
      <alignment horizontal="right"/>
    </xf>
    <xf numFmtId="164" fontId="60" fillId="0" borderId="0" xfId="2" applyNumberFormat="1" applyFont="1" applyBorder="1" applyAlignment="1">
      <alignment horizontal="right" vertical="center" wrapText="1"/>
    </xf>
    <xf numFmtId="164" fontId="8" fillId="13" borderId="17" xfId="2" applyNumberFormat="1" applyFont="1" applyFill="1" applyBorder="1" applyAlignment="1">
      <alignment horizontal="right" vertical="center" wrapText="1"/>
    </xf>
    <xf numFmtId="164" fontId="8" fillId="0" borderId="0" xfId="2" applyNumberFormat="1" applyFont="1" applyBorder="1" applyAlignment="1">
      <alignment horizontal="center" vertical="center" wrapText="1"/>
    </xf>
    <xf numFmtId="164" fontId="42" fillId="0" borderId="0" xfId="2" applyNumberFormat="1" applyFont="1" applyBorder="1" applyAlignment="1">
      <alignment horizontal="center" vertical="center" wrapText="1"/>
    </xf>
    <xf numFmtId="164" fontId="42" fillId="0" borderId="0" xfId="2" applyNumberFormat="1" applyFont="1" applyFill="1" applyBorder="1" applyAlignment="1">
      <alignment horizontal="right" wrapText="1"/>
    </xf>
    <xf numFmtId="0" fontId="5" fillId="0" borderId="1"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22" fillId="0" borderId="0" xfId="0" applyFont="1" applyAlignment="1">
      <alignment horizontal="center"/>
    </xf>
    <xf numFmtId="9" fontId="22" fillId="0" borderId="0" xfId="0" applyNumberFormat="1" applyFont="1" applyAlignment="1">
      <alignment horizontal="center"/>
    </xf>
    <xf numFmtId="43" fontId="0" fillId="0" borderId="0" xfId="6" applyFont="1" applyBorder="1"/>
    <xf numFmtId="43" fontId="18" fillId="0" borderId="0" xfId="0" applyNumberFormat="1" applyFont="1"/>
    <xf numFmtId="164" fontId="26" fillId="0" borderId="0" xfId="0" applyNumberFormat="1" applyFont="1" applyAlignment="1">
      <alignment horizontal="center"/>
    </xf>
    <xf numFmtId="3" fontId="19" fillId="0" borderId="0" xfId="0" applyNumberFormat="1" applyFont="1" applyAlignment="1">
      <alignment horizontal="center"/>
    </xf>
    <xf numFmtId="3" fontId="30" fillId="0" borderId="0" xfId="0" applyNumberFormat="1" applyFont="1" applyAlignment="1">
      <alignment horizontal="center" wrapText="1"/>
    </xf>
    <xf numFmtId="0" fontId="30" fillId="0" borderId="0" xfId="0" applyFont="1" applyAlignment="1">
      <alignment horizontal="center" vertical="center" wrapText="1"/>
    </xf>
    <xf numFmtId="164" fontId="19" fillId="0" borderId="20" xfId="0" applyNumberFormat="1" applyFont="1" applyBorder="1"/>
    <xf numFmtId="0" fontId="6"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18" fillId="0" borderId="11" xfId="0" applyFont="1" applyBorder="1" applyAlignment="1">
      <alignment horizontal="center" vertical="center" wrapText="1"/>
    </xf>
    <xf numFmtId="3" fontId="33" fillId="0" borderId="11" xfId="0" applyNumberFormat="1" applyFont="1" applyBorder="1" applyAlignment="1">
      <alignment horizontal="center" vertical="center" wrapText="1"/>
    </xf>
    <xf numFmtId="0" fontId="19" fillId="0" borderId="11"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9" fillId="5" borderId="3" xfId="0" applyFont="1" applyFill="1" applyBorder="1" applyAlignment="1">
      <alignment horizontal="center" vertical="center" wrapText="1"/>
    </xf>
    <xf numFmtId="164" fontId="9" fillId="16" borderId="28" xfId="0" applyNumberFormat="1" applyFont="1" applyFill="1" applyBorder="1"/>
    <xf numFmtId="0" fontId="18" fillId="3" borderId="10" xfId="0" applyFont="1" applyFill="1" applyBorder="1"/>
    <xf numFmtId="3" fontId="0" fillId="3" borderId="27" xfId="0" applyNumberFormat="1" applyFill="1" applyBorder="1"/>
    <xf numFmtId="3" fontId="0" fillId="3" borderId="27" xfId="0" applyNumberFormat="1" applyFill="1" applyBorder="1" applyAlignment="1">
      <alignment horizontal="right"/>
    </xf>
    <xf numFmtId="166" fontId="0" fillId="3" borderId="10" xfId="0" applyNumberFormat="1" applyFill="1" applyBorder="1"/>
    <xf numFmtId="3" fontId="2" fillId="3" borderId="10" xfId="0" quotePrefix="1" applyNumberFormat="1" applyFont="1" applyFill="1" applyBorder="1"/>
    <xf numFmtId="171" fontId="18" fillId="3" borderId="10" xfId="5" quotePrefix="1" applyNumberFormat="1" applyFont="1" applyFill="1" applyBorder="1"/>
    <xf numFmtId="171" fontId="18" fillId="3" borderId="10" xfId="5" applyNumberFormat="1" applyFont="1" applyFill="1" applyBorder="1"/>
    <xf numFmtId="10" fontId="18" fillId="3" borderId="10" xfId="0" applyNumberFormat="1" applyFont="1" applyFill="1" applyBorder="1"/>
    <xf numFmtId="9" fontId="18" fillId="3" borderId="10" xfId="5" applyFont="1" applyFill="1" applyBorder="1"/>
    <xf numFmtId="3" fontId="18" fillId="3" borderId="27" xfId="0" applyNumberFormat="1" applyFont="1" applyFill="1" applyBorder="1"/>
    <xf numFmtId="166" fontId="18" fillId="3" borderId="29" xfId="0" applyNumberFormat="1" applyFont="1" applyFill="1" applyBorder="1"/>
    <xf numFmtId="3" fontId="2" fillId="3" borderId="25" xfId="0" applyNumberFormat="1" applyFont="1" applyFill="1" applyBorder="1"/>
    <xf numFmtId="164" fontId="2" fillId="3" borderId="34" xfId="0" applyNumberFormat="1" applyFont="1" applyFill="1" applyBorder="1"/>
    <xf numFmtId="3" fontId="2" fillId="3" borderId="31" xfId="0" applyNumberFormat="1" applyFont="1" applyFill="1" applyBorder="1" applyAlignment="1">
      <alignment horizontal="right"/>
    </xf>
    <xf numFmtId="164" fontId="2" fillId="3" borderId="35" xfId="4" applyNumberFormat="1" applyFont="1" applyFill="1" applyBorder="1"/>
    <xf numFmtId="3" fontId="2" fillId="3" borderId="36" xfId="0" applyNumberFormat="1" applyFont="1" applyFill="1" applyBorder="1"/>
    <xf numFmtId="44" fontId="2" fillId="3" borderId="35" xfId="4" applyFont="1" applyFill="1" applyBorder="1"/>
    <xf numFmtId="164" fontId="2" fillId="3" borderId="28" xfId="0" applyNumberFormat="1" applyFont="1" applyFill="1" applyBorder="1"/>
    <xf numFmtId="0" fontId="2" fillId="3" borderId="0" xfId="0" applyFont="1" applyFill="1"/>
    <xf numFmtId="0" fontId="10" fillId="3" borderId="0" xfId="0" applyFont="1" applyFill="1"/>
    <xf numFmtId="0" fontId="18" fillId="28" borderId="10" xfId="0" applyFont="1" applyFill="1" applyBorder="1"/>
    <xf numFmtId="3" fontId="18" fillId="28" borderId="10" xfId="0" applyNumberFormat="1" applyFont="1" applyFill="1" applyBorder="1"/>
    <xf numFmtId="3" fontId="0" fillId="28" borderId="27" xfId="0" applyNumberFormat="1" applyFill="1" applyBorder="1"/>
    <xf numFmtId="3" fontId="0" fillId="28" borderId="27" xfId="0" applyNumberFormat="1" applyFill="1" applyBorder="1" applyAlignment="1">
      <alignment horizontal="right"/>
    </xf>
    <xf numFmtId="166" fontId="0" fillId="28" borderId="10" xfId="0" applyNumberFormat="1" applyFill="1" applyBorder="1"/>
    <xf numFmtId="3" fontId="2" fillId="28" borderId="10" xfId="0" quotePrefix="1" applyNumberFormat="1" applyFont="1" applyFill="1" applyBorder="1"/>
    <xf numFmtId="171" fontId="18" fillId="28" borderId="10" xfId="5" quotePrefix="1" applyNumberFormat="1" applyFont="1" applyFill="1" applyBorder="1"/>
    <xf numFmtId="171" fontId="18" fillId="28" borderId="10" xfId="5" applyNumberFormat="1" applyFont="1" applyFill="1" applyBorder="1"/>
    <xf numFmtId="10" fontId="18" fillId="28" borderId="10" xfId="0" applyNumberFormat="1" applyFont="1" applyFill="1" applyBorder="1"/>
    <xf numFmtId="9" fontId="18" fillId="28" borderId="10" xfId="5" applyFont="1" applyFill="1" applyBorder="1"/>
    <xf numFmtId="164" fontId="18" fillId="28" borderId="10" xfId="4" applyNumberFormat="1" applyFont="1" applyFill="1" applyBorder="1"/>
    <xf numFmtId="3" fontId="18" fillId="28" borderId="27" xfId="0" applyNumberFormat="1" applyFont="1" applyFill="1" applyBorder="1"/>
    <xf numFmtId="164" fontId="18" fillId="28" borderId="28" xfId="0" applyNumberFormat="1" applyFont="1" applyFill="1" applyBorder="1"/>
    <xf numFmtId="166" fontId="18" fillId="28" borderId="29" xfId="0" applyNumberFormat="1" applyFont="1" applyFill="1" applyBorder="1"/>
    <xf numFmtId="164" fontId="9" fillId="28" borderId="28" xfId="0" applyNumberFormat="1" applyFont="1" applyFill="1" applyBorder="1"/>
    <xf numFmtId="3" fontId="2" fillId="28" borderId="25" xfId="0" applyNumberFormat="1" applyFont="1" applyFill="1" applyBorder="1"/>
    <xf numFmtId="164" fontId="2" fillId="28" borderId="34" xfId="0" applyNumberFormat="1" applyFont="1" applyFill="1" applyBorder="1"/>
    <xf numFmtId="3" fontId="2" fillId="28" borderId="31" xfId="0" applyNumberFormat="1" applyFont="1" applyFill="1" applyBorder="1" applyAlignment="1">
      <alignment horizontal="right"/>
    </xf>
    <xf numFmtId="164" fontId="2" fillId="28" borderId="35" xfId="4" applyNumberFormat="1" applyFont="1" applyFill="1" applyBorder="1"/>
    <xf numFmtId="3" fontId="2" fillId="28" borderId="36" xfId="0" applyNumberFormat="1" applyFont="1" applyFill="1" applyBorder="1"/>
    <xf numFmtId="164" fontId="2" fillId="28" borderId="28" xfId="0" applyNumberFormat="1" applyFont="1" applyFill="1" applyBorder="1"/>
    <xf numFmtId="0" fontId="2" fillId="28" borderId="0" xfId="0" applyFont="1" applyFill="1"/>
    <xf numFmtId="0" fontId="10" fillId="28" borderId="0" xfId="0" applyFont="1" applyFill="1"/>
    <xf numFmtId="164" fontId="18" fillId="0" borderId="28" xfId="0" applyNumberFormat="1" applyFont="1" applyBorder="1"/>
    <xf numFmtId="166" fontId="18" fillId="0" borderId="29" xfId="0" applyNumberFormat="1" applyFont="1" applyBorder="1"/>
    <xf numFmtId="166" fontId="18" fillId="0" borderId="0" xfId="0" applyNumberFormat="1" applyFont="1"/>
    <xf numFmtId="0" fontId="35" fillId="0" borderId="0" xfId="0" applyFont="1" applyAlignment="1">
      <alignment horizontal="center"/>
    </xf>
    <xf numFmtId="3" fontId="19" fillId="0" borderId="0" xfId="0" applyNumberFormat="1" applyFont="1" applyAlignment="1">
      <alignment wrapText="1"/>
    </xf>
    <xf numFmtId="10" fontId="8" fillId="0" borderId="0" xfId="0" applyNumberFormat="1" applyFont="1" applyFill="1" applyBorder="1"/>
    <xf numFmtId="10" fontId="8" fillId="0" borderId="12" xfId="0" applyNumberFormat="1" applyFont="1" applyFill="1" applyBorder="1"/>
    <xf numFmtId="10" fontId="8" fillId="0" borderId="11" xfId="0" applyNumberFormat="1" applyFont="1" applyFill="1" applyBorder="1"/>
    <xf numFmtId="164" fontId="8" fillId="0" borderId="12" xfId="2" applyNumberFormat="1" applyFont="1" applyFill="1" applyBorder="1"/>
    <xf numFmtId="164" fontId="42" fillId="0" borderId="12" xfId="0" applyNumberFormat="1" applyFont="1" applyFill="1" applyBorder="1"/>
    <xf numFmtId="164" fontId="8" fillId="0" borderId="0" xfId="0" applyNumberFormat="1" applyFont="1" applyFill="1" applyBorder="1"/>
    <xf numFmtId="0" fontId="94" fillId="0" borderId="0" xfId="0" applyFont="1"/>
    <xf numFmtId="0" fontId="95" fillId="0" borderId="0" xfId="0" applyFont="1" applyAlignment="1">
      <alignment vertical="center"/>
    </xf>
    <xf numFmtId="0" fontId="96" fillId="0" borderId="0" xfId="0" applyFont="1"/>
    <xf numFmtId="0" fontId="96" fillId="0" borderId="0" xfId="0" applyFont="1" applyAlignment="1">
      <alignment horizontal="center" vertical="center"/>
    </xf>
    <xf numFmtId="0" fontId="66" fillId="0" borderId="0" xfId="0" applyNumberFormat="1" applyFont="1"/>
    <xf numFmtId="0" fontId="95" fillId="13" borderId="44" xfId="0" applyFont="1" applyFill="1" applyBorder="1" applyAlignment="1">
      <alignment horizontal="center" vertical="center"/>
    </xf>
    <xf numFmtId="0" fontId="95" fillId="14" borderId="43" xfId="0" applyFont="1" applyFill="1" applyBorder="1" applyAlignment="1">
      <alignment horizontal="center" vertical="center"/>
    </xf>
    <xf numFmtId="0" fontId="50" fillId="0" borderId="0" xfId="0" applyNumberFormat="1" applyFont="1" applyBorder="1" applyAlignment="1">
      <alignment horizontal="right" vertical="top" wrapText="1" readingOrder="1"/>
    </xf>
    <xf numFmtId="0" fontId="66" fillId="0" borderId="0" xfId="0" applyFont="1" applyBorder="1" applyAlignment="1">
      <alignment horizontal="left"/>
    </xf>
    <xf numFmtId="0" fontId="95" fillId="0" borderId="44" xfId="0" applyFont="1" applyBorder="1" applyAlignment="1">
      <alignment horizontal="center" vertical="center" wrapText="1"/>
    </xf>
    <xf numFmtId="0" fontId="95" fillId="0" borderId="45" xfId="0" applyFont="1" applyBorder="1" applyAlignment="1">
      <alignment horizontal="center" vertical="center" wrapText="1"/>
    </xf>
    <xf numFmtId="44" fontId="0" fillId="0" borderId="0" xfId="2" applyFont="1"/>
    <xf numFmtId="44" fontId="0" fillId="0" borderId="0" xfId="0" applyNumberFormat="1"/>
    <xf numFmtId="44" fontId="0" fillId="0" borderId="10" xfId="0" applyNumberFormat="1" applyBorder="1"/>
    <xf numFmtId="44" fontId="0" fillId="0" borderId="11" xfId="0" applyNumberFormat="1" applyBorder="1"/>
    <xf numFmtId="0" fontId="40" fillId="0" borderId="26" xfId="0" applyFont="1" applyBorder="1" applyAlignment="1">
      <alignment horizontal="center" vertical="center" wrapText="1"/>
    </xf>
    <xf numFmtId="10" fontId="40" fillId="0" borderId="26" xfId="0" applyNumberFormat="1" applyFont="1" applyBorder="1" applyAlignment="1">
      <alignment horizontal="center" vertical="center" wrapText="1"/>
    </xf>
    <xf numFmtId="0" fontId="41" fillId="0" borderId="0" xfId="0" applyFont="1" applyBorder="1" applyAlignment="1">
      <alignment horizontal="center" vertical="center" wrapText="1"/>
    </xf>
    <xf numFmtId="44" fontId="66" fillId="0" borderId="0" xfId="2" applyFont="1"/>
    <xf numFmtId="44" fontId="66" fillId="0" borderId="10" xfId="2" applyFont="1" applyBorder="1"/>
    <xf numFmtId="9" fontId="66" fillId="0" borderId="10" xfId="3" applyFont="1" applyBorder="1"/>
    <xf numFmtId="44" fontId="66" fillId="0" borderId="11" xfId="2" applyFont="1" applyBorder="1"/>
    <xf numFmtId="9" fontId="66" fillId="0" borderId="11" xfId="3" applyFont="1" applyBorder="1"/>
    <xf numFmtId="9" fontId="66" fillId="0" borderId="0" xfId="3" applyFont="1"/>
    <xf numFmtId="44" fontId="66" fillId="0" borderId="46" xfId="2" applyFont="1" applyBorder="1"/>
    <xf numFmtId="9" fontId="66" fillId="0" borderId="46" xfId="3" applyFont="1" applyBorder="1"/>
    <xf numFmtId="44" fontId="66" fillId="0" borderId="0" xfId="2" applyFont="1" applyBorder="1"/>
    <xf numFmtId="9" fontId="66" fillId="0" borderId="0" xfId="3" applyFont="1" applyBorder="1"/>
    <xf numFmtId="44" fontId="66" fillId="0" borderId="0" xfId="0" applyNumberFormat="1" applyFont="1"/>
    <xf numFmtId="44" fontId="97" fillId="0" borderId="0" xfId="0" applyNumberFormat="1" applyFont="1"/>
    <xf numFmtId="9" fontId="97" fillId="0" borderId="0" xfId="3" applyFont="1"/>
    <xf numFmtId="44" fontId="98" fillId="0" borderId="10" xfId="0" applyNumberFormat="1" applyFont="1" applyBorder="1"/>
    <xf numFmtId="9" fontId="97" fillId="0" borderId="10" xfId="3" applyFont="1" applyBorder="1"/>
    <xf numFmtId="44" fontId="97" fillId="0" borderId="10" xfId="0" applyNumberFormat="1" applyFont="1" applyBorder="1"/>
    <xf numFmtId="44" fontId="97" fillId="0" borderId="11" xfId="0" applyNumberFormat="1" applyFont="1" applyBorder="1"/>
    <xf numFmtId="9" fontId="97" fillId="0" borderId="11" xfId="3" applyFont="1" applyBorder="1"/>
    <xf numFmtId="44" fontId="66" fillId="0" borderId="10" xfId="0" applyNumberFormat="1" applyFont="1" applyBorder="1"/>
    <xf numFmtId="0" fontId="66" fillId="0" borderId="10" xfId="0" applyFont="1" applyBorder="1"/>
    <xf numFmtId="44" fontId="66" fillId="0" borderId="12" xfId="2" applyFont="1" applyBorder="1"/>
    <xf numFmtId="0" fontId="66" fillId="0" borderId="12" xfId="0" applyFont="1" applyBorder="1"/>
    <xf numFmtId="9" fontId="66" fillId="0" borderId="12" xfId="3" applyFont="1" applyBorder="1"/>
    <xf numFmtId="44" fontId="66" fillId="0" borderId="11" xfId="0" applyNumberFormat="1" applyFont="1" applyBorder="1"/>
    <xf numFmtId="44" fontId="40" fillId="0" borderId="26" xfId="2" applyFont="1" applyBorder="1" applyAlignment="1">
      <alignment horizontal="center" vertical="center" wrapText="1"/>
    </xf>
    <xf numFmtId="44" fontId="66" fillId="0" borderId="17" xfId="2" applyFont="1" applyBorder="1"/>
    <xf numFmtId="9" fontId="66" fillId="0" borderId="17" xfId="3" applyFont="1" applyBorder="1"/>
    <xf numFmtId="0" fontId="95" fillId="0" borderId="0" xfId="0" applyFont="1" applyBorder="1" applyAlignment="1">
      <alignment vertical="center"/>
    </xf>
    <xf numFmtId="44" fontId="0" fillId="0" borderId="10" xfId="2" applyFont="1" applyBorder="1"/>
    <xf numFmtId="0" fontId="66" fillId="0" borderId="0" xfId="0" applyFont="1" applyBorder="1"/>
    <xf numFmtId="0" fontId="66" fillId="0" borderId="0" xfId="0" applyNumberFormat="1" applyFont="1" applyBorder="1"/>
    <xf numFmtId="44" fontId="66" fillId="0" borderId="0" xfId="0" applyNumberFormat="1" applyFont="1" applyBorder="1"/>
    <xf numFmtId="0" fontId="68" fillId="0" borderId="0" xfId="0" applyFont="1" applyBorder="1" applyAlignment="1"/>
    <xf numFmtId="0" fontId="8" fillId="14" borderId="10" xfId="0" applyFont="1" applyFill="1" applyBorder="1" applyAlignment="1">
      <alignment horizontal="center" vertical="center" wrapText="1"/>
    </xf>
    <xf numFmtId="0" fontId="8" fillId="13" borderId="10" xfId="0" applyFont="1" applyFill="1" applyBorder="1" applyAlignment="1">
      <alignment horizontal="center" vertical="center" wrapText="1"/>
    </xf>
    <xf numFmtId="0" fontId="8" fillId="0" borderId="10" xfId="0" applyFont="1" applyBorder="1" applyAlignment="1">
      <alignment horizontal="center" vertical="center" wrapText="1"/>
    </xf>
    <xf numFmtId="10" fontId="8" fillId="0" borderId="10" xfId="0" applyNumberFormat="1" applyFont="1" applyBorder="1" applyAlignment="1">
      <alignment horizontal="center" vertical="center" wrapText="1"/>
    </xf>
    <xf numFmtId="0" fontId="99" fillId="0" borderId="0" xfId="0" applyFont="1"/>
    <xf numFmtId="0" fontId="94" fillId="0" borderId="0" xfId="0" applyNumberFormat="1" applyFont="1"/>
    <xf numFmtId="10" fontId="0" fillId="0" borderId="10" xfId="0" applyNumberFormat="1" applyBorder="1"/>
    <xf numFmtId="44" fontId="0" fillId="0" borderId="11" xfId="2" applyFont="1" applyBorder="1"/>
    <xf numFmtId="10" fontId="0" fillId="0" borderId="11" xfId="0" applyNumberFormat="1" applyBorder="1"/>
    <xf numFmtId="10" fontId="66" fillId="0" borderId="10" xfId="0" applyNumberFormat="1" applyFont="1" applyBorder="1"/>
    <xf numFmtId="44" fontId="66" fillId="0" borderId="12" xfId="0" applyNumberFormat="1" applyFont="1" applyBorder="1"/>
    <xf numFmtId="10" fontId="66" fillId="0" borderId="11" xfId="0" applyNumberFormat="1" applyFont="1" applyBorder="1"/>
    <xf numFmtId="171" fontId="66" fillId="0" borderId="10" xfId="3" applyNumberFormat="1" applyFont="1" applyBorder="1"/>
    <xf numFmtId="171" fontId="66" fillId="0" borderId="0" xfId="3" applyNumberFormat="1" applyFont="1" applyBorder="1"/>
    <xf numFmtId="171" fontId="66" fillId="0" borderId="11" xfId="3" applyNumberFormat="1" applyFont="1" applyBorder="1"/>
    <xf numFmtId="44" fontId="42" fillId="0" borderId="0" xfId="2" applyFont="1"/>
    <xf numFmtId="44" fontId="42" fillId="0" borderId="10" xfId="2" applyFont="1" applyBorder="1"/>
    <xf numFmtId="10" fontId="42" fillId="0" borderId="10" xfId="0" applyNumberFormat="1" applyFont="1" applyBorder="1"/>
    <xf numFmtId="10" fontId="66" fillId="0" borderId="12" xfId="0" applyNumberFormat="1" applyFont="1" applyBorder="1"/>
    <xf numFmtId="0" fontId="66" fillId="0" borderId="0" xfId="0" applyFont="1" applyFill="1" applyAlignment="1">
      <alignment horizontal="right"/>
    </xf>
    <xf numFmtId="3" fontId="66" fillId="0" borderId="0" xfId="0" applyNumberFormat="1" applyFont="1"/>
    <xf numFmtId="3" fontId="60" fillId="0" borderId="0" xfId="0" applyNumberFormat="1" applyFont="1"/>
    <xf numFmtId="9" fontId="66" fillId="0" borderId="0" xfId="3" applyFont="1" applyAlignment="1">
      <alignment horizontal="right"/>
    </xf>
    <xf numFmtId="0" fontId="66" fillId="13" borderId="0" xfId="0" applyFont="1" applyFill="1" applyAlignment="1">
      <alignment horizontal="right"/>
    </xf>
    <xf numFmtId="0" fontId="66" fillId="13" borderId="0" xfId="0" applyFont="1" applyFill="1"/>
    <xf numFmtId="3" fontId="66" fillId="13" borderId="17" xfId="0" applyNumberFormat="1" applyFont="1" applyFill="1" applyBorder="1"/>
    <xf numFmtId="9" fontId="42" fillId="0" borderId="0" xfId="3" applyFont="1"/>
    <xf numFmtId="0" fontId="66" fillId="13" borderId="17" xfId="0" applyFont="1" applyFill="1" applyBorder="1"/>
    <xf numFmtId="173" fontId="66" fillId="13" borderId="17" xfId="0" applyNumberFormat="1" applyFont="1" applyFill="1" applyBorder="1" applyAlignment="1">
      <alignment horizontal="right"/>
    </xf>
    <xf numFmtId="9" fontId="66" fillId="13" borderId="17" xfId="3" applyFont="1" applyFill="1" applyBorder="1" applyAlignment="1">
      <alignment horizontal="right"/>
    </xf>
    <xf numFmtId="1" fontId="66" fillId="0" borderId="0" xfId="0" applyNumberFormat="1" applyFont="1"/>
    <xf numFmtId="44" fontId="66" fillId="13" borderId="17" xfId="2" applyFont="1" applyFill="1" applyBorder="1"/>
    <xf numFmtId="0" fontId="5" fillId="0" borderId="0" xfId="0" quotePrefix="1" applyFont="1" applyAlignment="1">
      <alignment horizontal="left"/>
    </xf>
    <xf numFmtId="1" fontId="5" fillId="0" borderId="0" xfId="0" applyNumberFormat="1" applyFont="1"/>
    <xf numFmtId="3" fontId="5" fillId="29" borderId="0" xfId="0" applyNumberFormat="1" applyFont="1" applyFill="1" applyAlignment="1">
      <alignment horizontal="right"/>
    </xf>
    <xf numFmtId="3" fontId="5" fillId="30" borderId="0" xfId="0" applyNumberFormat="1" applyFont="1" applyFill="1"/>
    <xf numFmtId="3" fontId="5" fillId="30" borderId="0" xfId="0" applyNumberFormat="1" applyFont="1" applyFill="1" applyAlignment="1">
      <alignment horizontal="right" wrapText="1"/>
    </xf>
    <xf numFmtId="166" fontId="9" fillId="10" borderId="0" xfId="1" applyNumberFormat="1" applyFont="1" applyFill="1" applyBorder="1"/>
    <xf numFmtId="3" fontId="9" fillId="10" borderId="0" xfId="0" applyNumberFormat="1" applyFont="1" applyFill="1"/>
    <xf numFmtId="0" fontId="38" fillId="0" borderId="0" xfId="0" applyFont="1" applyAlignment="1">
      <alignment horizontal="left"/>
    </xf>
    <xf numFmtId="0" fontId="100" fillId="0" borderId="3" xfId="0" applyFont="1" applyBorder="1"/>
    <xf numFmtId="14" fontId="100" fillId="0" borderId="3" xfId="0" applyNumberFormat="1" applyFont="1" applyBorder="1"/>
    <xf numFmtId="0" fontId="52" fillId="0" borderId="27" xfId="0" applyFont="1" applyBorder="1" applyAlignment="1">
      <alignment horizontal="center"/>
    </xf>
    <xf numFmtId="0" fontId="52" fillId="0" borderId="20" xfId="0" applyFont="1" applyBorder="1" applyAlignment="1">
      <alignment horizontal="center"/>
    </xf>
    <xf numFmtId="0" fontId="56" fillId="2" borderId="7" xfId="0" applyFont="1" applyFill="1" applyBorder="1" applyAlignment="1">
      <alignment horizontal="center" wrapText="1"/>
    </xf>
    <xf numFmtId="0" fontId="56" fillId="2" borderId="0" xfId="0" applyFont="1" applyFill="1" applyBorder="1" applyAlignment="1">
      <alignment horizontal="center"/>
    </xf>
    <xf numFmtId="0" fontId="56" fillId="2" borderId="15" xfId="0" applyFont="1" applyFill="1" applyBorder="1" applyAlignment="1">
      <alignment horizontal="center"/>
    </xf>
    <xf numFmtId="0" fontId="56" fillId="2" borderId="7" xfId="0" applyFont="1" applyFill="1" applyBorder="1" applyAlignment="1">
      <alignment horizontal="center"/>
    </xf>
    <xf numFmtId="0" fontId="40" fillId="0" borderId="1" xfId="0" applyFont="1" applyBorder="1" applyAlignment="1">
      <alignment horizontal="center" vertical="center"/>
    </xf>
    <xf numFmtId="0" fontId="40" fillId="0" borderId="47" xfId="0" applyFont="1" applyBorder="1" applyAlignment="1">
      <alignment horizontal="center" vertical="center"/>
    </xf>
    <xf numFmtId="0" fontId="40" fillId="0" borderId="2" xfId="0" applyFont="1" applyBorder="1" applyAlignment="1">
      <alignment horizontal="center" vertical="center"/>
    </xf>
    <xf numFmtId="0" fontId="95" fillId="0" borderId="1" xfId="0" applyFont="1" applyBorder="1" applyAlignment="1">
      <alignment horizontal="center" vertical="center"/>
    </xf>
    <xf numFmtId="0" fontId="95" fillId="0" borderId="47" xfId="0" applyFont="1" applyBorder="1" applyAlignment="1">
      <alignment horizontal="center" vertical="center"/>
    </xf>
    <xf numFmtId="0" fontId="95" fillId="0" borderId="2" xfId="0" applyFont="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9" fillId="9" borderId="13" xfId="0" applyFont="1" applyFill="1" applyBorder="1" applyAlignment="1">
      <alignment horizontal="center"/>
    </xf>
    <xf numFmtId="0" fontId="9" fillId="9" borderId="4" xfId="0" applyFont="1" applyFill="1" applyBorder="1" applyAlignment="1">
      <alignment horizontal="center"/>
    </xf>
    <xf numFmtId="0" fontId="9" fillId="9" borderId="14" xfId="0" applyFont="1" applyFill="1" applyBorder="1" applyAlignment="1">
      <alignment horizontal="center"/>
    </xf>
    <xf numFmtId="0" fontId="27" fillId="0" borderId="0" xfId="0" applyFont="1" applyAlignment="1">
      <alignment horizontal="left" wrapText="1"/>
    </xf>
    <xf numFmtId="165" fontId="9" fillId="0" borderId="16" xfId="0" quotePrefix="1" applyNumberFormat="1" applyFont="1" applyBorder="1" applyAlignment="1">
      <alignment horizontal="center"/>
    </xf>
    <xf numFmtId="165" fontId="9" fillId="0" borderId="17" xfId="0" quotePrefix="1" applyNumberFormat="1" applyFont="1" applyBorder="1" applyAlignment="1">
      <alignment horizontal="center"/>
    </xf>
    <xf numFmtId="165" fontId="9" fillId="0" borderId="18" xfId="0" quotePrefix="1" applyNumberFormat="1" applyFont="1" applyBorder="1" applyAlignment="1">
      <alignment horizontal="center"/>
    </xf>
    <xf numFmtId="0" fontId="5" fillId="0" borderId="0" xfId="0" applyFont="1" applyAlignment="1">
      <alignment horizontal="center"/>
    </xf>
    <xf numFmtId="0" fontId="52" fillId="0" borderId="1" xfId="0" applyFont="1" applyBorder="1" applyAlignment="1">
      <alignment horizontal="center"/>
    </xf>
    <xf numFmtId="0" fontId="52" fillId="0" borderId="47" xfId="0" applyFont="1" applyBorder="1" applyAlignment="1">
      <alignment horizontal="center"/>
    </xf>
    <xf numFmtId="0" fontId="52" fillId="0" borderId="2" xfId="0" applyFont="1" applyBorder="1" applyAlignment="1">
      <alignment horizontal="center"/>
    </xf>
    <xf numFmtId="0" fontId="51" fillId="13" borderId="0" xfId="0" applyFont="1" applyFill="1" applyAlignment="1">
      <alignment horizontal="center"/>
    </xf>
    <xf numFmtId="0" fontId="51" fillId="15" borderId="0" xfId="0" applyFont="1" applyFill="1" applyAlignment="1">
      <alignment horizontal="center"/>
    </xf>
    <xf numFmtId="0" fontId="5" fillId="0" borderId="0" xfId="0" applyFont="1" applyBorder="1" applyAlignment="1">
      <alignment horizontal="center"/>
    </xf>
    <xf numFmtId="0" fontId="77" fillId="18" borderId="57" xfId="0" applyNumberFormat="1" applyFont="1" applyFill="1" applyBorder="1" applyAlignment="1">
      <alignment horizontal="right" vertical="top" wrapText="1" readingOrder="1"/>
    </xf>
    <xf numFmtId="0" fontId="74" fillId="0" borderId="59" xfId="0" applyNumberFormat="1" applyFont="1" applyFill="1" applyBorder="1" applyAlignment="1">
      <alignment vertical="top" wrapText="1"/>
    </xf>
    <xf numFmtId="0" fontId="73" fillId="0" borderId="0" xfId="0" applyNumberFormat="1" applyFont="1" applyFill="1" applyBorder="1" applyAlignment="1">
      <alignment horizontal="left" wrapText="1" readingOrder="1"/>
    </xf>
    <xf numFmtId="0" fontId="74" fillId="0" borderId="0" xfId="0" applyFont="1" applyFill="1" applyBorder="1"/>
    <xf numFmtId="0" fontId="75" fillId="17" borderId="57" xfId="0" applyNumberFormat="1" applyFont="1" applyFill="1" applyBorder="1" applyAlignment="1">
      <alignment horizontal="center" vertical="top" wrapText="1" readingOrder="1"/>
    </xf>
    <xf numFmtId="0" fontId="74" fillId="17" borderId="60" xfId="0" applyNumberFormat="1" applyFont="1" applyFill="1" applyBorder="1" applyAlignment="1">
      <alignment vertical="top" wrapText="1"/>
    </xf>
    <xf numFmtId="0" fontId="75" fillId="17" borderId="57" xfId="0" applyNumberFormat="1" applyFont="1" applyFill="1" applyBorder="1" applyAlignment="1">
      <alignment horizontal="left" vertical="top" wrapText="1" readingOrder="1"/>
    </xf>
    <xf numFmtId="0" fontId="74" fillId="0" borderId="58" xfId="0" applyNumberFormat="1" applyFont="1" applyFill="1" applyBorder="1" applyAlignment="1">
      <alignment vertical="top" wrapText="1"/>
    </xf>
    <xf numFmtId="0" fontId="9" fillId="0" borderId="13" xfId="0" applyFont="1" applyBorder="1" applyAlignment="1">
      <alignment horizontal="center"/>
    </xf>
    <xf numFmtId="0" fontId="9" fillId="0" borderId="4" xfId="0" applyFont="1" applyBorder="1" applyAlignment="1">
      <alignment horizontal="center"/>
    </xf>
    <xf numFmtId="0" fontId="9" fillId="0" borderId="14" xfId="0" applyFont="1" applyBorder="1" applyAlignment="1">
      <alignment horizontal="center"/>
    </xf>
    <xf numFmtId="0" fontId="6" fillId="0" borderId="8" xfId="0" applyFont="1" applyBorder="1" applyAlignment="1">
      <alignment horizontal="center" vertical="center" wrapText="1"/>
    </xf>
    <xf numFmtId="0" fontId="6" fillId="0" borderId="26" xfId="0" applyFont="1" applyBorder="1" applyAlignment="1">
      <alignment horizontal="center" vertical="center" wrapText="1"/>
    </xf>
    <xf numFmtId="3" fontId="45" fillId="14" borderId="0" xfId="0" applyNumberFormat="1" applyFont="1" applyFill="1" applyAlignment="1">
      <alignment horizontal="left" vertical="center" wrapText="1"/>
    </xf>
    <xf numFmtId="0" fontId="82" fillId="19" borderId="57" xfId="0" applyNumberFormat="1" applyFont="1" applyFill="1" applyBorder="1" applyAlignment="1">
      <alignment horizontal="right" vertical="top" wrapText="1" readingOrder="1"/>
    </xf>
    <xf numFmtId="0" fontId="79" fillId="0" borderId="59" xfId="0" applyNumberFormat="1" applyFont="1" applyFill="1" applyBorder="1" applyAlignment="1">
      <alignment vertical="top" wrapText="1"/>
    </xf>
    <xf numFmtId="0" fontId="78" fillId="0" borderId="0" xfId="0" applyNumberFormat="1" applyFont="1" applyFill="1" applyBorder="1" applyAlignment="1">
      <alignment horizontal="left" wrapText="1" readingOrder="1"/>
    </xf>
    <xf numFmtId="0" fontId="79" fillId="0" borderId="0" xfId="0" applyFont="1" applyFill="1" applyBorder="1"/>
    <xf numFmtId="0" fontId="80" fillId="17" borderId="57" xfId="0" applyNumberFormat="1" applyFont="1" applyFill="1" applyBorder="1" applyAlignment="1">
      <alignment horizontal="center" vertical="top" wrapText="1" readingOrder="1"/>
    </xf>
    <xf numFmtId="0" fontId="79" fillId="17" borderId="60" xfId="0" applyNumberFormat="1" applyFont="1" applyFill="1" applyBorder="1" applyAlignment="1">
      <alignment vertical="top" wrapText="1"/>
    </xf>
    <xf numFmtId="0" fontId="80" fillId="17" borderId="57" xfId="0" applyNumberFormat="1" applyFont="1" applyFill="1" applyBorder="1" applyAlignment="1">
      <alignment horizontal="left" vertical="top" wrapText="1" readingOrder="1"/>
    </xf>
    <xf numFmtId="0" fontId="79" fillId="0" borderId="58" xfId="0" applyNumberFormat="1" applyFont="1" applyFill="1" applyBorder="1" applyAlignment="1">
      <alignment vertical="top" wrapText="1"/>
    </xf>
    <xf numFmtId="44" fontId="8" fillId="0" borderId="0" xfId="2" applyFont="1"/>
  </cellXfs>
  <cellStyles count="9">
    <cellStyle name="Comma" xfId="1" builtinId="3"/>
    <cellStyle name="Comma 2" xfId="6" xr:uid="{00000000-0005-0000-0000-000001000000}"/>
    <cellStyle name="Comma 2 2 2" xfId="8" xr:uid="{00000000-0005-0000-0000-000002000000}"/>
    <cellStyle name="Comma 4" xfId="7" xr:uid="{00000000-0005-0000-0000-000003000000}"/>
    <cellStyle name="Currency" xfId="2" builtinId="4"/>
    <cellStyle name="Currency 2" xfId="4" xr:uid="{00000000-0005-0000-0000-000005000000}"/>
    <cellStyle name="Normal" xfId="0" builtinId="0"/>
    <cellStyle name="Percent" xfId="3" builtinId="5"/>
    <cellStyle name="Percent 2"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18471\Desktop\00-FY21%20Allocations_GSA\Title%20I-A%20&amp;%20Local%20Neg\FY21%20Allocations%20Calculation\02-FY21%20Title%20I-A%20FINAL%20Alloc-Use%20This\02A-FY21%20Title%20I-A%20FINAL%20Allo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20503\AppData\Local\Microsoft\Windows\INetCache\Content.Outlook\LY75TU5O\02-FY21%20Title%20I-A%20Final%20Allocation%20T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0-FY20%20Allocations\Title%20I-A\FY20%20Title%20I-A%20Revised%20Final%20Allocations-T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CFO/00-FY20%20Allocations/Title%20I-A%20Base%20and%20Local%20Neglected/01A-FY20%20Title%20I-A%20Prelim-ePlan%20Am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0 SBE Resource Data"/>
      <sheetName val="SBE FY20 Charts -1,3,4 and 9"/>
      <sheetName val="ASD Cals-Chart 1, SchInfo FY20 "/>
      <sheetName val="FY20 ASD Charts-2,5,6 and 8 "/>
      <sheetName val="FY16-20 ASD School Config "/>
      <sheetName val="FY20 Orig FINAL Alloc"/>
      <sheetName val="FY20 FINAL-merged"/>
      <sheetName val="Orig Pops-FY20 Final "/>
      <sheetName val="Populations-merged-20 FIN"/>
      <sheetName val="Spec Schs Calcs-20 "/>
      <sheetName val="Adj. Pops with Spec Schs 20 "/>
      <sheetName val="Hold Harmless-20 Fin"/>
      <sheetName val="Sch Imp and State Adm-FY20FIN"/>
      <sheetName val="FY19 F-FY20 F Summary"/>
      <sheetName val="Bradley-Cleveland-N A FY21"/>
      <sheetName val="Murfreesboro-Rutherford-NA FY21"/>
      <sheetName val="Arlington-Lakeland-NA FY21 "/>
      <sheetName val="FY21 SBE Resource Data"/>
      <sheetName val="FY21 SBE Charts-1,3, 4 and 9"/>
      <sheetName val="ASD Calcs-Chart 1, SchInfo FY21"/>
      <sheetName val="ASD Charts-2,5,6 and 8"/>
      <sheetName val="ASD School Configuration-2-20"/>
      <sheetName val="2020-21 Orig FINAL Alloc"/>
      <sheetName val="2020-2021 FINAL-merged"/>
      <sheetName val="Orig Pops-FY21 FINAL"/>
      <sheetName val="Populations-merged FY21"/>
      <sheetName val="Spec Schs Calculations-21"/>
      <sheetName val="Adj. Populations-Spec Schs 21"/>
      <sheetName val="Hold Harmless Base-21"/>
      <sheetName val="Sch Imp and State Adm-FY21FINAL"/>
      <sheetName val="FY20 FINAL-FY21 PRELIM Fin"/>
      <sheetName val="LEAs -Grades served"/>
      <sheetName val="LOSS COMPARISON"/>
      <sheetName val="FY21Prelim MNPS-Cheatham N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53">
          <cell r="N153">
            <v>0</v>
          </cell>
          <cell r="O153">
            <v>0</v>
          </cell>
          <cell r="P153">
            <v>0</v>
          </cell>
          <cell r="Q153">
            <v>0</v>
          </cell>
          <cell r="R153">
            <v>0</v>
          </cell>
        </row>
        <row r="154">
          <cell r="F154">
            <v>0</v>
          </cell>
          <cell r="G154">
            <v>0</v>
          </cell>
          <cell r="H154">
            <v>1517</v>
          </cell>
          <cell r="I154">
            <v>0</v>
          </cell>
          <cell r="J154">
            <v>0</v>
          </cell>
          <cell r="L154">
            <v>1517</v>
          </cell>
          <cell r="Q154">
            <v>1930</v>
          </cell>
          <cell r="R154">
            <v>1930</v>
          </cell>
        </row>
      </sheetData>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0 SBE Resource Data"/>
      <sheetName val="SBE FY20 Charts -1,3,4 and 9"/>
      <sheetName val="ASD Cals-Chart 1, SchInfo FY20 "/>
      <sheetName val="FY20 ASD Charts-2,5,6 and 8 "/>
      <sheetName val="FY16-20 ASD School Config "/>
      <sheetName val="FY20 Orig FINAL Alloc"/>
      <sheetName val="FY20 FINAL-merged"/>
      <sheetName val="Orig Pops-FY20 Final "/>
      <sheetName val="Populations-merged-20 FIN"/>
      <sheetName val="Spec Schs Calcs-20 "/>
      <sheetName val="Adj. Pops with Spec Schs 20 "/>
      <sheetName val="Hold Harmless-20 Fin"/>
      <sheetName val="Sch Imp and State Adm-FY20FIN"/>
      <sheetName val="FY19 F-FY20 F Summary"/>
      <sheetName val="Bradley-Cleveland-N A FY21"/>
      <sheetName val="Murfreesboro-Rutherford-NA FY21"/>
      <sheetName val="Arlington-Lakeland-NA FY21 "/>
      <sheetName val="FY21 SBE Resource Data"/>
      <sheetName val="FY21 SBE Charts-1,3, 4 and 9"/>
      <sheetName val="ASD Calcs-Chart 1, SchInfo FY21"/>
      <sheetName val="ASD Charts-2,5,6 and 8"/>
      <sheetName val="ASD School Configuration-2-20"/>
      <sheetName val="2020-21 Orig Final Alloc"/>
      <sheetName val="2020-2021 Final-merged"/>
      <sheetName val="Orig Pops FY21 Final"/>
      <sheetName val="Populations-merged FY21"/>
      <sheetName val="Spec Schs Calculations-21"/>
      <sheetName val="Adj. Populations-Spec Schs 21"/>
      <sheetName val="Hold Harmless Base-21"/>
      <sheetName val="Sch Imp and State Adm-FY21Final"/>
      <sheetName val="FY19 FINALR-FY20 PRELIM Fin"/>
      <sheetName val="LEAs -Grades served"/>
      <sheetName val="LOSS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A12">
            <v>284607356.69999999</v>
          </cell>
        </row>
      </sheetData>
      <sheetData sheetId="21"/>
      <sheetData sheetId="22"/>
      <sheetData sheetId="23"/>
      <sheetData sheetId="24"/>
      <sheetData sheetId="25"/>
      <sheetData sheetId="26"/>
      <sheetData sheetId="27"/>
      <sheetData sheetId="28"/>
      <sheetData sheetId="29"/>
      <sheetData sheetId="30"/>
      <sheetData sheetId="31">
        <row r="8">
          <cell r="F8">
            <v>2722066</v>
          </cell>
          <cell r="G8">
            <v>666262</v>
          </cell>
          <cell r="H8">
            <v>2336403</v>
          </cell>
          <cell r="I8">
            <v>2651376</v>
          </cell>
          <cell r="J8">
            <v>8376107</v>
          </cell>
          <cell r="K8">
            <v>2294072</v>
          </cell>
          <cell r="L8">
            <v>567080</v>
          </cell>
          <cell r="M8">
            <v>2144034</v>
          </cell>
          <cell r="N8">
            <v>2476046</v>
          </cell>
          <cell r="O8">
            <v>7481232</v>
          </cell>
        </row>
        <row r="9">
          <cell r="F9">
            <v>55769.732436599676</v>
          </cell>
          <cell r="G9">
            <v>13650.999224152569</v>
          </cell>
          <cell r="H9">
            <v>27724.51848748004</v>
          </cell>
          <cell r="I9">
            <v>26039.761638012649</v>
          </cell>
          <cell r="J9">
            <v>123185.01178624493</v>
          </cell>
          <cell r="K9">
            <v>59172.388571324038</v>
          </cell>
          <cell r="L9">
            <v>14627.249296554308</v>
          </cell>
          <cell r="M9">
            <v>32796.807951241164</v>
          </cell>
          <cell r="N9">
            <v>28699.155790756955</v>
          </cell>
          <cell r="O9">
            <v>135295.60160987647</v>
          </cell>
        </row>
        <row r="10">
          <cell r="F10">
            <v>156067.35821094961</v>
          </cell>
          <cell r="G10">
            <v>38201.283972003752</v>
          </cell>
          <cell r="H10">
            <v>68315.735590670709</v>
          </cell>
          <cell r="I10">
            <v>59014.371947937027</v>
          </cell>
          <cell r="J10">
            <v>321598.74972156109</v>
          </cell>
          <cell r="K10">
            <v>140460.62238985466</v>
          </cell>
          <cell r="L10">
            <v>34381.155574803379</v>
          </cell>
          <cell r="M10">
            <v>61484.162031603642</v>
          </cell>
          <cell r="N10">
            <v>53112.934753143323</v>
          </cell>
          <cell r="O10">
            <v>289438.87474940502</v>
          </cell>
        </row>
        <row r="11">
          <cell r="F11">
            <v>814558.79518326034</v>
          </cell>
          <cell r="G11">
            <v>199383.08819599031</v>
          </cell>
          <cell r="H11">
            <v>363951.1738908437</v>
          </cell>
          <cell r="I11">
            <v>331855.31106620684</v>
          </cell>
          <cell r="J11">
            <v>1709748.3683363011</v>
          </cell>
          <cell r="K11">
            <v>781075.52914147731</v>
          </cell>
          <cell r="L11">
            <v>193079.69071451694</v>
          </cell>
          <cell r="M11">
            <v>369290.24079767655</v>
          </cell>
          <cell r="N11">
            <v>315406.7293757365</v>
          </cell>
          <cell r="O11">
            <v>1658852.1900294074</v>
          </cell>
        </row>
        <row r="12">
          <cell r="F12">
            <v>324468.10829227912</v>
          </cell>
          <cell r="G12">
            <v>0</v>
          </cell>
          <cell r="H12">
            <v>253976.68244210025</v>
          </cell>
          <cell r="I12">
            <v>258923.25726805301</v>
          </cell>
          <cell r="J12">
            <v>837368.04800243233</v>
          </cell>
          <cell r="K12">
            <v>327522.66928577889</v>
          </cell>
          <cell r="L12">
            <v>0</v>
          </cell>
          <cell r="M12">
            <v>256367.6331938681</v>
          </cell>
          <cell r="N12">
            <v>261360.77535303062</v>
          </cell>
          <cell r="O12">
            <v>845251.07783267763</v>
          </cell>
        </row>
        <row r="13">
          <cell r="F13">
            <v>300802.79768228281</v>
          </cell>
          <cell r="G13">
            <v>73628.805059300823</v>
          </cell>
          <cell r="H13">
            <v>203127.1827917654</v>
          </cell>
          <cell r="I13">
            <v>200853.5988128004</v>
          </cell>
          <cell r="J13">
            <v>778412.3843461494</v>
          </cell>
          <cell r="K13">
            <v>285762.65779816866</v>
          </cell>
          <cell r="L13">
            <v>69947.364806335783</v>
          </cell>
          <cell r="M13">
            <v>192970.82365217712</v>
          </cell>
          <cell r="N13">
            <v>190810.91887216037</v>
          </cell>
          <cell r="O13">
            <v>739491.76512884186</v>
          </cell>
        </row>
        <row r="14">
          <cell r="F14">
            <v>1252031.5024901165</v>
          </cell>
          <cell r="G14">
            <v>298248.59100918734</v>
          </cell>
          <cell r="H14">
            <v>980064.04806119669</v>
          </cell>
          <cell r="I14">
            <v>999201.44650921726</v>
          </cell>
          <cell r="J14">
            <v>3529545.5880697179</v>
          </cell>
          <cell r="K14">
            <v>1126828.3522411049</v>
          </cell>
          <cell r="L14">
            <v>268423.73190826859</v>
          </cell>
          <cell r="M14">
            <v>882057.64325507707</v>
          </cell>
          <cell r="N14">
            <v>899281.30185829557</v>
          </cell>
          <cell r="O14">
            <v>3176591.0292627462</v>
          </cell>
        </row>
        <row r="15">
          <cell r="F15">
            <v>1026494.3821746415</v>
          </cell>
          <cell r="G15">
            <v>251259.48076930325</v>
          </cell>
          <cell r="H15">
            <v>476117.99556023692</v>
          </cell>
          <cell r="I15">
            <v>402864.52139730979</v>
          </cell>
          <cell r="J15">
            <v>2156736.3799014916</v>
          </cell>
          <cell r="K15">
            <v>1044815.3182022359</v>
          </cell>
          <cell r="L15">
            <v>258275.43043630186</v>
          </cell>
          <cell r="M15">
            <v>518838.40868920763</v>
          </cell>
          <cell r="N15">
            <v>443134.17328791827</v>
          </cell>
          <cell r="O15">
            <v>2265063.3306156634</v>
          </cell>
        </row>
        <row r="16">
          <cell r="F16">
            <v>47487.0989064116</v>
          </cell>
          <cell r="G16">
            <v>11623.62310175367</v>
          </cell>
          <cell r="H16">
            <v>24901.717814356463</v>
          </cell>
          <cell r="I16">
            <v>27731.59270321939</v>
          </cell>
          <cell r="J16">
            <v>111744.03252574112</v>
          </cell>
          <cell r="K16">
            <v>45647.27118359282</v>
          </cell>
          <cell r="L16">
            <v>11283.878028770469</v>
          </cell>
          <cell r="M16">
            <v>23447.379237503599</v>
          </cell>
          <cell r="N16">
            <v>24958.433432897451</v>
          </cell>
          <cell r="O16">
            <v>105336.96188276434</v>
          </cell>
        </row>
        <row r="17">
          <cell r="F17">
            <v>360570.64634752076</v>
          </cell>
          <cell r="G17">
            <v>88258.440528431966</v>
          </cell>
          <cell r="H17">
            <v>191946.2147086224</v>
          </cell>
          <cell r="I17">
            <v>168322.65943592196</v>
          </cell>
          <cell r="J17">
            <v>809097.96102049702</v>
          </cell>
          <cell r="K17">
            <v>384902.29899251729</v>
          </cell>
          <cell r="L17">
            <v>95146.773995681811</v>
          </cell>
          <cell r="M17">
            <v>217600.63155004382</v>
          </cell>
          <cell r="N17">
            <v>191959.09186643086</v>
          </cell>
          <cell r="O17">
            <v>889608.79640467372</v>
          </cell>
        </row>
        <row r="18">
          <cell r="F18">
            <v>264492.09739733901</v>
          </cell>
          <cell r="G18">
            <v>64740.877508604761</v>
          </cell>
          <cell r="H18">
            <v>138074.65721655791</v>
          </cell>
          <cell r="I18">
            <v>132881.02162435718</v>
          </cell>
          <cell r="J18">
            <v>600188.65374685894</v>
          </cell>
          <cell r="K18">
            <v>308259.96712870692</v>
          </cell>
          <cell r="L18">
            <v>76201.003478240091</v>
          </cell>
          <cell r="M18">
            <v>199737.84850592416</v>
          </cell>
          <cell r="N18">
            <v>188938.46518145569</v>
          </cell>
          <cell r="O18">
            <v>773137.28429432691</v>
          </cell>
        </row>
        <row r="19">
          <cell r="F19">
            <v>1309457.4133197488</v>
          </cell>
          <cell r="G19">
            <v>320521.56882068398</v>
          </cell>
          <cell r="H19">
            <v>637336.1452058322</v>
          </cell>
          <cell r="I19">
            <v>544051.4347692898</v>
          </cell>
          <cell r="J19">
            <v>2811366.5621155547</v>
          </cell>
          <cell r="K19">
            <v>1121457.6500660458</v>
          </cell>
          <cell r="L19">
            <v>272443.33349758136</v>
          </cell>
          <cell r="M19">
            <v>562296.85064059263</v>
          </cell>
          <cell r="N19">
            <v>480251.55015128746</v>
          </cell>
          <cell r="O19">
            <v>2436449.3843555073</v>
          </cell>
        </row>
        <row r="20">
          <cell r="F20">
            <v>53561.030161882874</v>
          </cell>
          <cell r="G20">
            <v>13110.36559151286</v>
          </cell>
          <cell r="H20">
            <v>19874.369559249393</v>
          </cell>
          <cell r="I20">
            <v>17705.54741394466</v>
          </cell>
          <cell r="J20">
            <v>104251.31272658978</v>
          </cell>
          <cell r="K20">
            <v>46774.364299237102</v>
          </cell>
          <cell r="L20">
            <v>11143.81075278593</v>
          </cell>
          <cell r="M20">
            <v>17681.620990024319</v>
          </cell>
          <cell r="N20">
            <v>15101.677841468781</v>
          </cell>
          <cell r="O20">
            <v>90701.473883516141</v>
          </cell>
        </row>
        <row r="21">
          <cell r="F21">
            <v>1047589.8867936124</v>
          </cell>
          <cell r="G21">
            <v>256405.85627919232</v>
          </cell>
          <cell r="H21">
            <v>487312.70952603198</v>
          </cell>
          <cell r="I21">
            <v>413265.33060960623</v>
          </cell>
          <cell r="J21">
            <v>2204573.7832084429</v>
          </cell>
          <cell r="K21">
            <v>1070738.4598620536</v>
          </cell>
          <cell r="L21">
            <v>264683.55869955412</v>
          </cell>
          <cell r="M21">
            <v>533537.58758452884</v>
          </cell>
          <cell r="N21">
            <v>455688.58016817557</v>
          </cell>
          <cell r="O21">
            <v>2324648.1863143123</v>
          </cell>
        </row>
        <row r="22">
          <cell r="F22">
            <v>505999.79220541351</v>
          </cell>
          <cell r="G22">
            <v>123855.76313585431</v>
          </cell>
          <cell r="H22">
            <v>234740.86140022069</v>
          </cell>
          <cell r="I22">
            <v>199183.25817617186</v>
          </cell>
          <cell r="J22">
            <v>1063779.6749176604</v>
          </cell>
          <cell r="K22">
            <v>570872.66307382158</v>
          </cell>
          <cell r="L22">
            <v>141118.12892770974</v>
          </cell>
          <cell r="M22">
            <v>309165.93905003899</v>
          </cell>
          <cell r="N22">
            <v>267913.08973885357</v>
          </cell>
          <cell r="O22">
            <v>1289069.8207904238</v>
          </cell>
        </row>
        <row r="23">
          <cell r="F23">
            <v>961463.32085875538</v>
          </cell>
          <cell r="G23">
            <v>230174.76909635469</v>
          </cell>
          <cell r="H23">
            <v>590557.53735182772</v>
          </cell>
          <cell r="I23">
            <v>588472.37477457931</v>
          </cell>
          <cell r="J23">
            <v>2370668.0020815171</v>
          </cell>
          <cell r="K23">
            <v>865316.98877287982</v>
          </cell>
          <cell r="L23">
            <v>212025.46123195873</v>
          </cell>
          <cell r="M23">
            <v>531501.78361664491</v>
          </cell>
          <cell r="N23">
            <v>529625.13729712134</v>
          </cell>
          <cell r="O23">
            <v>2138469.370918605</v>
          </cell>
        </row>
        <row r="24">
          <cell r="F24">
            <v>266148.62410337664</v>
          </cell>
          <cell r="G24">
            <v>65146.352733084525</v>
          </cell>
          <cell r="H24">
            <v>114016.48116373928</v>
          </cell>
          <cell r="I24">
            <v>90811.10500965282</v>
          </cell>
          <cell r="J24">
            <v>536122.56300985324</v>
          </cell>
          <cell r="K24">
            <v>254723.04413560443</v>
          </cell>
          <cell r="L24">
            <v>62966.825543262377</v>
          </cell>
          <cell r="M24">
            <v>113022.06108717882</v>
          </cell>
          <cell r="N24">
            <v>91767.419610039185</v>
          </cell>
          <cell r="O24">
            <v>522479.3503760848</v>
          </cell>
        </row>
        <row r="25">
          <cell r="F25">
            <v>900598.35251578293</v>
          </cell>
          <cell r="G25">
            <v>220443.36370883998</v>
          </cell>
          <cell r="H25">
            <v>458007.40151006228</v>
          </cell>
          <cell r="I25">
            <v>420376.38555506122</v>
          </cell>
          <cell r="J25">
            <v>1999425.5032897464</v>
          </cell>
          <cell r="K25">
            <v>927597.63417523238</v>
          </cell>
          <cell r="L25">
            <v>229299.54611550862</v>
          </cell>
          <cell r="M25">
            <v>519166.7329575186</v>
          </cell>
          <cell r="N25">
            <v>456127.29300686647</v>
          </cell>
          <cell r="O25">
            <v>2132191.2062551258</v>
          </cell>
        </row>
        <row r="26">
          <cell r="F26">
            <v>506509.90722876537</v>
          </cell>
          <cell r="G26">
            <v>82968.58606309013</v>
          </cell>
          <cell r="H26">
            <v>200813.90044242382</v>
          </cell>
          <cell r="I26">
            <v>177968.35338247329</v>
          </cell>
          <cell r="J26">
            <v>968260.74711675267</v>
          </cell>
          <cell r="K26">
            <v>441820.50133255293</v>
          </cell>
          <cell r="L26">
            <v>70523.298153626602</v>
          </cell>
          <cell r="M26">
            <v>176922.72568933974</v>
          </cell>
          <cell r="N26">
            <v>151273.10037510228</v>
          </cell>
          <cell r="O26">
            <v>840539.62555062154</v>
          </cell>
        </row>
        <row r="27">
          <cell r="F27">
            <v>315844.42528450518</v>
          </cell>
          <cell r="G27">
            <v>77310.609467477916</v>
          </cell>
          <cell r="H27">
            <v>130228.15274453559</v>
          </cell>
          <cell r="I27">
            <v>127750.2367458581</v>
          </cell>
          <cell r="J27">
            <v>651133.42424237682</v>
          </cell>
          <cell r="K27">
            <v>328547.64321030385</v>
          </cell>
          <cell r="L27">
            <v>81216.060379915871</v>
          </cell>
          <cell r="M27">
            <v>146326.48068293836</v>
          </cell>
          <cell r="N27">
            <v>118675.77113589406</v>
          </cell>
          <cell r="O27">
            <v>674765.95540905208</v>
          </cell>
        </row>
        <row r="28">
          <cell r="F28">
            <v>661139.5886862342</v>
          </cell>
          <cell r="G28">
            <v>161829.32725494955</v>
          </cell>
          <cell r="H28">
            <v>336920.00782213354</v>
          </cell>
          <cell r="I28">
            <v>325951.48741379974</v>
          </cell>
          <cell r="J28">
            <v>1485840.4111771169</v>
          </cell>
          <cell r="K28">
            <v>721903.14057015337</v>
          </cell>
          <cell r="L28">
            <v>178452.44141796252</v>
          </cell>
          <cell r="M28">
            <v>412754.94055167126</v>
          </cell>
          <cell r="N28">
            <v>365763.31962509576</v>
          </cell>
          <cell r="O28">
            <v>1678873.8421648829</v>
          </cell>
        </row>
        <row r="29">
          <cell r="F29">
            <v>199163.98271770444</v>
          </cell>
          <cell r="G29">
            <v>48750.231618007092</v>
          </cell>
          <cell r="H29">
            <v>114802.98906097448</v>
          </cell>
          <cell r="I29">
            <v>108629.63609304967</v>
          </cell>
          <cell r="J29">
            <v>471346.83948973566</v>
          </cell>
          <cell r="K29">
            <v>194987.10900645819</v>
          </cell>
          <cell r="L29">
            <v>48200.269110550398</v>
          </cell>
          <cell r="M29">
            <v>112792.7166158856</v>
          </cell>
          <cell r="N29">
            <v>100410.53741633739</v>
          </cell>
          <cell r="O29">
            <v>456390.63214923162</v>
          </cell>
        </row>
        <row r="30">
          <cell r="F30">
            <v>768754.42169935617</v>
          </cell>
          <cell r="G30">
            <v>188158.68523468499</v>
          </cell>
          <cell r="H30">
            <v>339616.43172600347</v>
          </cell>
          <cell r="I30">
            <v>310901.65605479293</v>
          </cell>
          <cell r="J30">
            <v>1607431.1947148375</v>
          </cell>
          <cell r="K30">
            <v>819960.24163120484</v>
          </cell>
          <cell r="L30">
            <v>202691.88310939551</v>
          </cell>
          <cell r="M30">
            <v>391339.00914065872</v>
          </cell>
          <cell r="N30">
            <v>334238.33969612245</v>
          </cell>
          <cell r="O30">
            <v>1748229.4735773816</v>
          </cell>
        </row>
        <row r="31">
          <cell r="F31">
            <v>109996.02421397326</v>
          </cell>
          <cell r="G31">
            <v>26924.203785840626</v>
          </cell>
          <cell r="H31">
            <v>55525.334119538791</v>
          </cell>
          <cell r="I31">
            <v>47639.304003148216</v>
          </cell>
          <cell r="J31">
            <v>240084.86612250091</v>
          </cell>
          <cell r="K31">
            <v>98996.421792575929</v>
          </cell>
          <cell r="L31">
            <v>24231.783407256564</v>
          </cell>
          <cell r="M31">
            <v>49972.800707584916</v>
          </cell>
          <cell r="N31">
            <v>42875.373602833395</v>
          </cell>
          <cell r="O31">
            <v>216076.37951025079</v>
          </cell>
        </row>
        <row r="32">
          <cell r="F32">
            <v>804528.29857435019</v>
          </cell>
          <cell r="G32">
            <v>196927.88004913833</v>
          </cell>
          <cell r="H32">
            <v>463836.18799510109</v>
          </cell>
          <cell r="I32">
            <v>456493.16870146588</v>
          </cell>
          <cell r="J32">
            <v>1921785.5353200554</v>
          </cell>
          <cell r="K32">
            <v>878569.08364470664</v>
          </cell>
          <cell r="L32">
            <v>217179.82526979217</v>
          </cell>
          <cell r="M32">
            <v>576046.62767874915</v>
          </cell>
          <cell r="N32">
            <v>548293.91546350904</v>
          </cell>
          <cell r="O32">
            <v>2220089.4520567572</v>
          </cell>
        </row>
        <row r="33">
          <cell r="F33">
            <v>507449.3476161891</v>
          </cell>
          <cell r="G33">
            <v>124210.57709897235</v>
          </cell>
          <cell r="H33">
            <v>201322.0996372184</v>
          </cell>
          <cell r="I33">
            <v>191549.83290731511</v>
          </cell>
          <cell r="J33">
            <v>1024531.857259695</v>
          </cell>
          <cell r="K33">
            <v>614829.29458394786</v>
          </cell>
          <cell r="L33">
            <v>151984.08554800719</v>
          </cell>
          <cell r="M33">
            <v>275023.76744724583</v>
          </cell>
          <cell r="N33">
            <v>234894.77220886986</v>
          </cell>
          <cell r="O33">
            <v>1276731.9197880707</v>
          </cell>
        </row>
        <row r="34">
          <cell r="F34">
            <v>982075.4366626445</v>
          </cell>
          <cell r="G34">
            <v>0</v>
          </cell>
          <cell r="H34">
            <v>768717.34058613691</v>
          </cell>
          <cell r="I34">
            <v>783689.25772693008</v>
          </cell>
          <cell r="J34">
            <v>2534482.0349757113</v>
          </cell>
          <cell r="K34">
            <v>834764.12116324785</v>
          </cell>
          <cell r="L34">
            <v>0</v>
          </cell>
          <cell r="M34">
            <v>653409.73949821631</v>
          </cell>
          <cell r="N34">
            <v>666135.86906789057</v>
          </cell>
          <cell r="O34">
            <v>2154309.7297293548</v>
          </cell>
        </row>
        <row r="35">
          <cell r="F35">
            <v>222526.75417771956</v>
          </cell>
          <cell r="G35">
            <v>54468.838488450354</v>
          </cell>
          <cell r="H35">
            <v>95066.156654940016</v>
          </cell>
          <cell r="I35">
            <v>80886.828892413338</v>
          </cell>
          <cell r="J35">
            <v>452948.57821352332</v>
          </cell>
          <cell r="K35">
            <v>225418.62312885353</v>
          </cell>
          <cell r="L35">
            <v>55722.854463064054</v>
          </cell>
          <cell r="M35">
            <v>103543.49795653003</v>
          </cell>
          <cell r="N35">
            <v>83216.631278688597</v>
          </cell>
          <cell r="O35">
            <v>467901.60682713625</v>
          </cell>
        </row>
        <row r="36">
          <cell r="F36">
            <v>1060177.091864073</v>
          </cell>
          <cell r="G36">
            <v>259504.14366705876</v>
          </cell>
          <cell r="H36">
            <v>510340.22379164951</v>
          </cell>
          <cell r="I36">
            <v>462374.57854638965</v>
          </cell>
          <cell r="J36">
            <v>2292396.0378691708</v>
          </cell>
          <cell r="K36">
            <v>955774.96206633886</v>
          </cell>
          <cell r="L36">
            <v>236264.90292339155</v>
          </cell>
          <cell r="M36">
            <v>468349.92465745151</v>
          </cell>
          <cell r="N36">
            <v>416137.12069175066</v>
          </cell>
          <cell r="O36">
            <v>2076526.9103389326</v>
          </cell>
        </row>
        <row r="37">
          <cell r="F37">
            <v>12120776</v>
          </cell>
          <cell r="G37">
            <v>2966655</v>
          </cell>
          <cell r="H37">
            <v>9661692</v>
          </cell>
          <cell r="I37">
            <v>10480320</v>
          </cell>
          <cell r="J37">
            <v>35229443</v>
          </cell>
          <cell r="K37">
            <v>14091995</v>
          </cell>
          <cell r="L37">
            <v>3483501</v>
          </cell>
          <cell r="M37">
            <v>12193748</v>
          </cell>
          <cell r="N37">
            <v>13423204</v>
          </cell>
          <cell r="O37">
            <v>43192448</v>
          </cell>
        </row>
        <row r="38">
          <cell r="F38">
            <v>145222.17456263085</v>
          </cell>
          <cell r="G38">
            <v>35546.661346060653</v>
          </cell>
          <cell r="H38">
            <v>88730.449810642938</v>
          </cell>
          <cell r="I38">
            <v>83585.606963677157</v>
          </cell>
          <cell r="J38">
            <v>353084.8926830116</v>
          </cell>
          <cell r="K38">
            <v>145395.01191811051</v>
          </cell>
          <cell r="L38">
            <v>35941.241128676316</v>
          </cell>
          <cell r="M38">
            <v>92877.480831664841</v>
          </cell>
          <cell r="N38">
            <v>87189.00027133894</v>
          </cell>
          <cell r="O38">
            <v>361402.7341497906</v>
          </cell>
        </row>
        <row r="39">
          <cell r="F39">
            <v>228048.50986451155</v>
          </cell>
          <cell r="G39">
            <v>55820.42257004961</v>
          </cell>
          <cell r="H39">
            <v>102478.19730842259</v>
          </cell>
          <cell r="I39">
            <v>103548.13641190597</v>
          </cell>
          <cell r="J39">
            <v>489895.26615488972</v>
          </cell>
          <cell r="K39">
            <v>231617.63526489696</v>
          </cell>
          <cell r="L39">
            <v>57255.232960798312</v>
          </cell>
          <cell r="M39">
            <v>108930.59789956066</v>
          </cell>
          <cell r="N39">
            <v>93193.322770715371</v>
          </cell>
          <cell r="O39">
            <v>490996.78889597126</v>
          </cell>
        </row>
        <row r="40">
          <cell r="F40">
            <v>437875.22596260946</v>
          </cell>
          <cell r="G40">
            <v>107180.61767082164</v>
          </cell>
          <cell r="H40">
            <v>226893.38599347198</v>
          </cell>
          <cell r="I40">
            <v>229262.30067359214</v>
          </cell>
          <cell r="J40">
            <v>1001211.5303004952</v>
          </cell>
          <cell r="K40">
            <v>427168.29082917748</v>
          </cell>
          <cell r="L40">
            <v>105594.80920750635</v>
          </cell>
          <cell r="M40">
            <v>210151.93448641829</v>
          </cell>
          <cell r="N40">
            <v>206336.07060623294</v>
          </cell>
          <cell r="O40">
            <v>949251.10512933508</v>
          </cell>
        </row>
        <row r="41">
          <cell r="F41">
            <v>815928.67015245871</v>
          </cell>
          <cell r="G41">
            <v>196385.16705637309</v>
          </cell>
          <cell r="H41">
            <v>357541.79434554966</v>
          </cell>
          <cell r="I41">
            <v>356279.37244384194</v>
          </cell>
          <cell r="J41">
            <v>1726135.0039982235</v>
          </cell>
          <cell r="K41">
            <v>884768.09578075015</v>
          </cell>
          <cell r="L41">
            <v>218712.2037675264</v>
          </cell>
          <cell r="M41">
            <v>428086.9563789622</v>
          </cell>
          <cell r="N41">
            <v>365624.3568967653</v>
          </cell>
          <cell r="O41">
            <v>1897191.6128240039</v>
          </cell>
        </row>
        <row r="42">
          <cell r="F42">
            <v>409162.09639129078</v>
          </cell>
          <cell r="G42">
            <v>100152.38044650551</v>
          </cell>
          <cell r="H42">
            <v>172281.62816266759</v>
          </cell>
          <cell r="I42">
            <v>174071.42805599832</v>
          </cell>
          <cell r="J42">
            <v>855667.53305646218</v>
          </cell>
          <cell r="K42">
            <v>406880.61474758078</v>
          </cell>
          <cell r="L42">
            <v>100579.75230583061</v>
          </cell>
          <cell r="M42">
            <v>178655.39672741512</v>
          </cell>
          <cell r="N42">
            <v>156664.28525039848</v>
          </cell>
          <cell r="O42">
            <v>842780.04903122492</v>
          </cell>
        </row>
        <row r="43">
          <cell r="F43">
            <v>470453.58451468241</v>
          </cell>
          <cell r="G43">
            <v>115154.9637522573</v>
          </cell>
          <cell r="H43">
            <v>254339.98998577593</v>
          </cell>
          <cell r="I43">
            <v>253442.57223408922</v>
          </cell>
          <cell r="J43">
            <v>1093391.1104868047</v>
          </cell>
          <cell r="K43">
            <v>567491.38372688857</v>
          </cell>
          <cell r="L43">
            <v>140282.28611076376</v>
          </cell>
          <cell r="M43">
            <v>375990.80291342485</v>
          </cell>
          <cell r="N43">
            <v>359809.69237621134</v>
          </cell>
          <cell r="O43">
            <v>1443574.1651272886</v>
          </cell>
        </row>
        <row r="44">
          <cell r="F44">
            <v>332409.69234488124</v>
          </cell>
          <cell r="G44">
            <v>81365.361712275699</v>
          </cell>
          <cell r="H44">
            <v>199003.46647780004</v>
          </cell>
          <cell r="I44">
            <v>198322.61654641925</v>
          </cell>
          <cell r="J44">
            <v>811101.13708137628</v>
          </cell>
          <cell r="K44">
            <v>333619.56223070307</v>
          </cell>
          <cell r="L44">
            <v>82469.824605334798</v>
          </cell>
          <cell r="M44">
            <v>206610.67328158874</v>
          </cell>
          <cell r="N44">
            <v>190652.99687586213</v>
          </cell>
          <cell r="O44">
            <v>813353.05699348869</v>
          </cell>
        </row>
        <row r="45">
          <cell r="F45">
            <v>62395.839260750145</v>
          </cell>
          <cell r="G45">
            <v>15272.900122071684</v>
          </cell>
          <cell r="H45">
            <v>36564.834010550301</v>
          </cell>
          <cell r="I45">
            <v>33678.95453599382</v>
          </cell>
          <cell r="J45">
            <v>147912.52792936596</v>
          </cell>
          <cell r="K45">
            <v>56156.25533467513</v>
          </cell>
          <cell r="L45">
            <v>13745.610109864516</v>
          </cell>
          <cell r="M45">
            <v>32908.350609495275</v>
          </cell>
          <cell r="N45">
            <v>30311.05908239444</v>
          </cell>
          <cell r="O45">
            <v>133121.27513642935</v>
          </cell>
        </row>
        <row r="46">
          <cell r="F46">
            <v>596901.78974222019</v>
          </cell>
          <cell r="G46">
            <v>146106.23922088047</v>
          </cell>
          <cell r="H46">
            <v>249348.01245448555</v>
          </cell>
          <cell r="I46">
            <v>251951.36805507241</v>
          </cell>
          <cell r="J46">
            <v>1244307.4094726585</v>
          </cell>
          <cell r="K46">
            <v>607503.18933226017</v>
          </cell>
          <cell r="L46">
            <v>150173.09277795762</v>
          </cell>
          <cell r="M46">
            <v>270869.65167248104</v>
          </cell>
          <cell r="N46">
            <v>231346.78765575372</v>
          </cell>
          <cell r="O46">
            <v>1259892.7214384526</v>
          </cell>
        </row>
        <row r="47">
          <cell r="F47">
            <v>171174.42629055347</v>
          </cell>
          <cell r="G47">
            <v>41899.106529577177</v>
          </cell>
          <cell r="H47">
            <v>97683.370035404892</v>
          </cell>
          <cell r="I47">
            <v>97339.856288143143</v>
          </cell>
          <cell r="J47">
            <v>408096.75914367865</v>
          </cell>
          <cell r="K47">
            <v>154056.98366149812</v>
          </cell>
          <cell r="L47">
            <v>37709.195876619458</v>
          </cell>
          <cell r="M47">
            <v>87915.033031864412</v>
          </cell>
          <cell r="N47">
            <v>87605.870659328837</v>
          </cell>
          <cell r="O47">
            <v>367287.08322931081</v>
          </cell>
        </row>
        <row r="48">
          <cell r="F48">
            <v>474870.98906411603</v>
          </cell>
          <cell r="G48">
            <v>116236.23101753672</v>
          </cell>
          <cell r="H48">
            <v>261786.07401195573</v>
          </cell>
          <cell r="I48">
            <v>257978.55786099072</v>
          </cell>
          <cell r="J48">
            <v>1110871.8519545991</v>
          </cell>
          <cell r="K48">
            <v>462671.72397197183</v>
          </cell>
          <cell r="L48">
            <v>114371.15878543897</v>
          </cell>
          <cell r="M48">
            <v>264841.17223119503</v>
          </cell>
          <cell r="N48">
            <v>234796.22011485981</v>
          </cell>
          <cell r="O48">
            <v>1076680.2751034657</v>
          </cell>
        </row>
        <row r="49">
          <cell r="F49">
            <v>642235.22071783268</v>
          </cell>
          <cell r="G49">
            <v>157202.69968498213</v>
          </cell>
          <cell r="H49">
            <v>272676.83722449496</v>
          </cell>
          <cell r="I49">
            <v>241878.79848468993</v>
          </cell>
          <cell r="J49">
            <v>1313993.5561119998</v>
          </cell>
          <cell r="K49">
            <v>677382.9625022047</v>
          </cell>
          <cell r="L49">
            <v>167447.17766150748</v>
          </cell>
          <cell r="M49">
            <v>310493.52521639084</v>
          </cell>
          <cell r="N49">
            <v>265189.10185470787</v>
          </cell>
          <cell r="O49">
            <v>1420512.7672348109</v>
          </cell>
        </row>
        <row r="50">
          <cell r="F50">
            <v>253153.5682072826</v>
          </cell>
          <cell r="G50">
            <v>42015.632199144326</v>
          </cell>
          <cell r="H50">
            <v>87436.770870844266</v>
          </cell>
          <cell r="I50">
            <v>88349.667688842324</v>
          </cell>
          <cell r="J50">
            <v>470955.6389661135</v>
          </cell>
          <cell r="K50">
            <v>215180.53297619021</v>
          </cell>
          <cell r="L50">
            <v>0</v>
          </cell>
          <cell r="M50">
            <v>79673.810244205946</v>
          </cell>
          <cell r="N50">
            <v>75097.217535515971</v>
          </cell>
          <cell r="O50">
            <v>369951.5607559121</v>
          </cell>
        </row>
        <row r="51">
          <cell r="F51">
            <v>693699.79400462541</v>
          </cell>
          <cell r="G51">
            <v>0</v>
          </cell>
          <cell r="H51">
            <v>543014.48539952061</v>
          </cell>
          <cell r="I51">
            <v>553588.25036107004</v>
          </cell>
          <cell r="J51">
            <v>1790302.5297652162</v>
          </cell>
          <cell r="K51">
            <v>589644.82490393159</v>
          </cell>
          <cell r="L51">
            <v>0</v>
          </cell>
          <cell r="M51">
            <v>0</v>
          </cell>
          <cell r="N51">
            <v>0</v>
          </cell>
          <cell r="O51">
            <v>589644.82490393159</v>
          </cell>
        </row>
        <row r="52">
          <cell r="F52">
            <v>290444.34912526171</v>
          </cell>
          <cell r="G52">
            <v>49050.688845557735</v>
          </cell>
          <cell r="H52">
            <v>102512.51152872885</v>
          </cell>
          <cell r="I52">
            <v>86740.375871872704</v>
          </cell>
          <cell r="J52">
            <v>528747.92537142104</v>
          </cell>
          <cell r="K52">
            <v>259231.41659818153</v>
          </cell>
          <cell r="L52">
            <v>41693.085518724074</v>
          </cell>
          <cell r="M52">
            <v>97994.525968809496</v>
          </cell>
          <cell r="N52">
            <v>83696.045868381218</v>
          </cell>
          <cell r="O52">
            <v>482615.0739540963</v>
          </cell>
        </row>
        <row r="53">
          <cell r="F53">
            <v>483705.79816298338</v>
          </cell>
          <cell r="G53">
            <v>118398.76554809554</v>
          </cell>
          <cell r="H53">
            <v>198125.4119726335</v>
          </cell>
          <cell r="I53">
            <v>200193.97027314</v>
          </cell>
          <cell r="J53">
            <v>1000423.9459568524</v>
          </cell>
          <cell r="K53">
            <v>536496.32304667134</v>
          </cell>
          <cell r="L53">
            <v>132620.39362209244</v>
          </cell>
          <cell r="M53">
            <v>240926.75321323995</v>
          </cell>
          <cell r="N53">
            <v>196958.6296793971</v>
          </cell>
          <cell r="O53">
            <v>1107002.0995614007</v>
          </cell>
        </row>
        <row r="54">
          <cell r="F54">
            <v>495971.68597566686</v>
          </cell>
          <cell r="G54">
            <v>119591.60309200632</v>
          </cell>
          <cell r="H54">
            <v>261140.40400825784</v>
          </cell>
          <cell r="I54">
            <v>263866.87985469564</v>
          </cell>
          <cell r="J54">
            <v>1140570.5729306266</v>
          </cell>
          <cell r="K54">
            <v>473379.1085705923</v>
          </cell>
          <cell r="L54">
            <v>117017.99437243446</v>
          </cell>
          <cell r="M54">
            <v>235026.36360743205</v>
          </cell>
          <cell r="N54">
            <v>237480.19186922608</v>
          </cell>
          <cell r="O54">
            <v>1062903.658419685</v>
          </cell>
        </row>
        <row r="55">
          <cell r="F55">
            <v>970724.64973804227</v>
          </cell>
          <cell r="G55">
            <v>237608.48154515069</v>
          </cell>
          <cell r="H55">
            <v>446592.05355148704</v>
          </cell>
          <cell r="I55">
            <v>382540.49081316718</v>
          </cell>
          <cell r="J55">
            <v>2037465.6756478474</v>
          </cell>
          <cell r="K55">
            <v>982825.19684180128</v>
          </cell>
          <cell r="L55">
            <v>242951.64545895919</v>
          </cell>
          <cell r="M55">
            <v>483688.19828735193</v>
          </cell>
          <cell r="N55">
            <v>413112.7655307817</v>
          </cell>
          <cell r="O55">
            <v>2122577.8061188944</v>
          </cell>
        </row>
        <row r="56">
          <cell r="F56">
            <v>338483.62360035261</v>
          </cell>
          <cell r="G56">
            <v>82852.104202034927</v>
          </cell>
          <cell r="H56">
            <v>174936.22694429616</v>
          </cell>
          <cell r="I56">
            <v>151573.15057204352</v>
          </cell>
          <cell r="J56">
            <v>747845.1053187272</v>
          </cell>
          <cell r="K56">
            <v>340945.66748239094</v>
          </cell>
          <cell r="L56">
            <v>84280.817375384358</v>
          </cell>
          <cell r="M56">
            <v>189367.80680422144</v>
          </cell>
          <cell r="N56">
            <v>165851.48406462907</v>
          </cell>
          <cell r="O56">
            <v>780445.77572662581</v>
          </cell>
        </row>
        <row r="57">
          <cell r="F57">
            <v>348974.95940525731</v>
          </cell>
          <cell r="G57">
            <v>85420.113957073467</v>
          </cell>
          <cell r="H57">
            <v>188270.24954533603</v>
          </cell>
          <cell r="I57">
            <v>171597.78561577757</v>
          </cell>
          <cell r="J57">
            <v>794263.10852344439</v>
          </cell>
          <cell r="K57">
            <v>315022.52582257276</v>
          </cell>
          <cell r="L57">
            <v>77872.689112132037</v>
          </cell>
          <cell r="M57">
            <v>169807.10882400852</v>
          </cell>
          <cell r="N57">
            <v>154438.00705419981</v>
          </cell>
          <cell r="O57">
            <v>717140.33081291313</v>
          </cell>
        </row>
        <row r="58">
          <cell r="F58">
            <v>1334608.3494976382</v>
          </cell>
          <cell r="G58">
            <v>326677.87252254214</v>
          </cell>
          <cell r="H58">
            <v>654345.54649754195</v>
          </cell>
          <cell r="I58">
            <v>618411.13927514176</v>
          </cell>
          <cell r="J58">
            <v>2934042.9077928644</v>
          </cell>
          <cell r="K58">
            <v>1234166.9616304727</v>
          </cell>
          <cell r="L58">
            <v>305082.62818527577</v>
          </cell>
          <cell r="M58">
            <v>626206.32409851183</v>
          </cell>
          <cell r="N58">
            <v>556570.02534762758</v>
          </cell>
          <cell r="O58">
            <v>2722025.9392618882</v>
          </cell>
        </row>
        <row r="59">
          <cell r="F59">
            <v>5321010.4369532792</v>
          </cell>
          <cell r="G59">
            <v>1302446.7963717144</v>
          </cell>
          <cell r="H59">
            <v>3642395.6098657148</v>
          </cell>
          <cell r="I59">
            <v>3570084.9539323999</v>
          </cell>
          <cell r="J59">
            <v>13835937.797123108</v>
          </cell>
          <cell r="K59">
            <v>4788909.3932579514</v>
          </cell>
          <cell r="L59">
            <v>1172202.1167345431</v>
          </cell>
          <cell r="M59">
            <v>3278156.0488791433</v>
          </cell>
          <cell r="N59">
            <v>3213076.45853916</v>
          </cell>
          <cell r="O59">
            <v>12452344.017410798</v>
          </cell>
        </row>
        <row r="60">
          <cell r="F60">
            <v>205645.17174391937</v>
          </cell>
          <cell r="G60">
            <v>49586.370457028235</v>
          </cell>
          <cell r="H60">
            <v>144620.5473668878</v>
          </cell>
          <cell r="I60">
            <v>146130.48004387773</v>
          </cell>
          <cell r="J60">
            <v>545982.56961171317</v>
          </cell>
          <cell r="K60">
            <v>223727.98345538715</v>
          </cell>
          <cell r="L60">
            <v>55304.933054591085</v>
          </cell>
          <cell r="M60">
            <v>167095.20618203189</v>
          </cell>
          <cell r="N60">
            <v>169592.66092536063</v>
          </cell>
          <cell r="O60">
            <v>615720.78361737076</v>
          </cell>
        </row>
        <row r="61">
          <cell r="F61">
            <v>614571.40793995513</v>
          </cell>
          <cell r="G61">
            <v>150431.30828199803</v>
          </cell>
          <cell r="H61">
            <v>340202.72736979742</v>
          </cell>
          <cell r="I61">
            <v>303137.47869140824</v>
          </cell>
          <cell r="J61">
            <v>1408342.9222831589</v>
          </cell>
          <cell r="K61">
            <v>578762.3148833313</v>
          </cell>
          <cell r="L61">
            <v>143068.42883391696</v>
          </cell>
          <cell r="M61">
            <v>328846.44066403835</v>
          </cell>
          <cell r="N61">
            <v>290681.80754386942</v>
          </cell>
          <cell r="O61">
            <v>1341358.991925156</v>
          </cell>
        </row>
        <row r="62">
          <cell r="F62">
            <v>583373.09595365683</v>
          </cell>
          <cell r="G62">
            <v>142794.76218230178</v>
          </cell>
          <cell r="H62">
            <v>299475.69774853013</v>
          </cell>
          <cell r="I62">
            <v>302602.41902173706</v>
          </cell>
          <cell r="J62">
            <v>1328245.9749062259</v>
          </cell>
          <cell r="K62">
            <v>560165.27847520076</v>
          </cell>
          <cell r="L62">
            <v>138471.29334071418</v>
          </cell>
          <cell r="M62">
            <v>292844.41284519894</v>
          </cell>
          <cell r="N62">
            <v>272342.17711956339</v>
          </cell>
          <cell r="O62">
            <v>1263823.1617806773</v>
          </cell>
        </row>
        <row r="63">
          <cell r="F63">
            <v>973485.52758143796</v>
          </cell>
          <cell r="G63">
            <v>238284.27358595032</v>
          </cell>
          <cell r="H63">
            <v>448053.73384894984</v>
          </cell>
          <cell r="I63">
            <v>431662.24643102865</v>
          </cell>
          <cell r="J63">
            <v>2091485.7814473668</v>
          </cell>
          <cell r="K63">
            <v>1057776.8890321446</v>
          </cell>
          <cell r="L63">
            <v>261479.49456792802</v>
          </cell>
          <cell r="M63">
            <v>538917.39652179577</v>
          </cell>
          <cell r="N63">
            <v>454420.93987172487</v>
          </cell>
          <cell r="O63">
            <v>2312594.7199935932</v>
          </cell>
        </row>
        <row r="64">
          <cell r="F64">
            <v>474870.98906411603</v>
          </cell>
          <cell r="G64">
            <v>116236.23101753672</v>
          </cell>
          <cell r="H64">
            <v>255340.45855382484</v>
          </cell>
          <cell r="I64">
            <v>231346.35361119505</v>
          </cell>
          <cell r="J64">
            <v>1077794.0322466725</v>
          </cell>
          <cell r="K64">
            <v>439002.76854344225</v>
          </cell>
          <cell r="L64">
            <v>108520.25906681725</v>
          </cell>
          <cell r="M64">
            <v>240606.07677858585</v>
          </cell>
          <cell r="N64">
            <v>209560.76150059179</v>
          </cell>
          <cell r="O64">
            <v>997689.86588943715</v>
          </cell>
        </row>
        <row r="65">
          <cell r="F65">
            <v>414131.67650940345</v>
          </cell>
          <cell r="G65">
            <v>101368.80611994481</v>
          </cell>
          <cell r="H65">
            <v>167203.8646481196</v>
          </cell>
          <cell r="I65">
            <v>168949.58186152991</v>
          </cell>
          <cell r="J65">
            <v>851653.9291389978</v>
          </cell>
          <cell r="K65">
            <v>479578.12070663582</v>
          </cell>
          <cell r="L65">
            <v>118550.37287016874</v>
          </cell>
          <cell r="M65">
            <v>219926.66476864991</v>
          </cell>
          <cell r="N65">
            <v>176837.19051300923</v>
          </cell>
          <cell r="O65">
            <v>994892.34885846358</v>
          </cell>
        </row>
        <row r="66">
          <cell r="F66">
            <v>508001.52318486833</v>
          </cell>
          <cell r="G66">
            <v>124345.73550713231</v>
          </cell>
          <cell r="H66">
            <v>240446.38944357052</v>
          </cell>
          <cell r="I66">
            <v>214858.9177348722</v>
          </cell>
          <cell r="J66">
            <v>1087652.5658704434</v>
          </cell>
          <cell r="K66">
            <v>528606.67123716127</v>
          </cell>
          <cell r="L66">
            <v>130670.09371588523</v>
          </cell>
          <cell r="M66">
            <v>275003.51346994902</v>
          </cell>
          <cell r="N66">
            <v>234128.41664279305</v>
          </cell>
          <cell r="O66">
            <v>1168408.6950657885</v>
          </cell>
        </row>
        <row r="67">
          <cell r="F67">
            <v>485609.50450229109</v>
          </cell>
          <cell r="G67">
            <v>117093.01309388275</v>
          </cell>
          <cell r="H67">
            <v>240371.30502875792</v>
          </cell>
          <cell r="I67">
            <v>242880.93795908341</v>
          </cell>
          <cell r="J67">
            <v>1085954.7605840152</v>
          </cell>
          <cell r="K67">
            <v>490849.05186307849</v>
          </cell>
          <cell r="L67">
            <v>121336.51559332196</v>
          </cell>
          <cell r="M67">
            <v>234141.91580515858</v>
          </cell>
          <cell r="N67">
            <v>218592.84416317509</v>
          </cell>
          <cell r="O67">
            <v>1064920.3274247341</v>
          </cell>
        </row>
        <row r="68">
          <cell r="F68">
            <v>106569.88475508652</v>
          </cell>
          <cell r="G68">
            <v>26085.572774865803</v>
          </cell>
          <cell r="H68">
            <v>61847.615561118648</v>
          </cell>
          <cell r="I68">
            <v>56657.040783688572</v>
          </cell>
          <cell r="J68">
            <v>251160.11387475953</v>
          </cell>
          <cell r="K68">
            <v>109891.57877531611</v>
          </cell>
          <cell r="L68">
            <v>27164.891550743727</v>
          </cell>
          <cell r="M68">
            <v>68338.799402762146</v>
          </cell>
          <cell r="N68">
            <v>63208.845884152252</v>
          </cell>
          <cell r="O68">
            <v>268604.11561297427</v>
          </cell>
        </row>
        <row r="69">
          <cell r="F69">
            <v>170070.0751531951</v>
          </cell>
          <cell r="G69">
            <v>41628.789713257349</v>
          </cell>
          <cell r="H69">
            <v>74834.945534823506</v>
          </cell>
          <cell r="I69">
            <v>74570.715518220313</v>
          </cell>
          <cell r="J69">
            <v>361104.52591949626</v>
          </cell>
          <cell r="K69">
            <v>175826.52604050579</v>
          </cell>
          <cell r="L69">
            <v>43463.826481189964</v>
          </cell>
          <cell r="M69">
            <v>83544.572716816125</v>
          </cell>
          <cell r="N69">
            <v>68066.245977482962</v>
          </cell>
          <cell r="O69">
            <v>370901.17121599487</v>
          </cell>
        </row>
        <row r="70">
          <cell r="F70">
            <v>237435.49453205802</v>
          </cell>
          <cell r="G70">
            <v>58118.115508768358</v>
          </cell>
          <cell r="H70">
            <v>141349.57628436177</v>
          </cell>
          <cell r="I70">
            <v>131324.93731529804</v>
          </cell>
          <cell r="J70">
            <v>568228.12364048616</v>
          </cell>
          <cell r="K70">
            <v>261485.60282947012</v>
          </cell>
          <cell r="L70">
            <v>64638.511177154294</v>
          </cell>
          <cell r="M70">
            <v>179672.80359012861</v>
          </cell>
          <cell r="N70">
            <v>175087.26994703466</v>
          </cell>
          <cell r="O70">
            <v>680884.18754378776</v>
          </cell>
        </row>
        <row r="71">
          <cell r="F71">
            <v>347604.08760687761</v>
          </cell>
          <cell r="G71">
            <v>83816.337209782214</v>
          </cell>
          <cell r="H71">
            <v>165939.95113858214</v>
          </cell>
          <cell r="I71">
            <v>167672.47227201847</v>
          </cell>
          <cell r="J71">
            <v>765032.8482272604</v>
          </cell>
          <cell r="K71">
            <v>312843.67884618987</v>
          </cell>
          <cell r="L71">
            <v>75434.703488803993</v>
          </cell>
          <cell r="M71">
            <v>149345.95602472394</v>
          </cell>
          <cell r="N71">
            <v>150905.22504481662</v>
          </cell>
          <cell r="O71">
            <v>688529.56340453436</v>
          </cell>
        </row>
        <row r="72">
          <cell r="F72">
            <v>188844.04448828797</v>
          </cell>
          <cell r="G72">
            <v>46224.175590694846</v>
          </cell>
          <cell r="H72">
            <v>103056.85101603936</v>
          </cell>
          <cell r="I72">
            <v>91255.377341661238</v>
          </cell>
          <cell r="J72">
            <v>429380.44843668345</v>
          </cell>
          <cell r="K72">
            <v>197804.84179556902</v>
          </cell>
          <cell r="L72">
            <v>48896.804791338698</v>
          </cell>
          <cell r="M72">
            <v>116840.64147471049</v>
          </cell>
          <cell r="N72">
            <v>104853.64208261961</v>
          </cell>
          <cell r="O72">
            <v>468395.93014423782</v>
          </cell>
        </row>
        <row r="73">
          <cell r="F73">
            <v>236331.14339469964</v>
          </cell>
          <cell r="G73">
            <v>57847.798692448494</v>
          </cell>
          <cell r="H73">
            <v>120608.25003481355</v>
          </cell>
          <cell r="I73">
            <v>117360.95298666954</v>
          </cell>
          <cell r="J73">
            <v>532148.14510863123</v>
          </cell>
          <cell r="K73">
            <v>234998.91461182982</v>
          </cell>
          <cell r="L73">
            <v>58091.075777744263</v>
          </cell>
          <cell r="M73">
            <v>128324.90223983646</v>
          </cell>
          <cell r="N73">
            <v>111594.23959757407</v>
          </cell>
          <cell r="O73">
            <v>533009.1322269846</v>
          </cell>
        </row>
        <row r="74">
          <cell r="F74">
            <v>889002.66557351931</v>
          </cell>
          <cell r="G74">
            <v>217605.03713748153</v>
          </cell>
          <cell r="H74">
            <v>403326.31674658635</v>
          </cell>
          <cell r="I74">
            <v>396723.0208349126</v>
          </cell>
          <cell r="J74">
            <v>1906657.0402924996</v>
          </cell>
          <cell r="K74">
            <v>914072.51678750094</v>
          </cell>
          <cell r="L74">
            <v>225956.17484772473</v>
          </cell>
          <cell r="M74">
            <v>444703.41947802133</v>
          </cell>
          <cell r="N74">
            <v>379816.29510922998</v>
          </cell>
          <cell r="O74">
            <v>1964548.4062224771</v>
          </cell>
        </row>
        <row r="75">
          <cell r="F75">
            <v>901872.86980967119</v>
          </cell>
          <cell r="G75">
            <v>220745.94991886124</v>
          </cell>
          <cell r="H75">
            <v>410122.95589834137</v>
          </cell>
          <cell r="I75">
            <v>403331.72424649628</v>
          </cell>
          <cell r="J75">
            <v>1936073.4998733699</v>
          </cell>
          <cell r="K75">
            <v>895475.48037937074</v>
          </cell>
          <cell r="L75">
            <v>221359.03935452196</v>
          </cell>
          <cell r="M75">
            <v>434158.35635746463</v>
          </cell>
          <cell r="N75">
            <v>370809.87278208893</v>
          </cell>
          <cell r="O75">
            <v>1921802.7488734461</v>
          </cell>
        </row>
        <row r="76">
          <cell r="F76">
            <v>417444.72992147878</v>
          </cell>
          <cell r="G76">
            <v>102179.75656890437</v>
          </cell>
          <cell r="H76">
            <v>258479.59726652963</v>
          </cell>
          <cell r="I76">
            <v>245173.00813767427</v>
          </cell>
          <cell r="J76">
            <v>1023277.091894587</v>
          </cell>
          <cell r="K76">
            <v>375700.25692933094</v>
          </cell>
          <cell r="L76">
            <v>91961.780912013928</v>
          </cell>
          <cell r="M76">
            <v>232631.63753987668</v>
          </cell>
          <cell r="N76">
            <v>220655.70732390686</v>
          </cell>
          <cell r="O76">
            <v>920949.3827051284</v>
          </cell>
        </row>
        <row r="77">
          <cell r="F77">
            <v>1179010.1285345517</v>
          </cell>
          <cell r="G77">
            <v>288591.42130886082</v>
          </cell>
          <cell r="H77">
            <v>617886.41891946539</v>
          </cell>
          <cell r="I77">
            <v>538438.7467648579</v>
          </cell>
          <cell r="J77">
            <v>2623926.7155277357</v>
          </cell>
          <cell r="K77">
            <v>1143999.5123789313</v>
          </cell>
          <cell r="L77">
            <v>282793.48640005011</v>
          </cell>
          <cell r="M77">
            <v>621726.7866106889</v>
          </cell>
          <cell r="N77">
            <v>539574.40682056325</v>
          </cell>
          <cell r="O77">
            <v>2588094.1922102333</v>
          </cell>
        </row>
        <row r="78">
          <cell r="F78">
            <v>6754763.7316527124</v>
          </cell>
          <cell r="G78">
            <v>1653392.8070203802</v>
          </cell>
          <cell r="H78">
            <v>4907445.4307018192</v>
          </cell>
          <cell r="I78">
            <v>5015110.8574437108</v>
          </cell>
          <cell r="J78">
            <v>18330712.826818623</v>
          </cell>
          <cell r="K78">
            <v>5741549.1719048051</v>
          </cell>
          <cell r="L78">
            <v>1405383.8859673231</v>
          </cell>
          <cell r="M78">
            <v>4195230.8693560092</v>
          </cell>
          <cell r="N78">
            <v>4262844.2288271543</v>
          </cell>
          <cell r="O78">
            <v>15605008.156055292</v>
          </cell>
        </row>
        <row r="79">
          <cell r="F79">
            <v>176144.00640866626</v>
          </cell>
          <cell r="G79">
            <v>43115.532203016533</v>
          </cell>
          <cell r="H79">
            <v>127571.13466114599</v>
          </cell>
          <cell r="I79">
            <v>130743.05121206342</v>
          </cell>
          <cell r="J79">
            <v>477573.72448489221</v>
          </cell>
          <cell r="K79">
            <v>167336.80608823293</v>
          </cell>
          <cell r="L79">
            <v>40959.755592865702</v>
          </cell>
          <cell r="M79">
            <v>121192.57792808868</v>
          </cell>
          <cell r="N79">
            <v>124205.89865146024</v>
          </cell>
          <cell r="O79">
            <v>453695.03826064756</v>
          </cell>
        </row>
        <row r="80">
          <cell r="F80">
            <v>222192.97985475173</v>
          </cell>
          <cell r="G80">
            <v>0</v>
          </cell>
          <cell r="H80">
            <v>173921.05554670037</v>
          </cell>
          <cell r="I80">
            <v>177308.42759518189</v>
          </cell>
          <cell r="J80">
            <v>573422.46299663396</v>
          </cell>
          <cell r="K80">
            <v>136823.26657090423</v>
          </cell>
          <cell r="L80">
            <v>0</v>
          </cell>
          <cell r="M80">
            <v>107098.10436367089</v>
          </cell>
          <cell r="N80">
            <v>109183.99973744548</v>
          </cell>
          <cell r="O80">
            <v>353105.3706720206</v>
          </cell>
        </row>
        <row r="81">
          <cell r="F81">
            <v>681077.92775006127</v>
          </cell>
          <cell r="G81">
            <v>164225.50624030505</v>
          </cell>
          <cell r="H81">
            <v>380211.93055338314</v>
          </cell>
          <cell r="I81">
            <v>384181.59066445683</v>
          </cell>
          <cell r="J81">
            <v>1609696.9552082063</v>
          </cell>
          <cell r="K81">
            <v>806435.12424347363</v>
          </cell>
          <cell r="L81">
            <v>199348.51184161162</v>
          </cell>
          <cell r="M81">
            <v>521031.48889986327</v>
          </cell>
          <cell r="N81">
            <v>492109.21474187926</v>
          </cell>
          <cell r="O81">
            <v>2018924.3397268276</v>
          </cell>
        </row>
        <row r="82">
          <cell r="F82">
            <v>905567.93263389589</v>
          </cell>
          <cell r="G82">
            <v>221659.7893822793</v>
          </cell>
          <cell r="H82">
            <v>412096.39853136346</v>
          </cell>
          <cell r="I82">
            <v>407101.66849032318</v>
          </cell>
          <cell r="J82">
            <v>1946425.7890378619</v>
          </cell>
          <cell r="K82">
            <v>1051577.8768961015</v>
          </cell>
          <cell r="L82">
            <v>259947.11607019382</v>
          </cell>
          <cell r="M82">
            <v>522672.97709668288</v>
          </cell>
          <cell r="N82">
            <v>446409.23595233326</v>
          </cell>
          <cell r="O82">
            <v>2280607.2060153112</v>
          </cell>
        </row>
        <row r="83">
          <cell r="F83">
            <v>403088.16513581946</v>
          </cell>
          <cell r="G83">
            <v>98665.637956746301</v>
          </cell>
          <cell r="H83">
            <v>153349.13836876239</v>
          </cell>
          <cell r="I83">
            <v>126630.7081316002</v>
          </cell>
          <cell r="J83">
            <v>781733.64959292836</v>
          </cell>
          <cell r="K83">
            <v>342624.94036544656</v>
          </cell>
          <cell r="L83">
            <v>83865.792263234354</v>
          </cell>
          <cell r="M83">
            <v>130346.76761344803</v>
          </cell>
          <cell r="N83">
            <v>107636.10191186017</v>
          </cell>
          <cell r="O83">
            <v>664473.60215398914</v>
          </cell>
        </row>
        <row r="84">
          <cell r="F84">
            <v>209826.71609809782</v>
          </cell>
          <cell r="G84">
            <v>51360.195100772042</v>
          </cell>
          <cell r="H84">
            <v>95954.278475946048</v>
          </cell>
          <cell r="I84">
            <v>80337.168726697986</v>
          </cell>
          <cell r="J84">
            <v>437478.35840151389</v>
          </cell>
          <cell r="K84">
            <v>188844.04448828805</v>
          </cell>
          <cell r="L84">
            <v>46224.175590694838</v>
          </cell>
          <cell r="M84">
            <v>86358.850628351443</v>
          </cell>
          <cell r="N84">
            <v>72303.451854028186</v>
          </cell>
          <cell r="O84">
            <v>393730.52256136248</v>
          </cell>
        </row>
        <row r="85">
          <cell r="F85">
            <v>253873.44609770604</v>
          </cell>
          <cell r="G85">
            <v>61215.454954027955</v>
          </cell>
          <cell r="H85">
            <v>130250.59520627274</v>
          </cell>
          <cell r="I85">
            <v>131610.49622642595</v>
          </cell>
          <cell r="J85">
            <v>576949.99248443265</v>
          </cell>
          <cell r="K85">
            <v>263739.78906075854</v>
          </cell>
          <cell r="L85">
            <v>65195.739721784943</v>
          </cell>
          <cell r="M85">
            <v>133265.72765549988</v>
          </cell>
          <cell r="N85">
            <v>118449.44660378336</v>
          </cell>
          <cell r="O85">
            <v>580650.70304182672</v>
          </cell>
        </row>
        <row r="86">
          <cell r="F86">
            <v>114852.51828527456</v>
          </cell>
          <cell r="G86">
            <v>28112.948897264694</v>
          </cell>
          <cell r="H86">
            <v>55562.770318905663</v>
          </cell>
          <cell r="I86">
            <v>54833.730108534692</v>
          </cell>
          <cell r="J86">
            <v>253361.96760997962</v>
          </cell>
          <cell r="K86">
            <v>121162.50993175876</v>
          </cell>
          <cell r="L86">
            <v>29951.034273896919</v>
          </cell>
          <cell r="M86">
            <v>64824.044652049328</v>
          </cell>
          <cell r="N86">
            <v>55880.074406857777</v>
          </cell>
          <cell r="O86">
            <v>271817.66326456278</v>
          </cell>
        </row>
        <row r="87">
          <cell r="F87">
            <v>386917.31777703</v>
          </cell>
          <cell r="G87">
            <v>94475.727303788561</v>
          </cell>
          <cell r="H87">
            <v>145057.89836638924</v>
          </cell>
          <cell r="I87">
            <v>146572.39727257332</v>
          </cell>
          <cell r="J87">
            <v>773023.34071978112</v>
          </cell>
          <cell r="K87">
            <v>410261.89409451338</v>
          </cell>
          <cell r="L87">
            <v>101415.59512277656</v>
          </cell>
          <cell r="M87">
            <v>159028.07312112238</v>
          </cell>
          <cell r="N87">
            <v>135824.12661031864</v>
          </cell>
          <cell r="O87">
            <v>806529.68894873094</v>
          </cell>
        </row>
        <row r="88">
          <cell r="F88">
            <v>513072.94277238648</v>
          </cell>
          <cell r="G88">
            <v>125587.08886907043</v>
          </cell>
          <cell r="H88">
            <v>204315.17248711304</v>
          </cell>
          <cell r="I88">
            <v>172889.45740602375</v>
          </cell>
          <cell r="J88">
            <v>1015864.6615345937</v>
          </cell>
          <cell r="K88">
            <v>465489.45676108263</v>
          </cell>
          <cell r="L88">
            <v>106749.02553870986</v>
          </cell>
          <cell r="M88">
            <v>190343.71511550283</v>
          </cell>
          <cell r="N88">
            <v>162570.47170304047</v>
          </cell>
          <cell r="O88">
            <v>925152.6691183357</v>
          </cell>
        </row>
        <row r="89">
          <cell r="F89">
            <v>575919.11813241034</v>
          </cell>
          <cell r="G89">
            <v>140970.21971080321</v>
          </cell>
          <cell r="H89">
            <v>273656.27739003068</v>
          </cell>
          <cell r="I89">
            <v>242972.46810044168</v>
          </cell>
          <cell r="J89">
            <v>1233518.083333686</v>
          </cell>
          <cell r="K89">
            <v>567491.38372688857</v>
          </cell>
          <cell r="L89">
            <v>140282.28611076376</v>
          </cell>
          <cell r="M89">
            <v>279293.58067212714</v>
          </cell>
          <cell r="N89">
            <v>231627.09663024251</v>
          </cell>
          <cell r="O89">
            <v>1218694.3471400219</v>
          </cell>
        </row>
        <row r="90">
          <cell r="F90">
            <v>2028140.8637587191</v>
          </cell>
          <cell r="G90">
            <v>496436.83317140973</v>
          </cell>
          <cell r="H90">
            <v>1146350.030504456</v>
          </cell>
          <cell r="I90">
            <v>1158318.6712117544</v>
          </cell>
          <cell r="J90">
            <v>4829246.3986463398</v>
          </cell>
          <cell r="K90">
            <v>2282363.5591796418</v>
          </cell>
          <cell r="L90">
            <v>564193.90143852355</v>
          </cell>
          <cell r="M90">
            <v>1411014.6581617598</v>
          </cell>
          <cell r="N90">
            <v>1286462.8093747594</v>
          </cell>
          <cell r="O90">
            <v>5544034.9281546846</v>
          </cell>
        </row>
        <row r="91">
          <cell r="F91">
            <v>167861.37287847826</v>
          </cell>
          <cell r="G91">
            <v>41088.15608061762</v>
          </cell>
          <cell r="H91">
            <v>79088.2516041169</v>
          </cell>
          <cell r="I91">
            <v>80041.759793351375</v>
          </cell>
          <cell r="J91">
            <v>368079.54035656422</v>
          </cell>
          <cell r="K91">
            <v>198368.38835339126</v>
          </cell>
          <cell r="L91">
            <v>49036.111927496364</v>
          </cell>
          <cell r="M91">
            <v>111050.25677679219</v>
          </cell>
          <cell r="N91">
            <v>97575.224693790515</v>
          </cell>
          <cell r="O91">
            <v>456029.98175147036</v>
          </cell>
        </row>
        <row r="92">
          <cell r="F92">
            <v>518492.85898977332</v>
          </cell>
          <cell r="G92">
            <v>126913.74526217089</v>
          </cell>
          <cell r="H92">
            <v>235571.19714997994</v>
          </cell>
          <cell r="I92">
            <v>238030.71382869946</v>
          </cell>
          <cell r="J92">
            <v>1119008.5152306235</v>
          </cell>
          <cell r="K92">
            <v>517335.74008071877</v>
          </cell>
          <cell r="L92">
            <v>127883.95099273202</v>
          </cell>
          <cell r="M92">
            <v>236814.4768404323</v>
          </cell>
          <cell r="N92">
            <v>214227.64244582952</v>
          </cell>
          <cell r="O92">
            <v>1096261.8103597125</v>
          </cell>
        </row>
        <row r="93">
          <cell r="F93">
            <v>488123.20271241694</v>
          </cell>
          <cell r="G93">
            <v>119480.03281337494</v>
          </cell>
          <cell r="H93">
            <v>191090.33755497835</v>
          </cell>
          <cell r="I93">
            <v>184671.43051773604</v>
          </cell>
          <cell r="J93">
            <v>983365.00359850621</v>
          </cell>
          <cell r="K93">
            <v>598486.44440710591</v>
          </cell>
          <cell r="L93">
            <v>147944.17859943502</v>
          </cell>
          <cell r="M93">
            <v>265756.89379584731</v>
          </cell>
          <cell r="N93">
            <v>226980.03743653384</v>
          </cell>
          <cell r="O93">
            <v>1239167.554238922</v>
          </cell>
        </row>
        <row r="94">
          <cell r="F94">
            <v>348371.97158048971</v>
          </cell>
          <cell r="G94">
            <v>68921.019903418302</v>
          </cell>
          <cell r="H94">
            <v>123320.7180288159</v>
          </cell>
          <cell r="I94">
            <v>104356.99106632578</v>
          </cell>
          <cell r="J94">
            <v>644970.70057904976</v>
          </cell>
          <cell r="K94">
            <v>296116.17584341625</v>
          </cell>
          <cell r="L94">
            <v>58582.866917905558</v>
          </cell>
          <cell r="M94">
            <v>106728.82067472511</v>
          </cell>
          <cell r="N94">
            <v>91155.9108262152</v>
          </cell>
          <cell r="O94">
            <v>552583.77426226216</v>
          </cell>
        </row>
        <row r="95">
          <cell r="F95">
            <v>1186073.1215229314</v>
          </cell>
          <cell r="G95">
            <v>278286.50266267941</v>
          </cell>
          <cell r="H95">
            <v>570412.58891846193</v>
          </cell>
          <cell r="I95">
            <v>576368.06774256995</v>
          </cell>
          <cell r="J95">
            <v>2611140.2808466428</v>
          </cell>
          <cell r="K95">
            <v>1165977.8281339947</v>
          </cell>
          <cell r="L95">
            <v>236543.5272632775</v>
          </cell>
          <cell r="M95">
            <v>587541.09265647072</v>
          </cell>
          <cell r="N95">
            <v>501812.37935868558</v>
          </cell>
          <cell r="O95">
            <v>2491874.8274124283</v>
          </cell>
        </row>
        <row r="96">
          <cell r="F96">
            <v>149639.57911206447</v>
          </cell>
          <cell r="G96">
            <v>36627.928611340052</v>
          </cell>
          <cell r="H96">
            <v>75897.483849641212</v>
          </cell>
          <cell r="I96">
            <v>75631.815352823949</v>
          </cell>
          <cell r="J96">
            <v>337796.80692586966</v>
          </cell>
          <cell r="K96">
            <v>154411.75684326462</v>
          </cell>
          <cell r="L96">
            <v>38170.155307198867</v>
          </cell>
          <cell r="M96">
            <v>80228.027872243634</v>
          </cell>
          <cell r="N96">
            <v>68263.39565248444</v>
          </cell>
          <cell r="O96">
            <v>341073.33567519154</v>
          </cell>
        </row>
        <row r="97">
          <cell r="F97">
            <v>811824.96030178899</v>
          </cell>
          <cell r="G97">
            <v>198713.91557823843</v>
          </cell>
          <cell r="H97">
            <v>362567.77444114158</v>
          </cell>
          <cell r="I97">
            <v>314956.89702841244</v>
          </cell>
          <cell r="J97">
            <v>1688063.5473495815</v>
          </cell>
          <cell r="K97">
            <v>730642.46427161014</v>
          </cell>
          <cell r="L97">
            <v>178842.5240204146</v>
          </cell>
          <cell r="M97">
            <v>326310.99699702743</v>
          </cell>
          <cell r="N97">
            <v>283461.20732557122</v>
          </cell>
          <cell r="O97">
            <v>1519257.1926146233</v>
          </cell>
        </row>
        <row r="98">
          <cell r="F98">
            <v>617768.29430369986</v>
          </cell>
          <cell r="G98">
            <v>148960.92467637797</v>
          </cell>
          <cell r="H98">
            <v>332101.26322905719</v>
          </cell>
          <cell r="I98">
            <v>335568.61664839584</v>
          </cell>
          <cell r="J98">
            <v>1434399.0988575309</v>
          </cell>
          <cell r="K98">
            <v>555991.46487332985</v>
          </cell>
          <cell r="L98">
            <v>134064.83220874018</v>
          </cell>
          <cell r="M98">
            <v>298891.13690615149</v>
          </cell>
          <cell r="N98">
            <v>302011.75498355628</v>
          </cell>
          <cell r="O98">
            <v>1290959.1889717777</v>
          </cell>
        </row>
        <row r="99">
          <cell r="F99">
            <v>248479.0059056422</v>
          </cell>
          <cell r="G99">
            <v>60821.283671966892</v>
          </cell>
          <cell r="H99">
            <v>117774.9192016762</v>
          </cell>
          <cell r="I99">
            <v>109226.86952954021</v>
          </cell>
          <cell r="J99">
            <v>536302.0783088255</v>
          </cell>
          <cell r="K99">
            <v>257540.77692471523</v>
          </cell>
          <cell r="L99">
            <v>63663.36122405067</v>
          </cell>
          <cell r="M99">
            <v>131261.35614259698</v>
          </cell>
          <cell r="N99">
            <v>110700.37492509605</v>
          </cell>
          <cell r="O99">
            <v>563165.86921645887</v>
          </cell>
        </row>
        <row r="100">
          <cell r="F100">
            <v>236331.14339469964</v>
          </cell>
          <cell r="G100">
            <v>57847.798692448494</v>
          </cell>
          <cell r="H100">
            <v>101996.53807868547</v>
          </cell>
          <cell r="I100">
            <v>101636.40489815875</v>
          </cell>
          <cell r="J100">
            <v>497811.88506399235</v>
          </cell>
          <cell r="K100">
            <v>227672.80936014216</v>
          </cell>
          <cell r="L100">
            <v>56280.08300769468</v>
          </cell>
          <cell r="M100">
            <v>101275.91527719068</v>
          </cell>
          <cell r="N100">
            <v>91472.764408342875</v>
          </cell>
          <cell r="O100">
            <v>476701.57205337042</v>
          </cell>
        </row>
        <row r="101">
          <cell r="F101">
            <v>363883.69975959585</v>
          </cell>
          <cell r="G101">
            <v>89069.390977391522</v>
          </cell>
          <cell r="H101">
            <v>263938.78678127535</v>
          </cell>
          <cell r="I101">
            <v>269079.3884527788</v>
          </cell>
          <cell r="J101">
            <v>985971.26597104152</v>
          </cell>
          <cell r="K101">
            <v>387720.03178162785</v>
          </cell>
          <cell r="L101">
            <v>95843.309676470162</v>
          </cell>
          <cell r="M101">
            <v>237544.90810314781</v>
          </cell>
          <cell r="N101">
            <v>242171.44960750092</v>
          </cell>
          <cell r="O101">
            <v>963279.69916874671</v>
          </cell>
        </row>
        <row r="102">
          <cell r="F102">
            <v>797631.57660454488</v>
          </cell>
          <cell r="G102">
            <v>195239.73950863932</v>
          </cell>
          <cell r="H102">
            <v>371943.70587008703</v>
          </cell>
          <cell r="I102">
            <v>307786.24261063104</v>
          </cell>
          <cell r="J102">
            <v>1672601.2645939023</v>
          </cell>
          <cell r="K102">
            <v>717868.41894409037</v>
          </cell>
          <cell r="L102">
            <v>175715.76555777539</v>
          </cell>
          <cell r="M102">
            <v>334749.33528307831</v>
          </cell>
          <cell r="N102">
            <v>279926.88384457503</v>
          </cell>
          <cell r="O102">
            <v>1508260.403629519</v>
          </cell>
        </row>
        <row r="103">
          <cell r="F103">
            <v>3621167.3793982249</v>
          </cell>
          <cell r="G103">
            <v>883052.36945586721</v>
          </cell>
          <cell r="H103">
            <v>2232628.2680188054</v>
          </cell>
          <cell r="I103">
            <v>2062402.7781287772</v>
          </cell>
          <cell r="J103">
            <v>8799250.7950016744</v>
          </cell>
          <cell r="K103">
            <v>3443269.4682932375</v>
          </cell>
          <cell r="L103">
            <v>843218.8786183506</v>
          </cell>
          <cell r="M103">
            <v>2243968.1288966411</v>
          </cell>
          <cell r="N103">
            <v>2082030.1149388831</v>
          </cell>
          <cell r="O103">
            <v>8612486.5907471124</v>
          </cell>
        </row>
        <row r="104">
          <cell r="F104">
            <v>76200.228477730212</v>
          </cell>
          <cell r="G104">
            <v>16625.718800645598</v>
          </cell>
          <cell r="H104">
            <v>26894.917473316695</v>
          </cell>
          <cell r="I104">
            <v>24409.413882642963</v>
          </cell>
          <cell r="J104">
            <v>144130.27863433547</v>
          </cell>
          <cell r="K104">
            <v>68189.133496478185</v>
          </cell>
          <cell r="L104">
            <v>14131.860980548758</v>
          </cell>
          <cell r="M104">
            <v>25776.820961360761</v>
          </cell>
          <cell r="N104">
            <v>22015.699021900276</v>
          </cell>
          <cell r="O104">
            <v>130113.51446028799</v>
          </cell>
        </row>
        <row r="105">
          <cell r="F105">
            <v>408835.15994955238</v>
          </cell>
          <cell r="G105">
            <v>99206.271589386015</v>
          </cell>
          <cell r="H105">
            <v>204331.79615014998</v>
          </cell>
          <cell r="I105">
            <v>206465.15314244825</v>
          </cell>
          <cell r="J105">
            <v>918838.38083153672</v>
          </cell>
          <cell r="K105">
            <v>414206.71999926848</v>
          </cell>
          <cell r="L105">
            <v>102390.7450758802</v>
          </cell>
          <cell r="M105">
            <v>204225.58238371814</v>
          </cell>
          <cell r="N105">
            <v>185818.63782820344</v>
          </cell>
          <cell r="O105">
            <v>906641.68528707023</v>
          </cell>
        </row>
        <row r="106">
          <cell r="F106">
            <v>766056.08376666286</v>
          </cell>
          <cell r="G106">
            <v>142343.17344659698</v>
          </cell>
          <cell r="H106">
            <v>338502.69641438511</v>
          </cell>
          <cell r="I106">
            <v>290151.49226825498</v>
          </cell>
          <cell r="J106">
            <v>1537053.4458959</v>
          </cell>
          <cell r="K106">
            <v>923089.26171265508</v>
          </cell>
          <cell r="L106">
            <v>120991.69742960743</v>
          </cell>
          <cell r="M106">
            <v>449816.17735465494</v>
          </cell>
          <cell r="N106">
            <v>384183.04532844992</v>
          </cell>
          <cell r="O106">
            <v>1878080.1818253673</v>
          </cell>
        </row>
        <row r="107">
          <cell r="F107">
            <v>218100.85461953701</v>
          </cell>
          <cell r="G107">
            <v>53385.49186304539</v>
          </cell>
          <cell r="H107">
            <v>192993.99088381577</v>
          </cell>
          <cell r="I107">
            <v>215371.56263251582</v>
          </cell>
          <cell r="J107">
            <v>679851.89999891398</v>
          </cell>
          <cell r="K107">
            <v>207195.81188856016</v>
          </cell>
          <cell r="L107">
            <v>50716.217269893117</v>
          </cell>
          <cell r="M107">
            <v>183344.29133962496</v>
          </cell>
          <cell r="N107">
            <v>204602.98450089002</v>
          </cell>
          <cell r="O107">
            <v>645859.30499896826</v>
          </cell>
        </row>
        <row r="108">
          <cell r="F108">
            <v>462170.95098449447</v>
          </cell>
          <cell r="G108">
            <v>113127.58762985843</v>
          </cell>
          <cell r="H108">
            <v>178342.06871634375</v>
          </cell>
          <cell r="I108">
            <v>175089.09497537711</v>
          </cell>
          <cell r="J108">
            <v>928729.70230607374</v>
          </cell>
          <cell r="K108">
            <v>485213.58628485719</v>
          </cell>
          <cell r="L108">
            <v>119943.44423174535</v>
          </cell>
          <cell r="M108">
            <v>203765.41819745264</v>
          </cell>
          <cell r="N108">
            <v>172122.737807584</v>
          </cell>
          <cell r="O108">
            <v>981045.18652163923</v>
          </cell>
        </row>
        <row r="109">
          <cell r="F109">
            <v>441740.45494336385</v>
          </cell>
          <cell r="G109">
            <v>108126.72652794112</v>
          </cell>
          <cell r="H109">
            <v>209028.72617704124</v>
          </cell>
          <cell r="I109">
            <v>174184.31348640428</v>
          </cell>
          <cell r="J109">
            <v>933080.22113475041</v>
          </cell>
          <cell r="K109">
            <v>397566.40944902744</v>
          </cell>
          <cell r="L109">
            <v>97314.053875147016</v>
          </cell>
          <cell r="M109">
            <v>188125.85355933712</v>
          </cell>
          <cell r="N109">
            <v>156765.88213776387</v>
          </cell>
          <cell r="O109">
            <v>839772.1990212755</v>
          </cell>
        </row>
        <row r="110">
          <cell r="F110">
            <v>127552.55636489627</v>
          </cell>
          <cell r="G110">
            <v>31221.59228494301</v>
          </cell>
          <cell r="H110">
            <v>101303.62396644453</v>
          </cell>
          <cell r="I110">
            <v>108300.24048349657</v>
          </cell>
          <cell r="J110">
            <v>368378.01309978036</v>
          </cell>
          <cell r="K110">
            <v>121174.92854665146</v>
          </cell>
          <cell r="L110">
            <v>29660.512670695858</v>
          </cell>
          <cell r="M110">
            <v>96238.442768122302</v>
          </cell>
          <cell r="N110">
            <v>102885.22845932173</v>
          </cell>
          <cell r="O110">
            <v>349959.11244479136</v>
          </cell>
        </row>
        <row r="111">
          <cell r="F111">
            <v>415236.02764676209</v>
          </cell>
          <cell r="G111">
            <v>101639.12293626466</v>
          </cell>
          <cell r="H111">
            <v>175005.1323878651</v>
          </cell>
          <cell r="I111">
            <v>176832.29991588602</v>
          </cell>
          <cell r="J111">
            <v>868712.58288677782</v>
          </cell>
          <cell r="K111">
            <v>402935.7888428258</v>
          </cell>
          <cell r="L111">
            <v>99604.602352727001</v>
          </cell>
          <cell r="M111">
            <v>178833.74676467845</v>
          </cell>
          <cell r="N111">
            <v>159149.06992429742</v>
          </cell>
          <cell r="O111">
            <v>840523.20788452856</v>
          </cell>
        </row>
        <row r="112">
          <cell r="F112">
            <v>244061.60135620847</v>
          </cell>
          <cell r="G112">
            <v>59740.016406687471</v>
          </cell>
          <cell r="H112">
            <v>156884.31448579708</v>
          </cell>
          <cell r="I112">
            <v>151601.07734514977</v>
          </cell>
          <cell r="J112">
            <v>612287.00959384278</v>
          </cell>
          <cell r="K112">
            <v>253032.40446213807</v>
          </cell>
          <cell r="L112">
            <v>62548.904134789409</v>
          </cell>
          <cell r="M112">
            <v>177960.02970145628</v>
          </cell>
          <cell r="N112">
            <v>175352.1861270006</v>
          </cell>
          <cell r="O112">
            <v>668893.52442538436</v>
          </cell>
        </row>
        <row r="113">
          <cell r="F113">
            <v>201120.52223324758</v>
          </cell>
          <cell r="G113">
            <v>49197.660570213215</v>
          </cell>
          <cell r="H113">
            <v>122879.08696597477</v>
          </cell>
          <cell r="I113">
            <v>124162.02464050811</v>
          </cell>
          <cell r="J113">
            <v>497359.29440994369</v>
          </cell>
          <cell r="K113">
            <v>181008.47000992284</v>
          </cell>
          <cell r="L113">
            <v>44438.976434293574</v>
          </cell>
          <cell r="M113">
            <v>110591.1782693773</v>
          </cell>
          <cell r="N113">
            <v>111745.82217645731</v>
          </cell>
          <cell r="O113">
            <v>447784.44689005107</v>
          </cell>
        </row>
        <row r="114">
          <cell r="F114">
            <v>91832.541976236578</v>
          </cell>
          <cell r="G114">
            <v>22478.249482274128</v>
          </cell>
          <cell r="H114">
            <v>43571.834930019126</v>
          </cell>
          <cell r="I114">
            <v>39424.085753734522</v>
          </cell>
          <cell r="J114">
            <v>197306.71214226435</v>
          </cell>
          <cell r="K114">
            <v>87349.716462430704</v>
          </cell>
          <cell r="L114">
            <v>21592.606104437313</v>
          </cell>
          <cell r="M114">
            <v>42383.862738874166</v>
          </cell>
          <cell r="N114">
            <v>35481.677178361067</v>
          </cell>
          <cell r="O114">
            <v>186807.86248410324</v>
          </cell>
        </row>
        <row r="115">
          <cell r="F115">
            <v>297070.45594941213</v>
          </cell>
          <cell r="G115">
            <v>72715.223590040419</v>
          </cell>
          <cell r="H115">
            <v>127263.11477206158</v>
          </cell>
          <cell r="I115">
            <v>125217.98110621351</v>
          </cell>
          <cell r="J115">
            <v>622266.77541772765</v>
          </cell>
          <cell r="K115">
            <v>313331.88614910643</v>
          </cell>
          <cell r="L115">
            <v>77454.767703659061</v>
          </cell>
          <cell r="M115">
            <v>148337.20053687147</v>
          </cell>
          <cell r="N115">
            <v>120624.97926499836</v>
          </cell>
          <cell r="O115">
            <v>659748.83365463535</v>
          </cell>
        </row>
        <row r="116">
          <cell r="F116">
            <v>1437737.2910264677</v>
          </cell>
          <cell r="G116">
            <v>351921.19070410536</v>
          </cell>
          <cell r="H116">
            <v>727169.98733511497</v>
          </cell>
          <cell r="I116">
            <v>629388.90937976609</v>
          </cell>
          <cell r="J116">
            <v>3146217.3784454539</v>
          </cell>
          <cell r="K116">
            <v>1293963.561923821</v>
          </cell>
          <cell r="L116">
            <v>316729.07163369481</v>
          </cell>
          <cell r="M116">
            <v>654452.98860160355</v>
          </cell>
          <cell r="N116">
            <v>566450.01844178955</v>
          </cell>
          <cell r="O116">
            <v>2831595.6406009085</v>
          </cell>
        </row>
        <row r="117">
          <cell r="F117">
            <v>565631.46126631612</v>
          </cell>
          <cell r="G117">
            <v>138452.06533276217</v>
          </cell>
          <cell r="H117">
            <v>262886.13596587622</v>
          </cell>
          <cell r="I117">
            <v>261955.6521531691</v>
          </cell>
          <cell r="J117">
            <v>1228925.3147181235</v>
          </cell>
          <cell r="K117">
            <v>639625.34312812181</v>
          </cell>
          <cell r="L117">
            <v>158113.59953894428</v>
          </cell>
          <cell r="M117">
            <v>319040.45864928572</v>
          </cell>
          <cell r="N117">
            <v>266323.1832762243</v>
          </cell>
          <cell r="O117">
            <v>1383102.5845925761</v>
          </cell>
        </row>
        <row r="118">
          <cell r="F118">
            <v>31240.746035916764</v>
          </cell>
          <cell r="G118">
            <v>7462.5186259682905</v>
          </cell>
          <cell r="H118">
            <v>21510.128148989283</v>
          </cell>
          <cell r="I118">
            <v>21434.17938631797</v>
          </cell>
          <cell r="J118">
            <v>81647.572197192319</v>
          </cell>
          <cell r="K118">
            <v>29867.967564573089</v>
          </cell>
          <cell r="L118">
            <v>7383.2782163559859</v>
          </cell>
          <cell r="M118">
            <v>20434.621741539817</v>
          </cell>
          <cell r="N118">
            <v>20362.47041700207</v>
          </cell>
          <cell r="O118">
            <v>78048.337939470963</v>
          </cell>
        </row>
        <row r="119">
          <cell r="F119">
            <v>836333.06912075041</v>
          </cell>
          <cell r="G119">
            <v>204712.87164017445</v>
          </cell>
          <cell r="H119">
            <v>375413.63819810242</v>
          </cell>
          <cell r="I119">
            <v>357661.824375225</v>
          </cell>
          <cell r="J119">
            <v>1774121.4033342523</v>
          </cell>
          <cell r="K119">
            <v>916326.70301878988</v>
          </cell>
          <cell r="L119">
            <v>226513.40339235539</v>
          </cell>
          <cell r="M119">
            <v>445981.6089471798</v>
          </cell>
          <cell r="N119">
            <v>380907.98266403499</v>
          </cell>
          <cell r="O119">
            <v>1969729.69802236</v>
          </cell>
        </row>
        <row r="120">
          <cell r="F120">
            <v>1024590.4893437019</v>
          </cell>
          <cell r="G120">
            <v>185450.46068613644</v>
          </cell>
          <cell r="H120">
            <v>475126.27799547336</v>
          </cell>
          <cell r="I120">
            <v>402025.38524657564</v>
          </cell>
          <cell r="J120">
            <v>2087192.6132718872</v>
          </cell>
          <cell r="K120">
            <v>960846.88108673808</v>
          </cell>
          <cell r="L120">
            <v>157632.89158321597</v>
          </cell>
          <cell r="M120">
            <v>471225.85096305772</v>
          </cell>
          <cell r="N120">
            <v>402468.81187143311</v>
          </cell>
          <cell r="O120">
            <v>1992174.4355044449</v>
          </cell>
        </row>
        <row r="121">
          <cell r="F121">
            <v>83378.510870559912</v>
          </cell>
          <cell r="G121">
            <v>20408.919632148889</v>
          </cell>
          <cell r="H121">
            <v>53559.179521864084</v>
          </cell>
          <cell r="I121">
            <v>53370.070773361935</v>
          </cell>
          <cell r="J121">
            <v>210716.68079793482</v>
          </cell>
          <cell r="K121">
            <v>103129.02008145049</v>
          </cell>
          <cell r="L121">
            <v>25493.205916851806</v>
          </cell>
          <cell r="M121">
            <v>82713.430014495854</v>
          </cell>
          <cell r="N121">
            <v>86942.433539689868</v>
          </cell>
          <cell r="O121">
            <v>298278.089552488</v>
          </cell>
        </row>
        <row r="122">
          <cell r="F122">
            <v>2705376.0607109293</v>
          </cell>
          <cell r="G122">
            <v>0</v>
          </cell>
          <cell r="H122">
            <v>1622347.5477801878</v>
          </cell>
          <cell r="I122">
            <v>1484933.6883149957</v>
          </cell>
          <cell r="J122">
            <v>5812657.2968061129</v>
          </cell>
          <cell r="K122">
            <v>2884794.8294915021</v>
          </cell>
          <cell r="L122">
            <v>0</v>
          </cell>
          <cell r="M122">
            <v>1866476.1723385309</v>
          </cell>
          <cell r="N122">
            <v>1724093.0579072025</v>
          </cell>
          <cell r="O122">
            <v>6475364.0597372353</v>
          </cell>
        </row>
        <row r="123">
          <cell r="F123">
            <v>503031.94306675548</v>
          </cell>
          <cell r="G123">
            <v>123129.30983369298</v>
          </cell>
          <cell r="H123">
            <v>271913.88243116753</v>
          </cell>
          <cell r="I123">
            <v>270953.79875427089</v>
          </cell>
          <cell r="J123">
            <v>1169028.9340858869</v>
          </cell>
          <cell r="K123">
            <v>458726.89806721691</v>
          </cell>
          <cell r="L123">
            <v>113396.00883233536</v>
          </cell>
          <cell r="M123">
            <v>244722.49418805077</v>
          </cell>
          <cell r="N123">
            <v>243858.4188788438</v>
          </cell>
          <cell r="O123">
            <v>1060703.8199664468</v>
          </cell>
        </row>
        <row r="124">
          <cell r="F124">
            <v>327440.11222676846</v>
          </cell>
          <cell r="G124">
            <v>80148.936038836357</v>
          </cell>
          <cell r="H124">
            <v>157589.17083110733</v>
          </cell>
          <cell r="I124">
            <v>150157.8119280017</v>
          </cell>
          <cell r="J124">
            <v>715336.03102471388</v>
          </cell>
          <cell r="K124">
            <v>310514.15335999569</v>
          </cell>
          <cell r="L124">
            <v>76758.232022870769</v>
          </cell>
          <cell r="M124">
            <v>152719.89386924799</v>
          </cell>
          <cell r="N124">
            <v>135142.03073520152</v>
          </cell>
          <cell r="O124">
            <v>675134.30998731602</v>
          </cell>
        </row>
        <row r="125">
          <cell r="F125">
            <v>1597182.4107307298</v>
          </cell>
          <cell r="G125">
            <v>389796.84913322772</v>
          </cell>
          <cell r="H125">
            <v>863227.86427165533</v>
          </cell>
          <cell r="I125">
            <v>872240.52522255993</v>
          </cell>
          <cell r="J125">
            <v>3722447.6493581729</v>
          </cell>
          <cell r="K125">
            <v>1736286.9446499948</v>
          </cell>
          <cell r="L125">
            <v>429205.28650175087</v>
          </cell>
          <cell r="M125">
            <v>998159.45962360187</v>
          </cell>
          <cell r="N125">
            <v>889770.84414750244</v>
          </cell>
          <cell r="O125">
            <v>4053422.5349228499</v>
          </cell>
        </row>
        <row r="126">
          <cell r="F126">
            <v>20351844</v>
          </cell>
          <cell r="G126">
            <v>4981259</v>
          </cell>
          <cell r="H126">
            <v>17553579</v>
          </cell>
          <cell r="I126">
            <v>19975171</v>
          </cell>
          <cell r="J126">
            <v>62861853</v>
          </cell>
          <cell r="K126">
            <v>23488149</v>
          </cell>
          <cell r="L126">
            <v>5806214</v>
          </cell>
          <cell r="M126">
            <v>22128329</v>
          </cell>
          <cell r="N126">
            <v>25674152</v>
          </cell>
          <cell r="O126">
            <v>77096844</v>
          </cell>
        </row>
        <row r="127">
          <cell r="F127">
            <v>320814.00540261791</v>
          </cell>
          <cell r="G127">
            <v>78527.035140917258</v>
          </cell>
          <cell r="H127">
            <v>133611.38953331005</v>
          </cell>
          <cell r="I127">
            <v>133139.62945621702</v>
          </cell>
          <cell r="J127">
            <v>666092.05953306227</v>
          </cell>
          <cell r="K127">
            <v>333056.0156728811</v>
          </cell>
          <cell r="L127">
            <v>82330.517469177139</v>
          </cell>
          <cell r="M127">
            <v>138356.11721642307</v>
          </cell>
          <cell r="N127">
            <v>119825.66651059533</v>
          </cell>
          <cell r="O127">
            <v>673568.31686907669</v>
          </cell>
        </row>
        <row r="128">
          <cell r="F128">
            <v>53561.030161882874</v>
          </cell>
          <cell r="G128">
            <v>13110.36559151286</v>
          </cell>
          <cell r="H128">
            <v>24618.70608555734</v>
          </cell>
          <cell r="I128">
            <v>22014.55172395616</v>
          </cell>
          <cell r="J128">
            <v>113304.65356290923</v>
          </cell>
          <cell r="K128">
            <v>56918.202340035539</v>
          </cell>
          <cell r="L128">
            <v>14070.02075192367</v>
          </cell>
          <cell r="M128">
            <v>28799.712426973063</v>
          </cell>
          <cell r="N128">
            <v>24205.760717783407</v>
          </cell>
          <cell r="O128">
            <v>123993.69623671568</v>
          </cell>
        </row>
        <row r="129">
          <cell r="F129">
            <v>146438</v>
          </cell>
          <cell r="G129">
            <v>35843</v>
          </cell>
          <cell r="H129">
            <v>122657</v>
          </cell>
          <cell r="I129">
            <v>137213</v>
          </cell>
          <cell r="J129">
            <v>442151</v>
          </cell>
          <cell r="K129">
            <v>257625</v>
          </cell>
          <cell r="L129">
            <v>63684</v>
          </cell>
          <cell r="M129">
            <v>234009</v>
          </cell>
          <cell r="N129">
            <v>265683</v>
          </cell>
          <cell r="O129">
            <v>821001</v>
          </cell>
        </row>
        <row r="130">
          <cell r="F130">
            <v>246270.30363092534</v>
          </cell>
          <cell r="G130">
            <v>60280.650039327193</v>
          </cell>
          <cell r="H130">
            <v>104858.26479277381</v>
          </cell>
          <cell r="I130">
            <v>101730.17371195205</v>
          </cell>
          <cell r="J130">
            <v>513139.39217497839</v>
          </cell>
          <cell r="K130">
            <v>251341.76478867166</v>
          </cell>
          <cell r="L130">
            <v>62130.982726316419</v>
          </cell>
          <cell r="M130">
            <v>114195.53488407635</v>
          </cell>
          <cell r="N130">
            <v>92071.691126355916</v>
          </cell>
          <cell r="O130">
            <v>519739.9735254203</v>
          </cell>
        </row>
        <row r="131">
          <cell r="F131">
            <v>1284590.2876167982</v>
          </cell>
          <cell r="G131">
            <v>314434.73463936918</v>
          </cell>
          <cell r="H131">
            <v>619004.66768547974</v>
          </cell>
          <cell r="I131">
            <v>607243.61513040273</v>
          </cell>
          <cell r="J131">
            <v>2825273.3050720496</v>
          </cell>
          <cell r="K131">
            <v>1351948.1922152985</v>
          </cell>
          <cell r="L131">
            <v>334197.81964222662</v>
          </cell>
          <cell r="M131">
            <v>707584.38696826226</v>
          </cell>
          <cell r="N131">
            <v>610571.75200613099</v>
          </cell>
          <cell r="O131">
            <v>3004302.1508319182</v>
          </cell>
        </row>
        <row r="132">
          <cell r="F132">
            <v>1927644.9102591041</v>
          </cell>
          <cell r="G132">
            <v>335763.67157983728</v>
          </cell>
          <cell r="H132">
            <v>1072970.7836909057</v>
          </cell>
          <cell r="I132">
            <v>1006795.731492674</v>
          </cell>
          <cell r="J132">
            <v>4343175.0970225204</v>
          </cell>
          <cell r="K132">
            <v>1925638.5880782313</v>
          </cell>
          <cell r="L132">
            <v>285399.12084286165</v>
          </cell>
          <cell r="M132">
            <v>1141316.6801693407</v>
          </cell>
          <cell r="N132">
            <v>1027323.4760529291</v>
          </cell>
          <cell r="O132">
            <v>4379677.8651433624</v>
          </cell>
        </row>
        <row r="133">
          <cell r="F133">
            <v>201812.21560934148</v>
          </cell>
          <cell r="G133">
            <v>49398.451065540059</v>
          </cell>
          <cell r="H133">
            <v>100560.62213431894</v>
          </cell>
          <cell r="I133">
            <v>92086.943534592865</v>
          </cell>
          <cell r="J133">
            <v>443858.23234379332</v>
          </cell>
          <cell r="K133">
            <v>186533.91063912626</v>
          </cell>
          <cell r="L133">
            <v>46110.662068185506</v>
          </cell>
          <cell r="M133">
            <v>93723.791382352385</v>
          </cell>
          <cell r="N133">
            <v>82878.249181133579</v>
          </cell>
          <cell r="O133">
            <v>409246.61327079777</v>
          </cell>
        </row>
        <row r="134">
          <cell r="F134">
            <v>1153970.2095350276</v>
          </cell>
          <cell r="G134">
            <v>279102.112850248</v>
          </cell>
          <cell r="H134">
            <v>557026.37562018365</v>
          </cell>
          <cell r="I134">
            <v>562842.09366169025</v>
          </cell>
          <cell r="J134">
            <v>2552940.7916671494</v>
          </cell>
          <cell r="K134">
            <v>1116385.7310456471</v>
          </cell>
          <cell r="L134">
            <v>275967.4367283248</v>
          </cell>
          <cell r="M134">
            <v>559420.92433498637</v>
          </cell>
          <cell r="N134">
            <v>506557.88429552125</v>
          </cell>
          <cell r="O134">
            <v>2458331.9764044792</v>
          </cell>
        </row>
        <row r="135">
          <cell r="F135">
            <v>169517.89958451586</v>
          </cell>
          <cell r="G135">
            <v>41493.631305097413</v>
          </cell>
          <cell r="H135">
            <v>71183.206836181242</v>
          </cell>
          <cell r="I135">
            <v>66411.006197242474</v>
          </cell>
          <cell r="J135">
            <v>348605.74392303696</v>
          </cell>
          <cell r="K135">
            <v>201749.66770032386</v>
          </cell>
          <cell r="L135">
            <v>49871.954744442315</v>
          </cell>
          <cell r="M135">
            <v>103045.05199566338</v>
          </cell>
          <cell r="N135">
            <v>86990.167578023771</v>
          </cell>
          <cell r="O135">
            <v>441656.84201845329</v>
          </cell>
        </row>
        <row r="136">
          <cell r="F136">
            <v>146326.52569998923</v>
          </cell>
          <cell r="G136">
            <v>35816.978162380496</v>
          </cell>
          <cell r="H136">
            <v>60265.535347904071</v>
          </cell>
          <cell r="I136">
            <v>60894.746775843436</v>
          </cell>
          <cell r="J136">
            <v>303303.7859861172</v>
          </cell>
          <cell r="K136">
            <v>144267.91880246627</v>
          </cell>
          <cell r="L136">
            <v>35662.626856360985</v>
          </cell>
          <cell r="M136">
            <v>60737.667593360537</v>
          </cell>
          <cell r="N136">
            <v>54805.272098259091</v>
          </cell>
          <cell r="O136">
            <v>295473.48535044689</v>
          </cell>
        </row>
        <row r="137">
          <cell r="F137">
            <v>413524.46659680712</v>
          </cell>
          <cell r="G137">
            <v>101220.17671679724</v>
          </cell>
          <cell r="H137">
            <v>177840.71467839368</v>
          </cell>
          <cell r="I137">
            <v>141492.56647731224</v>
          </cell>
          <cell r="J137">
            <v>834077.92446931032</v>
          </cell>
          <cell r="K137">
            <v>513954.46073378605</v>
          </cell>
          <cell r="L137">
            <v>127048.10817578605</v>
          </cell>
          <cell r="M137">
            <v>278077.91597116843</v>
          </cell>
          <cell r="N137">
            <v>240875.6916466245</v>
          </cell>
          <cell r="O137">
            <v>1159956.1765273651</v>
          </cell>
        </row>
        <row r="138">
          <cell r="F138">
            <v>311427.02073507156</v>
          </cell>
          <cell r="G138">
            <v>76229.342202198502</v>
          </cell>
          <cell r="H138">
            <v>134217.71167110739</v>
          </cell>
          <cell r="I138">
            <v>133816.20509458461</v>
          </cell>
          <cell r="J138">
            <v>655690.27970296214</v>
          </cell>
          <cell r="K138">
            <v>308259.96712870692</v>
          </cell>
          <cell r="L138">
            <v>76201.003478240091</v>
          </cell>
          <cell r="M138">
            <v>141418.80830663134</v>
          </cell>
          <cell r="N138">
            <v>120434.58458512615</v>
          </cell>
          <cell r="O138">
            <v>646314.36349870451</v>
          </cell>
        </row>
        <row r="139">
          <cell r="F139">
            <v>303144.38720488339</v>
          </cell>
          <cell r="G139">
            <v>74201.966079799604</v>
          </cell>
          <cell r="H139">
            <v>184789.20432198406</v>
          </cell>
          <cell r="I139">
            <v>194474.28876242417</v>
          </cell>
          <cell r="J139">
            <v>756609.84636909119</v>
          </cell>
          <cell r="K139">
            <v>273320.08054373483</v>
          </cell>
          <cell r="L139">
            <v>67563.961036465145</v>
          </cell>
          <cell r="M139">
            <v>166310.28388978564</v>
          </cell>
          <cell r="N139">
            <v>175026.85988618174</v>
          </cell>
          <cell r="O139">
            <v>682221.18535616738</v>
          </cell>
        </row>
        <row r="140">
          <cell r="F140">
            <v>487571.02714373788</v>
          </cell>
          <cell r="G140">
            <v>119344.87440521503</v>
          </cell>
          <cell r="H140">
            <v>254151.25982514731</v>
          </cell>
          <cell r="I140">
            <v>248681.87776556559</v>
          </cell>
          <cell r="J140">
            <v>1109749.0391396659</v>
          </cell>
          <cell r="K140">
            <v>476760.38791752525</v>
          </cell>
          <cell r="L140">
            <v>117853.83718938043</v>
          </cell>
          <cell r="M140">
            <v>256597.35077933234</v>
          </cell>
          <cell r="N140">
            <v>223813.68998900903</v>
          </cell>
          <cell r="O140">
            <v>1075025.2658752471</v>
          </cell>
        </row>
        <row r="141">
          <cell r="F141">
            <v>122582.97624678345</v>
          </cell>
          <cell r="G141">
            <v>30005.166611503671</v>
          </cell>
          <cell r="H141">
            <v>64312.12060479715</v>
          </cell>
          <cell r="I141">
            <v>64796.034919238075</v>
          </cell>
          <cell r="J141">
            <v>281696.29838232236</v>
          </cell>
          <cell r="K141">
            <v>129052.16174126866</v>
          </cell>
          <cell r="L141">
            <v>31901.334180104172</v>
          </cell>
          <cell r="M141">
            <v>74688.897943435557</v>
          </cell>
          <cell r="N141">
            <v>66502.558210961754</v>
          </cell>
          <cell r="O141">
            <v>302144.95207577012</v>
          </cell>
        </row>
        <row r="142">
          <cell r="F142">
            <v>1033120.488998792</v>
          </cell>
          <cell r="G142">
            <v>252881.38166722239</v>
          </cell>
          <cell r="H142">
            <v>516655.83253185626</v>
          </cell>
          <cell r="I142">
            <v>441441.89954746439</v>
          </cell>
          <cell r="J142">
            <v>2244099.6027453351</v>
          </cell>
          <cell r="K142">
            <v>1256145.2773855356</v>
          </cell>
          <cell r="L142">
            <v>310515.60649542458</v>
          </cell>
          <cell r="M142">
            <v>769340.40408907004</v>
          </cell>
          <cell r="N142">
            <v>705419.1952015229</v>
          </cell>
          <cell r="O142">
            <v>3041420.4831715534</v>
          </cell>
        </row>
        <row r="143">
          <cell r="F143">
            <v>781710.43909322412</v>
          </cell>
          <cell r="G143">
            <v>172584.33144394011</v>
          </cell>
          <cell r="H143">
            <v>346540.21142160107</v>
          </cell>
          <cell r="I143">
            <v>321085.33393441775</v>
          </cell>
          <cell r="J143">
            <v>1621920.315893183</v>
          </cell>
          <cell r="K143">
            <v>801926.75178089633</v>
          </cell>
          <cell r="L143">
            <v>146696.68172734909</v>
          </cell>
          <cell r="M143">
            <v>381113.49338739162</v>
          </cell>
          <cell r="N143">
            <v>325504.8392576825</v>
          </cell>
          <cell r="O143">
            <v>1655241.7661533195</v>
          </cell>
        </row>
        <row r="144">
          <cell r="F144">
            <v>294861.75367469533</v>
          </cell>
          <cell r="G144">
            <v>72174.589957400691</v>
          </cell>
          <cell r="H144">
            <v>146912.55122260208</v>
          </cell>
          <cell r="I144">
            <v>138778.11807448789</v>
          </cell>
          <cell r="J144">
            <v>652727.01292918599</v>
          </cell>
          <cell r="K144">
            <v>290790.02383622102</v>
          </cell>
          <cell r="L144">
            <v>71882.482257352633</v>
          </cell>
          <cell r="M144">
            <v>154192.67703350674</v>
          </cell>
          <cell r="N144">
            <v>132398.29279718889</v>
          </cell>
          <cell r="O144">
            <v>649263.4759242693</v>
          </cell>
        </row>
        <row r="145">
          <cell r="F145">
            <v>584201.75166259869</v>
          </cell>
          <cell r="G145">
            <v>142997.59583320218</v>
          </cell>
          <cell r="H145">
            <v>274883.38852288434</v>
          </cell>
          <cell r="I145">
            <v>277753.35007571609</v>
          </cell>
          <cell r="J145">
            <v>1279836.0860944013</v>
          </cell>
          <cell r="K145">
            <v>568054.93028471083</v>
          </cell>
          <cell r="L145">
            <v>140421.5932469214</v>
          </cell>
          <cell r="M145">
            <v>257721.4385306153</v>
          </cell>
          <cell r="N145">
            <v>249978.01506814448</v>
          </cell>
          <cell r="O145">
            <v>1216175.9771303921</v>
          </cell>
        </row>
        <row r="146">
          <cell r="F146">
            <v>148535.22797470607</v>
          </cell>
          <cell r="G146">
            <v>36357.61179502021</v>
          </cell>
          <cell r="H146">
            <v>69417.472675507815</v>
          </cell>
          <cell r="I146">
            <v>57504.837259724489</v>
          </cell>
          <cell r="J146">
            <v>311815.1497049586</v>
          </cell>
          <cell r="K146">
            <v>157229.48963237525</v>
          </cell>
          <cell r="L146">
            <v>38866.690987987175</v>
          </cell>
          <cell r="M146">
            <v>80602.61194775936</v>
          </cell>
          <cell r="N146">
            <v>68160.977165051154</v>
          </cell>
          <cell r="O146">
            <v>344859.76973317296</v>
          </cell>
        </row>
        <row r="147">
          <cell r="F147">
            <v>539051.2448450852</v>
          </cell>
          <cell r="G147">
            <v>131945.91050843114</v>
          </cell>
          <cell r="H147">
            <v>239038.41038404775</v>
          </cell>
          <cell r="I147">
            <v>233840.13916053271</v>
          </cell>
          <cell r="J147">
            <v>1143875.7048980969</v>
          </cell>
          <cell r="K147">
            <v>576508.12865204294</v>
          </cell>
          <cell r="L147">
            <v>142511.20028928629</v>
          </cell>
          <cell r="M147">
            <v>284322.15912063775</v>
          </cell>
          <cell r="N147">
            <v>236038.62423400197</v>
          </cell>
          <cell r="O147">
            <v>1239380.1122959689</v>
          </cell>
        </row>
        <row r="148">
          <cell r="F148">
            <v>721926.37612664187</v>
          </cell>
          <cell r="G148">
            <v>164.87712923159978</v>
          </cell>
          <cell r="H148">
            <v>536.93955275212829</v>
          </cell>
          <cell r="I148">
            <v>581.13023895963192</v>
          </cell>
          <cell r="J148">
            <v>723209.32304758532</v>
          </cell>
          <cell r="K148">
            <v>712886.39564499923</v>
          </cell>
          <cell r="L148">
            <v>0</v>
          </cell>
          <cell r="M148">
            <v>0</v>
          </cell>
          <cell r="N148">
            <v>0</v>
          </cell>
          <cell r="O148">
            <v>712886.39564499923</v>
          </cell>
        </row>
        <row r="149">
          <cell r="F149">
            <v>1058460.4356099123</v>
          </cell>
          <cell r="G149">
            <v>0</v>
          </cell>
          <cell r="H149">
            <v>493045.47783749265</v>
          </cell>
          <cell r="I149">
            <v>417187.61380230042</v>
          </cell>
          <cell r="J149">
            <v>1968693.5272497055</v>
          </cell>
          <cell r="K149">
            <v>962537.52076020464</v>
          </cell>
          <cell r="L149">
            <v>0</v>
          </cell>
          <cell r="M149">
            <v>472184.49306492653</v>
          </cell>
          <cell r="N149">
            <v>403287.57753753691</v>
          </cell>
          <cell r="O149">
            <v>1838009.591362668</v>
          </cell>
        </row>
        <row r="152">
          <cell r="F152">
            <v>0</v>
          </cell>
          <cell r="G152">
            <v>0</v>
          </cell>
          <cell r="H152">
            <v>0</v>
          </cell>
          <cell r="I152">
            <v>0</v>
          </cell>
          <cell r="J152">
            <v>0</v>
          </cell>
          <cell r="K152">
            <v>0</v>
          </cell>
          <cell r="L152">
            <v>0</v>
          </cell>
          <cell r="M152">
            <v>0</v>
          </cell>
          <cell r="N152">
            <v>0</v>
          </cell>
          <cell r="O152">
            <v>0</v>
          </cell>
        </row>
        <row r="153">
          <cell r="F153">
            <v>780776.25411239499</v>
          </cell>
          <cell r="G153">
            <v>191113.98913813499</v>
          </cell>
          <cell r="H153">
            <v>346028.449086042</v>
          </cell>
          <cell r="I153">
            <v>292789.99498195702</v>
          </cell>
          <cell r="J153">
            <v>1610708.687318529</v>
          </cell>
          <cell r="K153">
            <v>854900.12821617688</v>
          </cell>
          <cell r="L153">
            <v>211328.92555117043</v>
          </cell>
          <cell r="M153">
            <v>411150.94591261365</v>
          </cell>
          <cell r="N153">
            <v>351159.49679559941</v>
          </cell>
          <cell r="O153">
            <v>1828539.4964755601</v>
          </cell>
        </row>
      </sheetData>
      <sheetData sheetId="32"/>
      <sheetData sheetId="33">
        <row r="8">
          <cell r="K8">
            <v>4069.0493456945496</v>
          </cell>
          <cell r="M8">
            <v>0.44166388208993268</v>
          </cell>
        </row>
        <row r="9">
          <cell r="K9">
            <v>105</v>
          </cell>
          <cell r="M9">
            <v>0.2734375</v>
          </cell>
        </row>
        <row r="10">
          <cell r="K10">
            <v>194</v>
          </cell>
          <cell r="M10">
            <v>0.15335968379446641</v>
          </cell>
        </row>
        <row r="11">
          <cell r="K11">
            <v>1386</v>
          </cell>
          <cell r="M11">
            <v>0.19521126760563381</v>
          </cell>
        </row>
        <row r="12">
          <cell r="K12">
            <v>317</v>
          </cell>
          <cell r="M12">
            <v>8.1240389543823677E-2</v>
          </cell>
        </row>
        <row r="13">
          <cell r="K13">
            <v>460</v>
          </cell>
          <cell r="M13">
            <v>0.32303370786516855</v>
          </cell>
        </row>
        <row r="14">
          <cell r="K14">
            <v>1921</v>
          </cell>
          <cell r="M14">
            <v>0.18083403934858328</v>
          </cell>
        </row>
        <row r="15">
          <cell r="K15">
            <v>1854</v>
          </cell>
          <cell r="M15">
            <v>0.20260080865479183</v>
          </cell>
        </row>
        <row r="16">
          <cell r="K16">
            <v>81</v>
          </cell>
          <cell r="M16">
            <v>0.24770642201834864</v>
          </cell>
        </row>
        <row r="17">
          <cell r="K17">
            <v>683</v>
          </cell>
          <cell r="M17">
            <v>0.28141738772146685</v>
          </cell>
        </row>
        <row r="18">
          <cell r="K18">
            <v>547</v>
          </cell>
          <cell r="M18">
            <v>0.33131435493640216</v>
          </cell>
        </row>
        <row r="19">
          <cell r="K19">
            <v>1990</v>
          </cell>
          <cell r="M19">
            <v>0.14628050573360776</v>
          </cell>
        </row>
        <row r="20">
          <cell r="K20">
            <v>83</v>
          </cell>
          <cell r="M20">
            <v>0.14485165794066318</v>
          </cell>
        </row>
        <row r="21">
          <cell r="K21">
            <v>1900</v>
          </cell>
          <cell r="M21">
            <v>0.17885719664878094</v>
          </cell>
        </row>
        <row r="22">
          <cell r="K22">
            <v>1013</v>
          </cell>
          <cell r="M22">
            <v>0.26483660130718956</v>
          </cell>
        </row>
        <row r="23">
          <cell r="K23">
            <v>1522</v>
          </cell>
          <cell r="M23">
            <v>0.25519785378940307</v>
          </cell>
        </row>
        <row r="24">
          <cell r="K24">
            <v>452</v>
          </cell>
          <cell r="M24">
            <v>0.20278151637505609</v>
          </cell>
        </row>
        <row r="25">
          <cell r="K25">
            <v>1646</v>
          </cell>
          <cell r="M25">
            <v>0.27729110512129379</v>
          </cell>
        </row>
        <row r="26">
          <cell r="K26">
            <v>784</v>
          </cell>
          <cell r="M26">
            <v>0.11837535859882228</v>
          </cell>
        </row>
        <row r="27">
          <cell r="K27">
            <v>583</v>
          </cell>
          <cell r="M27">
            <v>0.20434630213810023</v>
          </cell>
        </row>
        <row r="28">
          <cell r="K28">
            <v>1281</v>
          </cell>
          <cell r="M28">
            <v>0.28625698324022347</v>
          </cell>
        </row>
        <row r="29">
          <cell r="K29">
            <v>346</v>
          </cell>
          <cell r="M29">
            <v>0.2914911541701769</v>
          </cell>
        </row>
        <row r="30">
          <cell r="K30">
            <v>1455</v>
          </cell>
          <cell r="M30">
            <v>0.22509282178217821</v>
          </cell>
        </row>
        <row r="31">
          <cell r="K31">
            <v>173</v>
          </cell>
          <cell r="M31">
            <v>0.22913907284768212</v>
          </cell>
        </row>
        <row r="32">
          <cell r="K32">
            <v>1559</v>
          </cell>
          <cell r="M32">
            <v>0.33577428386818869</v>
          </cell>
        </row>
        <row r="33">
          <cell r="K33">
            <v>1091</v>
          </cell>
          <cell r="M33">
            <v>0.20542270758802486</v>
          </cell>
        </row>
        <row r="34">
          <cell r="K34">
            <v>951</v>
          </cell>
          <cell r="M34">
            <v>9.5635559131134348E-2</v>
          </cell>
        </row>
        <row r="35">
          <cell r="K35">
            <v>400</v>
          </cell>
          <cell r="M35">
            <v>0.2184598580010923</v>
          </cell>
        </row>
        <row r="36">
          <cell r="K36">
            <v>1696</v>
          </cell>
          <cell r="M36">
            <v>0.21906484112632393</v>
          </cell>
        </row>
        <row r="37">
          <cell r="K37">
            <v>25006</v>
          </cell>
          <cell r="M37">
            <v>0.2588505651939878</v>
          </cell>
        </row>
        <row r="38">
          <cell r="K38">
            <v>258</v>
          </cell>
          <cell r="M38">
            <v>0.32616940581542353</v>
          </cell>
        </row>
        <row r="39">
          <cell r="K39">
            <v>411</v>
          </cell>
          <cell r="M39">
            <v>0.22508214676889376</v>
          </cell>
        </row>
        <row r="40">
          <cell r="K40">
            <v>758</v>
          </cell>
          <cell r="M40">
            <v>0.2358431860609832</v>
          </cell>
        </row>
        <row r="41">
          <cell r="K41">
            <v>1570</v>
          </cell>
          <cell r="M41">
            <v>0.17194173694009418</v>
          </cell>
        </row>
        <row r="42">
          <cell r="K42">
            <v>722</v>
          </cell>
          <cell r="M42">
            <v>0.19856985698569857</v>
          </cell>
        </row>
        <row r="43">
          <cell r="K43">
            <v>1007</v>
          </cell>
          <cell r="M43">
            <v>0.33985825177185286</v>
          </cell>
        </row>
        <row r="44">
          <cell r="K44">
            <v>592</v>
          </cell>
          <cell r="M44">
            <v>0.31573333333333331</v>
          </cell>
        </row>
        <row r="45">
          <cell r="K45">
            <v>91</v>
          </cell>
          <cell r="M45">
            <v>0.25925925925925924</v>
          </cell>
        </row>
        <row r="46">
          <cell r="K46">
            <v>1078</v>
          </cell>
          <cell r="M46">
            <v>0.19019054340155259</v>
          </cell>
        </row>
        <row r="47">
          <cell r="K47">
            <v>270</v>
          </cell>
          <cell r="M47">
            <v>0.26418786692759294</v>
          </cell>
        </row>
        <row r="48">
          <cell r="K48">
            <v>705</v>
          </cell>
          <cell r="M48">
            <v>0.3073234524847428</v>
          </cell>
        </row>
        <row r="49">
          <cell r="K49">
            <v>1202</v>
          </cell>
          <cell r="M49">
            <v>0.19701688247828225</v>
          </cell>
        </row>
        <row r="50">
          <cell r="K50">
            <v>374</v>
          </cell>
          <cell r="M50">
            <v>7.3419709462112293E-2</v>
          </cell>
        </row>
        <row r="51">
          <cell r="K51">
            <v>295</v>
          </cell>
          <cell r="M51">
            <v>4.2004841235939054E-2</v>
          </cell>
        </row>
        <row r="52">
          <cell r="K52">
            <v>460</v>
          </cell>
          <cell r="M52">
            <v>0.13161659513590845</v>
          </cell>
        </row>
        <row r="53">
          <cell r="K53">
            <v>952</v>
          </cell>
          <cell r="M53">
            <v>0.20790565625682464</v>
          </cell>
        </row>
        <row r="54">
          <cell r="K54">
            <v>840</v>
          </cell>
          <cell r="M54">
            <v>0.23655308363841171</v>
          </cell>
        </row>
        <row r="55">
          <cell r="K55">
            <v>1744</v>
          </cell>
          <cell r="M55">
            <v>0.22361841261700219</v>
          </cell>
        </row>
        <row r="56">
          <cell r="K56">
            <v>605</v>
          </cell>
          <cell r="M56">
            <v>0.27425203989120578</v>
          </cell>
        </row>
        <row r="57">
          <cell r="K57">
            <v>559</v>
          </cell>
          <cell r="M57">
            <v>0.26318267419962338</v>
          </cell>
        </row>
        <row r="58">
          <cell r="K58">
            <v>2190</v>
          </cell>
          <cell r="M58">
            <v>0.19724398811132127</v>
          </cell>
        </row>
        <row r="59">
          <cell r="K59">
            <v>8226</v>
          </cell>
          <cell r="M59">
            <v>0.15074492843922374</v>
          </cell>
        </row>
        <row r="60">
          <cell r="K60">
            <v>397</v>
          </cell>
          <cell r="M60">
            <v>0.39306930693069309</v>
          </cell>
        </row>
        <row r="61">
          <cell r="K61">
            <v>1027</v>
          </cell>
          <cell r="M61">
            <v>0.28354500276090555</v>
          </cell>
        </row>
        <row r="62">
          <cell r="K62">
            <v>994</v>
          </cell>
          <cell r="M62">
            <v>0.2530549898167006</v>
          </cell>
        </row>
        <row r="63">
          <cell r="K63">
            <v>1877</v>
          </cell>
          <cell r="M63">
            <v>0.24532740818193699</v>
          </cell>
        </row>
        <row r="64">
          <cell r="K64">
            <v>779</v>
          </cell>
          <cell r="M64">
            <v>0.26917760884588804</v>
          </cell>
        </row>
        <row r="65">
          <cell r="K65">
            <v>851</v>
          </cell>
          <cell r="M65">
            <v>0.21764705882352942</v>
          </cell>
        </row>
        <row r="66">
          <cell r="K66">
            <v>938</v>
          </cell>
          <cell r="M66">
            <v>0.25154196835612763</v>
          </cell>
        </row>
        <row r="67">
          <cell r="K67">
            <v>871</v>
          </cell>
          <cell r="M67">
            <v>0.22830930537352556</v>
          </cell>
        </row>
        <row r="68">
          <cell r="K68">
            <v>195</v>
          </cell>
          <cell r="M68">
            <v>0.31707317073170732</v>
          </cell>
        </row>
        <row r="69">
          <cell r="K69">
            <v>312</v>
          </cell>
          <cell r="M69">
            <v>0.22740524781341107</v>
          </cell>
        </row>
        <row r="70">
          <cell r="K70">
            <v>464</v>
          </cell>
          <cell r="M70">
            <v>0.3552833078101072</v>
          </cell>
        </row>
        <row r="71">
          <cell r="K71">
            <v>535</v>
          </cell>
          <cell r="M71">
            <v>0.18871252204585537</v>
          </cell>
        </row>
        <row r="72">
          <cell r="K72">
            <v>351</v>
          </cell>
          <cell r="M72">
            <v>0.3015463917525773</v>
          </cell>
        </row>
        <row r="73">
          <cell r="K73">
            <v>417</v>
          </cell>
          <cell r="M73">
            <v>0.26782273603082851</v>
          </cell>
        </row>
        <row r="74">
          <cell r="K74">
            <v>1622</v>
          </cell>
          <cell r="M74">
            <v>0.20369207585081001</v>
          </cell>
        </row>
        <row r="75">
          <cell r="K75">
            <v>1589</v>
          </cell>
          <cell r="M75">
            <v>0.19614862362671276</v>
          </cell>
        </row>
        <row r="76">
          <cell r="K76">
            <v>647</v>
          </cell>
          <cell r="M76">
            <v>0.2902646926873037</v>
          </cell>
        </row>
        <row r="77">
          <cell r="K77">
            <v>2030</v>
          </cell>
          <cell r="M77">
            <v>0.2660899200419452</v>
          </cell>
        </row>
        <row r="78">
          <cell r="K78">
            <v>10038</v>
          </cell>
          <cell r="M78">
            <v>0.14152778952711276</v>
          </cell>
        </row>
        <row r="79">
          <cell r="K79">
            <v>291</v>
          </cell>
          <cell r="M79">
            <v>0.3823915900131406</v>
          </cell>
        </row>
        <row r="80">
          <cell r="K80">
            <v>174</v>
          </cell>
          <cell r="M80">
            <v>0.10674846625766871</v>
          </cell>
        </row>
        <row r="81">
          <cell r="K81">
            <v>1431</v>
          </cell>
          <cell r="M81">
            <v>0.33025617355181169</v>
          </cell>
        </row>
        <row r="82">
          <cell r="K82">
            <v>1866</v>
          </cell>
          <cell r="M82">
            <v>0.2320029839612085</v>
          </cell>
        </row>
        <row r="83">
          <cell r="K83">
            <v>580</v>
          </cell>
          <cell r="M83">
            <v>0.13567251461988303</v>
          </cell>
        </row>
        <row r="84">
          <cell r="K84">
            <v>316</v>
          </cell>
          <cell r="M84">
            <v>0.1941031941031941</v>
          </cell>
        </row>
        <row r="85">
          <cell r="K85">
            <v>468</v>
          </cell>
          <cell r="M85">
            <v>0.24299065420560748</v>
          </cell>
        </row>
        <row r="86">
          <cell r="K86">
            <v>215</v>
          </cell>
          <cell r="M86">
            <v>0.26060606060606062</v>
          </cell>
        </row>
        <row r="87">
          <cell r="K87">
            <v>728</v>
          </cell>
          <cell r="M87">
            <v>0.15679517553306052</v>
          </cell>
        </row>
        <row r="88">
          <cell r="K88">
            <v>826</v>
          </cell>
          <cell r="M88">
            <v>0.14009497964721845</v>
          </cell>
        </row>
        <row r="89">
          <cell r="K89">
            <v>1007</v>
          </cell>
          <cell r="M89">
            <v>0.23594189315838801</v>
          </cell>
        </row>
        <row r="90">
          <cell r="K90">
            <v>4050</v>
          </cell>
          <cell r="M90">
            <v>0.25678417448643165</v>
          </cell>
        </row>
        <row r="91">
          <cell r="K91">
            <v>352</v>
          </cell>
          <cell r="M91">
            <v>0.27738376674546888</v>
          </cell>
        </row>
        <row r="92">
          <cell r="K92">
            <v>918</v>
          </cell>
          <cell r="M92">
            <v>0.21676505312868949</v>
          </cell>
        </row>
        <row r="93">
          <cell r="K93">
            <v>1062</v>
          </cell>
          <cell r="M93">
            <v>0.18244287923037278</v>
          </cell>
        </row>
        <row r="94">
          <cell r="K94">
            <v>501</v>
          </cell>
          <cell r="M94">
            <v>9.907059521455408E-2</v>
          </cell>
        </row>
        <row r="95">
          <cell r="K95">
            <v>2069</v>
          </cell>
          <cell r="M95">
            <v>0.1313901060519464</v>
          </cell>
        </row>
        <row r="96">
          <cell r="K96">
            <v>274</v>
          </cell>
          <cell r="M96">
            <v>0.25114573785517874</v>
          </cell>
        </row>
        <row r="97">
          <cell r="K97">
            <v>1186</v>
          </cell>
          <cell r="M97">
            <v>0.17986047922353654</v>
          </cell>
        </row>
        <row r="98">
          <cell r="K98">
            <v>884</v>
          </cell>
          <cell r="M98">
            <v>0.2061086500349732</v>
          </cell>
        </row>
        <row r="99">
          <cell r="K99">
            <v>457</v>
          </cell>
          <cell r="M99">
            <v>0.24543501611170784</v>
          </cell>
        </row>
        <row r="100">
          <cell r="K100">
            <v>404</v>
          </cell>
          <cell r="M100">
            <v>0.20383451059535823</v>
          </cell>
        </row>
        <row r="101">
          <cell r="K101">
            <v>688</v>
          </cell>
          <cell r="M101">
            <v>0.23864030523759971</v>
          </cell>
        </row>
        <row r="102">
          <cell r="K102">
            <v>1256</v>
          </cell>
          <cell r="M102">
            <v>0.21389645776566757</v>
          </cell>
        </row>
        <row r="103">
          <cell r="K103">
            <v>6110</v>
          </cell>
          <cell r="M103">
            <v>0.16069221260815822</v>
          </cell>
        </row>
        <row r="104">
          <cell r="K104">
            <v>121</v>
          </cell>
          <cell r="M104">
            <v>0.12804232804232804</v>
          </cell>
        </row>
        <row r="105">
          <cell r="K105">
            <v>735</v>
          </cell>
          <cell r="M105">
            <v>0.23641042135734963</v>
          </cell>
        </row>
        <row r="106">
          <cell r="K106">
            <v>1638</v>
          </cell>
          <cell r="M106">
            <v>0.13895486935866982</v>
          </cell>
        </row>
        <row r="107">
          <cell r="K107">
            <v>338</v>
          </cell>
          <cell r="M107">
            <v>0.45491251682368777</v>
          </cell>
        </row>
        <row r="108">
          <cell r="K108">
            <v>861</v>
          </cell>
          <cell r="M108">
            <v>0.18284136759396899</v>
          </cell>
        </row>
        <row r="109">
          <cell r="K109">
            <v>683</v>
          </cell>
          <cell r="M109">
            <v>0.21145510835913311</v>
          </cell>
        </row>
        <row r="110">
          <cell r="K110">
            <v>194</v>
          </cell>
          <cell r="M110">
            <v>0.38113948919449903</v>
          </cell>
        </row>
        <row r="111">
          <cell r="K111">
            <v>715</v>
          </cell>
          <cell r="M111">
            <v>0.20289443813847899</v>
          </cell>
        </row>
        <row r="112">
          <cell r="K112">
            <v>449</v>
          </cell>
          <cell r="M112">
            <v>0.36623164763458399</v>
          </cell>
        </row>
        <row r="113">
          <cell r="K113">
            <v>319</v>
          </cell>
          <cell r="M113">
            <v>0.24980422866092403</v>
          </cell>
        </row>
        <row r="114">
          <cell r="K114">
            <v>155</v>
          </cell>
          <cell r="M114">
            <v>0.23238380809595202</v>
          </cell>
        </row>
        <row r="115">
          <cell r="K115">
            <v>556</v>
          </cell>
          <cell r="M115">
            <v>0.22656886715566421</v>
          </cell>
        </row>
        <row r="116">
          <cell r="K116">
            <v>2110</v>
          </cell>
          <cell r="M116">
            <v>0.17741528630286724</v>
          </cell>
        </row>
        <row r="117">
          <cell r="K117">
            <v>1135</v>
          </cell>
          <cell r="M117">
            <v>0.23945147679324894</v>
          </cell>
        </row>
        <row r="118">
          <cell r="K118">
            <v>53</v>
          </cell>
          <cell r="M118">
            <v>0.33124999999999999</v>
          </cell>
        </row>
        <row r="119">
          <cell r="K119">
            <v>1626</v>
          </cell>
          <cell r="M119">
            <v>0.22891735886245249</v>
          </cell>
        </row>
        <row r="120">
          <cell r="K120">
            <v>1705</v>
          </cell>
          <cell r="M120">
            <v>0.13612774451097803</v>
          </cell>
        </row>
        <row r="121">
          <cell r="K121">
            <v>183</v>
          </cell>
          <cell r="M121">
            <v>0.4236111111111111</v>
          </cell>
        </row>
        <row r="122">
          <cell r="K122">
            <v>5119</v>
          </cell>
          <cell r="M122">
            <v>0.10923795907044237</v>
          </cell>
        </row>
        <row r="123">
          <cell r="K123">
            <v>814</v>
          </cell>
          <cell r="M123">
            <v>0.23704135119394293</v>
          </cell>
        </row>
        <row r="124">
          <cell r="K124">
            <v>551</v>
          </cell>
          <cell r="M124">
            <v>0.23577235772357724</v>
          </cell>
        </row>
        <row r="125">
          <cell r="K125">
            <v>3081</v>
          </cell>
          <cell r="M125">
            <v>0.2075306479859895</v>
          </cell>
        </row>
        <row r="126">
          <cell r="K126">
            <v>41680.950654305452</v>
          </cell>
          <cell r="M126">
            <v>0.34076171467829863</v>
          </cell>
        </row>
        <row r="127">
          <cell r="K127">
            <v>591</v>
          </cell>
          <cell r="M127">
            <v>0.17947160643789858</v>
          </cell>
        </row>
        <row r="128">
          <cell r="K128">
            <v>101</v>
          </cell>
          <cell r="M128">
            <v>0.2433734939759036</v>
          </cell>
        </row>
        <row r="129">
          <cell r="K129">
            <v>457</v>
          </cell>
          <cell r="M129">
            <v>0.35453840186190844</v>
          </cell>
        </row>
        <row r="130">
          <cell r="K130">
            <v>446</v>
          </cell>
          <cell r="M130">
            <v>0.21319311663479923</v>
          </cell>
        </row>
        <row r="131">
          <cell r="K131">
            <v>2399</v>
          </cell>
          <cell r="M131">
            <v>0.20444861087438213</v>
          </cell>
        </row>
        <row r="132">
          <cell r="K132">
            <v>3417</v>
          </cell>
          <cell r="M132">
            <v>0.10485133020344288</v>
          </cell>
        </row>
        <row r="133">
          <cell r="K133">
            <v>331</v>
          </cell>
          <cell r="M133">
            <v>0.24142961342086069</v>
          </cell>
        </row>
        <row r="134">
          <cell r="K134">
            <v>1981</v>
          </cell>
          <cell r="M134">
            <v>0.17281688912152141</v>
          </cell>
        </row>
        <row r="135">
          <cell r="K135">
            <v>358</v>
          </cell>
          <cell r="M135">
            <v>0.24604810996563573</v>
          </cell>
        </row>
        <row r="136">
          <cell r="K136">
            <v>256</v>
          </cell>
          <cell r="M136">
            <v>0.18364418938307031</v>
          </cell>
        </row>
        <row r="137">
          <cell r="K137">
            <v>912</v>
          </cell>
          <cell r="M137">
            <v>0.26450116009280744</v>
          </cell>
        </row>
        <row r="138">
          <cell r="K138">
            <v>547</v>
          </cell>
          <cell r="M138">
            <v>0.21784149741138989</v>
          </cell>
        </row>
        <row r="139">
          <cell r="K139">
            <v>485</v>
          </cell>
          <cell r="M139">
            <v>0.29975278121137205</v>
          </cell>
        </row>
        <row r="140">
          <cell r="K140">
            <v>846</v>
          </cell>
          <cell r="M140">
            <v>0.26265135051226329</v>
          </cell>
        </row>
        <row r="141">
          <cell r="K141">
            <v>229</v>
          </cell>
          <cell r="M141">
            <v>0.29171974522292993</v>
          </cell>
        </row>
        <row r="142">
          <cell r="K142">
            <v>2229</v>
          </cell>
          <cell r="M142">
            <v>0.31222860344586079</v>
          </cell>
        </row>
        <row r="143">
          <cell r="K143">
            <v>1423</v>
          </cell>
          <cell r="M143">
            <v>0.14343312166112288</v>
          </cell>
        </row>
        <row r="144">
          <cell r="K144">
            <v>516</v>
          </cell>
          <cell r="M144">
            <v>0.25761357963055415</v>
          </cell>
        </row>
        <row r="145">
          <cell r="K145">
            <v>1008</v>
          </cell>
          <cell r="M145">
            <v>0.21252371916508539</v>
          </cell>
        </row>
        <row r="146">
          <cell r="K146">
            <v>279</v>
          </cell>
          <cell r="M146">
            <v>0.2471213463241807</v>
          </cell>
        </row>
        <row r="147">
          <cell r="K147">
            <v>1023</v>
          </cell>
          <cell r="M147">
            <v>0.23647711511789182</v>
          </cell>
        </row>
        <row r="148">
          <cell r="K148">
            <v>1265</v>
          </cell>
          <cell r="M148">
            <v>2.8658812868146807E-2</v>
          </cell>
        </row>
        <row r="149">
          <cell r="K149">
            <v>1708</v>
          </cell>
          <cell r="M149">
            <v>8.2900548463815948E-2</v>
          </cell>
        </row>
        <row r="152">
          <cell r="K152">
            <v>0</v>
          </cell>
          <cell r="M152">
            <v>0</v>
          </cell>
        </row>
        <row r="153">
          <cell r="K153">
            <v>1517</v>
          </cell>
          <cell r="M153">
            <v>1</v>
          </cell>
        </row>
      </sheetData>
      <sheetData sheetId="34">
        <row r="6">
          <cell r="C6">
            <v>5</v>
          </cell>
          <cell r="D6"/>
          <cell r="E6">
            <v>1</v>
          </cell>
          <cell r="F6"/>
        </row>
        <row r="7">
          <cell r="C7"/>
          <cell r="D7">
            <v>1</v>
          </cell>
          <cell r="E7"/>
          <cell r="F7"/>
        </row>
        <row r="8">
          <cell r="C8"/>
          <cell r="D8"/>
          <cell r="E8"/>
          <cell r="F8"/>
        </row>
        <row r="9">
          <cell r="C9"/>
          <cell r="D9"/>
          <cell r="E9">
            <v>1</v>
          </cell>
          <cell r="F9"/>
        </row>
        <row r="10">
          <cell r="C10"/>
          <cell r="D10"/>
          <cell r="E10"/>
          <cell r="F10"/>
        </row>
        <row r="11">
          <cell r="C11"/>
          <cell r="D11"/>
          <cell r="E11"/>
          <cell r="F11"/>
        </row>
        <row r="12">
          <cell r="C12"/>
          <cell r="D12"/>
          <cell r="E12">
            <v>1</v>
          </cell>
          <cell r="F12"/>
        </row>
        <row r="13">
          <cell r="C13">
            <v>1</v>
          </cell>
          <cell r="D13"/>
          <cell r="E13">
            <v>3</v>
          </cell>
          <cell r="F13"/>
        </row>
        <row r="14">
          <cell r="C14"/>
          <cell r="D14"/>
          <cell r="E14"/>
          <cell r="F14"/>
        </row>
        <row r="15">
          <cell r="C15"/>
          <cell r="D15"/>
          <cell r="E15"/>
          <cell r="F15"/>
        </row>
        <row r="16">
          <cell r="C16"/>
          <cell r="D16"/>
          <cell r="E16"/>
          <cell r="F16"/>
        </row>
        <row r="17">
          <cell r="C17">
            <v>13</v>
          </cell>
          <cell r="D17"/>
          <cell r="E17">
            <v>2</v>
          </cell>
          <cell r="F17"/>
        </row>
        <row r="18">
          <cell r="C18"/>
          <cell r="D18"/>
          <cell r="E18"/>
          <cell r="F18"/>
        </row>
        <row r="19">
          <cell r="C19">
            <v>2</v>
          </cell>
          <cell r="D19"/>
          <cell r="E19">
            <v>1</v>
          </cell>
          <cell r="F19"/>
        </row>
        <row r="20">
          <cell r="C20"/>
          <cell r="D20"/>
          <cell r="E20"/>
          <cell r="F20"/>
        </row>
        <row r="21">
          <cell r="C21">
            <v>2</v>
          </cell>
          <cell r="D21"/>
          <cell r="E21">
            <v>1</v>
          </cell>
          <cell r="F21"/>
        </row>
        <row r="22">
          <cell r="C22"/>
          <cell r="D22"/>
          <cell r="E22">
            <v>1</v>
          </cell>
          <cell r="F22"/>
        </row>
        <row r="23">
          <cell r="C23"/>
          <cell r="D23"/>
          <cell r="E23"/>
          <cell r="F23"/>
        </row>
        <row r="24">
          <cell r="C24">
            <v>1</v>
          </cell>
          <cell r="D24"/>
          <cell r="E24">
            <v>1</v>
          </cell>
          <cell r="F24"/>
        </row>
        <row r="25">
          <cell r="C25"/>
          <cell r="D25">
            <v>2</v>
          </cell>
          <cell r="E25">
            <v>1</v>
          </cell>
          <cell r="F25"/>
        </row>
        <row r="26">
          <cell r="C26"/>
          <cell r="D26"/>
          <cell r="E26"/>
          <cell r="F26"/>
        </row>
        <row r="27">
          <cell r="C27"/>
          <cell r="D27"/>
          <cell r="E27"/>
          <cell r="F27"/>
        </row>
        <row r="28">
          <cell r="C28">
            <v>2</v>
          </cell>
          <cell r="D28"/>
          <cell r="E28">
            <v>1</v>
          </cell>
          <cell r="F28"/>
        </row>
        <row r="29">
          <cell r="C29"/>
          <cell r="D29"/>
          <cell r="E29"/>
          <cell r="F29"/>
        </row>
        <row r="30">
          <cell r="C30">
            <v>1</v>
          </cell>
          <cell r="D30"/>
          <cell r="E30"/>
          <cell r="F30"/>
        </row>
        <row r="31">
          <cell r="C31">
            <v>1</v>
          </cell>
          <cell r="D31"/>
          <cell r="E31">
            <v>1</v>
          </cell>
          <cell r="F31"/>
        </row>
        <row r="32">
          <cell r="C32"/>
          <cell r="D32"/>
          <cell r="E32"/>
          <cell r="F32"/>
        </row>
        <row r="33">
          <cell r="C33"/>
          <cell r="D33"/>
          <cell r="E33"/>
          <cell r="F33"/>
        </row>
        <row r="34">
          <cell r="C34">
            <v>3</v>
          </cell>
          <cell r="D34"/>
          <cell r="E34">
            <v>1</v>
          </cell>
          <cell r="F34">
            <v>2</v>
          </cell>
        </row>
        <row r="35">
          <cell r="C35">
            <v>14</v>
          </cell>
          <cell r="D35"/>
          <cell r="E35">
            <v>26</v>
          </cell>
          <cell r="F35"/>
        </row>
        <row r="36">
          <cell r="C36"/>
          <cell r="D36"/>
          <cell r="E36"/>
          <cell r="F36"/>
        </row>
        <row r="37">
          <cell r="C37"/>
          <cell r="D37">
            <v>1</v>
          </cell>
          <cell r="E37"/>
          <cell r="F37"/>
        </row>
        <row r="38">
          <cell r="C38"/>
          <cell r="D38"/>
          <cell r="E38">
            <v>1</v>
          </cell>
          <cell r="F38"/>
        </row>
        <row r="39">
          <cell r="C39"/>
          <cell r="D39"/>
          <cell r="E39">
            <v>3</v>
          </cell>
          <cell r="F39"/>
        </row>
        <row r="40">
          <cell r="C40">
            <v>1</v>
          </cell>
          <cell r="D40">
            <v>2</v>
          </cell>
          <cell r="E40">
            <v>2</v>
          </cell>
          <cell r="F40"/>
        </row>
        <row r="41">
          <cell r="C41"/>
          <cell r="D41"/>
          <cell r="E41"/>
          <cell r="F41"/>
        </row>
        <row r="42">
          <cell r="C42"/>
          <cell r="D42"/>
          <cell r="E42"/>
          <cell r="F42"/>
        </row>
        <row r="43">
          <cell r="C43"/>
          <cell r="D43"/>
          <cell r="E43"/>
          <cell r="F43"/>
        </row>
        <row r="44">
          <cell r="C44"/>
          <cell r="D44"/>
          <cell r="E44"/>
          <cell r="F44"/>
        </row>
        <row r="45">
          <cell r="C45"/>
          <cell r="D45"/>
          <cell r="E45"/>
          <cell r="F45"/>
        </row>
        <row r="46">
          <cell r="C46"/>
          <cell r="D46"/>
          <cell r="E46"/>
          <cell r="F46"/>
        </row>
        <row r="47">
          <cell r="C47"/>
          <cell r="D47"/>
          <cell r="E47"/>
          <cell r="F47"/>
        </row>
        <row r="48">
          <cell r="C48"/>
          <cell r="D48"/>
          <cell r="E48"/>
          <cell r="F48"/>
        </row>
        <row r="49">
          <cell r="C49"/>
          <cell r="D49"/>
          <cell r="E49"/>
          <cell r="F49"/>
        </row>
        <row r="50">
          <cell r="C50"/>
          <cell r="D50">
            <v>4</v>
          </cell>
          <cell r="E50">
            <v>1</v>
          </cell>
          <cell r="F50"/>
        </row>
        <row r="51">
          <cell r="C51"/>
          <cell r="D51"/>
          <cell r="E51"/>
          <cell r="F51"/>
        </row>
        <row r="52">
          <cell r="C52">
            <v>3</v>
          </cell>
          <cell r="D52"/>
          <cell r="E52"/>
          <cell r="F52"/>
        </row>
        <row r="53">
          <cell r="C53"/>
          <cell r="D53"/>
          <cell r="E53"/>
          <cell r="F53"/>
        </row>
        <row r="54">
          <cell r="C54"/>
          <cell r="D54"/>
          <cell r="E54">
            <v>3</v>
          </cell>
          <cell r="F54"/>
        </row>
        <row r="55">
          <cell r="C55"/>
          <cell r="D55"/>
          <cell r="E55">
            <v>1</v>
          </cell>
          <cell r="F55"/>
        </row>
        <row r="56">
          <cell r="C56"/>
          <cell r="D56"/>
          <cell r="E56">
            <v>1</v>
          </cell>
          <cell r="F56"/>
        </row>
        <row r="57">
          <cell r="C57">
            <v>4</v>
          </cell>
          <cell r="D57"/>
          <cell r="E57">
            <v>4</v>
          </cell>
          <cell r="F57"/>
        </row>
        <row r="58">
          <cell r="C58"/>
          <cell r="D58"/>
          <cell r="E58"/>
          <cell r="F58"/>
        </row>
        <row r="59">
          <cell r="C59">
            <v>1</v>
          </cell>
          <cell r="D59">
            <v>1</v>
          </cell>
          <cell r="E59"/>
          <cell r="F59"/>
        </row>
        <row r="60">
          <cell r="C60"/>
          <cell r="D60">
            <v>2</v>
          </cell>
          <cell r="E60">
            <v>1</v>
          </cell>
          <cell r="F60"/>
        </row>
        <row r="61">
          <cell r="C61"/>
          <cell r="D61"/>
          <cell r="E61"/>
          <cell r="F61"/>
        </row>
        <row r="62">
          <cell r="C62"/>
          <cell r="D62"/>
          <cell r="E62"/>
          <cell r="F62"/>
        </row>
        <row r="63">
          <cell r="C63"/>
          <cell r="D63"/>
          <cell r="E63"/>
          <cell r="F63"/>
        </row>
        <row r="64">
          <cell r="C64">
            <v>1</v>
          </cell>
          <cell r="D64">
            <v>1</v>
          </cell>
          <cell r="E64"/>
          <cell r="F64"/>
        </row>
        <row r="65">
          <cell r="C65"/>
          <cell r="D65"/>
          <cell r="E65">
            <v>2</v>
          </cell>
          <cell r="F65"/>
        </row>
        <row r="66">
          <cell r="C66"/>
          <cell r="D66">
            <v>1</v>
          </cell>
          <cell r="E66"/>
          <cell r="F66"/>
        </row>
        <row r="67">
          <cell r="C67"/>
          <cell r="D67"/>
          <cell r="E67"/>
          <cell r="F67"/>
        </row>
        <row r="68">
          <cell r="C68">
            <v>1</v>
          </cell>
          <cell r="D68"/>
          <cell r="E68"/>
          <cell r="F68"/>
        </row>
        <row r="69">
          <cell r="C69">
            <v>1</v>
          </cell>
          <cell r="D69"/>
          <cell r="E69"/>
          <cell r="F69"/>
        </row>
        <row r="70">
          <cell r="C70"/>
          <cell r="D70">
            <v>1</v>
          </cell>
          <cell r="E70"/>
          <cell r="F70"/>
        </row>
        <row r="71">
          <cell r="C71"/>
          <cell r="D71"/>
          <cell r="E71">
            <v>1</v>
          </cell>
          <cell r="F71"/>
        </row>
        <row r="72">
          <cell r="C72">
            <v>3</v>
          </cell>
          <cell r="D72"/>
          <cell r="E72"/>
          <cell r="F72"/>
        </row>
        <row r="73">
          <cell r="C73"/>
          <cell r="D73"/>
          <cell r="E73"/>
          <cell r="F73"/>
        </row>
        <row r="74">
          <cell r="C74"/>
          <cell r="D74"/>
          <cell r="E74"/>
          <cell r="F74"/>
        </row>
        <row r="75">
          <cell r="C75"/>
          <cell r="D75"/>
          <cell r="E75">
            <v>1</v>
          </cell>
          <cell r="F75"/>
        </row>
        <row r="76">
          <cell r="C76">
            <v>41</v>
          </cell>
          <cell r="D76"/>
          <cell r="E76">
            <v>1</v>
          </cell>
          <cell r="F76"/>
        </row>
        <row r="77">
          <cell r="C77">
            <v>1</v>
          </cell>
          <cell r="D77"/>
          <cell r="E77"/>
          <cell r="F77"/>
        </row>
        <row r="78">
          <cell r="C78"/>
          <cell r="D78"/>
          <cell r="E78"/>
          <cell r="F78"/>
        </row>
        <row r="79">
          <cell r="C79">
            <v>5</v>
          </cell>
          <cell r="D79">
            <v>3</v>
          </cell>
          <cell r="E79"/>
          <cell r="F79"/>
        </row>
        <row r="80">
          <cell r="C80"/>
          <cell r="D80"/>
          <cell r="E80"/>
          <cell r="F80"/>
        </row>
        <row r="81">
          <cell r="C81"/>
          <cell r="D81"/>
          <cell r="E81">
            <v>1</v>
          </cell>
          <cell r="F81"/>
        </row>
        <row r="82">
          <cell r="C82"/>
          <cell r="D82"/>
          <cell r="E82"/>
          <cell r="F82"/>
        </row>
        <row r="83">
          <cell r="C83"/>
          <cell r="D83"/>
          <cell r="E83">
            <v>1</v>
          </cell>
          <cell r="F83"/>
        </row>
        <row r="84">
          <cell r="C84"/>
          <cell r="D84">
            <v>1</v>
          </cell>
          <cell r="E84"/>
          <cell r="F84"/>
        </row>
        <row r="85">
          <cell r="C85"/>
          <cell r="D85"/>
          <cell r="E85">
            <v>1</v>
          </cell>
          <cell r="F85"/>
        </row>
        <row r="86">
          <cell r="C86">
            <v>2</v>
          </cell>
          <cell r="D86"/>
          <cell r="E86"/>
          <cell r="F86"/>
        </row>
        <row r="87">
          <cell r="C87">
            <v>1</v>
          </cell>
          <cell r="D87"/>
          <cell r="E87"/>
          <cell r="F87"/>
        </row>
        <row r="88">
          <cell r="C88">
            <v>3</v>
          </cell>
          <cell r="D88">
            <v>12</v>
          </cell>
          <cell r="E88"/>
          <cell r="F88"/>
        </row>
        <row r="89">
          <cell r="C89"/>
          <cell r="D89"/>
          <cell r="E89"/>
          <cell r="F89"/>
        </row>
        <row r="90">
          <cell r="C90">
            <v>1</v>
          </cell>
          <cell r="D90"/>
          <cell r="E90"/>
          <cell r="F90"/>
        </row>
        <row r="91">
          <cell r="C91">
            <v>2</v>
          </cell>
          <cell r="D91"/>
          <cell r="E91"/>
          <cell r="F91"/>
        </row>
        <row r="92">
          <cell r="C92"/>
          <cell r="D92"/>
          <cell r="E92"/>
          <cell r="F92"/>
        </row>
        <row r="93">
          <cell r="C93">
            <v>2</v>
          </cell>
          <cell r="D93"/>
          <cell r="E93">
            <v>1</v>
          </cell>
          <cell r="F93"/>
        </row>
        <row r="94">
          <cell r="C94"/>
          <cell r="D94"/>
          <cell r="E94"/>
          <cell r="F94"/>
        </row>
        <row r="95">
          <cell r="C95">
            <v>2</v>
          </cell>
          <cell r="D95"/>
          <cell r="E95">
            <v>2</v>
          </cell>
          <cell r="F95"/>
        </row>
        <row r="96">
          <cell r="C96">
            <v>1</v>
          </cell>
          <cell r="D96">
            <v>2</v>
          </cell>
          <cell r="E96"/>
          <cell r="F96"/>
        </row>
        <row r="97">
          <cell r="C97"/>
          <cell r="D97"/>
          <cell r="E97"/>
          <cell r="F97"/>
        </row>
        <row r="98">
          <cell r="C98"/>
          <cell r="D98">
            <v>2</v>
          </cell>
          <cell r="E98"/>
          <cell r="F98"/>
        </row>
        <row r="99">
          <cell r="C99">
            <v>1</v>
          </cell>
          <cell r="D99"/>
          <cell r="E99"/>
          <cell r="F99"/>
        </row>
        <row r="100">
          <cell r="C100">
            <v>1</v>
          </cell>
          <cell r="D100"/>
          <cell r="E100"/>
          <cell r="F100"/>
        </row>
        <row r="101">
          <cell r="C101">
            <v>8</v>
          </cell>
          <cell r="D101"/>
          <cell r="E101">
            <v>9</v>
          </cell>
          <cell r="F101"/>
        </row>
        <row r="102">
          <cell r="C102"/>
          <cell r="D102"/>
          <cell r="E102"/>
          <cell r="F102"/>
        </row>
        <row r="103">
          <cell r="C103"/>
          <cell r="D103"/>
          <cell r="E103"/>
          <cell r="F103">
            <v>7</v>
          </cell>
        </row>
        <row r="104">
          <cell r="C104"/>
          <cell r="D104"/>
          <cell r="E104"/>
          <cell r="F104"/>
        </row>
        <row r="105">
          <cell r="C105">
            <v>1</v>
          </cell>
          <cell r="D105"/>
          <cell r="E105"/>
          <cell r="F105"/>
        </row>
        <row r="106">
          <cell r="C106">
            <v>1</v>
          </cell>
          <cell r="D106"/>
          <cell r="E106"/>
          <cell r="F106"/>
        </row>
        <row r="107">
          <cell r="C107">
            <v>1</v>
          </cell>
          <cell r="D107"/>
          <cell r="E107"/>
          <cell r="F107"/>
        </row>
        <row r="108">
          <cell r="C108"/>
          <cell r="D108"/>
          <cell r="E108"/>
          <cell r="F108"/>
        </row>
        <row r="109">
          <cell r="C109"/>
          <cell r="D109"/>
          <cell r="E109"/>
          <cell r="F109">
            <v>2</v>
          </cell>
        </row>
        <row r="110">
          <cell r="C110"/>
          <cell r="D110"/>
          <cell r="E110"/>
          <cell r="F110"/>
        </row>
        <row r="111">
          <cell r="C111"/>
          <cell r="D111"/>
          <cell r="E111"/>
          <cell r="F111"/>
        </row>
        <row r="112">
          <cell r="C112"/>
          <cell r="D112"/>
          <cell r="E112"/>
          <cell r="F112">
            <v>3</v>
          </cell>
        </row>
        <row r="113">
          <cell r="C113"/>
          <cell r="D113"/>
          <cell r="E113"/>
          <cell r="F113"/>
        </row>
        <row r="114">
          <cell r="C114"/>
          <cell r="D114"/>
          <cell r="E114">
            <v>6</v>
          </cell>
          <cell r="F114">
            <v>1</v>
          </cell>
        </row>
        <row r="115">
          <cell r="C115"/>
          <cell r="D115"/>
          <cell r="E115"/>
          <cell r="F115"/>
        </row>
        <row r="116">
          <cell r="C116"/>
          <cell r="D116"/>
          <cell r="E116"/>
          <cell r="F116"/>
        </row>
        <row r="117">
          <cell r="C117">
            <v>3</v>
          </cell>
          <cell r="D117"/>
          <cell r="E117"/>
          <cell r="F117"/>
        </row>
        <row r="118">
          <cell r="C118"/>
          <cell r="D118"/>
          <cell r="E118">
            <v>1</v>
          </cell>
          <cell r="F118"/>
        </row>
        <row r="119">
          <cell r="C119"/>
          <cell r="D119"/>
          <cell r="E119"/>
          <cell r="F119"/>
        </row>
        <row r="120">
          <cell r="C120">
            <v>1</v>
          </cell>
          <cell r="D120"/>
          <cell r="E120">
            <v>10</v>
          </cell>
          <cell r="F120"/>
        </row>
        <row r="121">
          <cell r="C121">
            <v>2</v>
          </cell>
          <cell r="D121"/>
          <cell r="E121"/>
          <cell r="F121">
            <v>3</v>
          </cell>
        </row>
        <row r="122">
          <cell r="C122"/>
          <cell r="D122"/>
          <cell r="E122"/>
          <cell r="F122"/>
        </row>
        <row r="123">
          <cell r="C123">
            <v>9</v>
          </cell>
          <cell r="D123"/>
          <cell r="E123"/>
          <cell r="F123"/>
        </row>
        <row r="124">
          <cell r="C124">
            <v>8</v>
          </cell>
          <cell r="D124"/>
          <cell r="E124">
            <v>5</v>
          </cell>
          <cell r="F124"/>
        </row>
        <row r="125">
          <cell r="C125">
            <v>1</v>
          </cell>
          <cell r="D125"/>
          <cell r="E125">
            <v>2</v>
          </cell>
          <cell r="F125"/>
        </row>
        <row r="126">
          <cell r="C126"/>
          <cell r="D126"/>
          <cell r="E126"/>
          <cell r="F126"/>
        </row>
        <row r="127">
          <cell r="C127"/>
          <cell r="D127"/>
          <cell r="E127"/>
          <cell r="F127"/>
        </row>
        <row r="128">
          <cell r="C128"/>
          <cell r="D128"/>
          <cell r="E128"/>
          <cell r="F128"/>
        </row>
        <row r="129">
          <cell r="C129">
            <v>4</v>
          </cell>
          <cell r="D129"/>
          <cell r="E129"/>
          <cell r="F129"/>
        </row>
        <row r="130">
          <cell r="C130">
            <v>2</v>
          </cell>
          <cell r="D130"/>
          <cell r="E130">
            <v>6</v>
          </cell>
          <cell r="F130"/>
        </row>
        <row r="131">
          <cell r="C131"/>
          <cell r="D131"/>
          <cell r="E131"/>
          <cell r="F131"/>
        </row>
        <row r="132">
          <cell r="C132"/>
          <cell r="D132"/>
          <cell r="E132"/>
          <cell r="F132"/>
        </row>
        <row r="133">
          <cell r="C133"/>
          <cell r="D133">
            <v>1</v>
          </cell>
          <cell r="E133"/>
          <cell r="F133"/>
        </row>
        <row r="134">
          <cell r="C134">
            <v>1</v>
          </cell>
          <cell r="D134"/>
          <cell r="E134"/>
          <cell r="F134"/>
        </row>
        <row r="135">
          <cell r="C135"/>
          <cell r="D135"/>
          <cell r="E135"/>
          <cell r="F135"/>
        </row>
        <row r="136">
          <cell r="C136"/>
          <cell r="D136"/>
          <cell r="E136"/>
          <cell r="F136"/>
        </row>
        <row r="137">
          <cell r="C137"/>
          <cell r="D137">
            <v>1</v>
          </cell>
          <cell r="E137"/>
          <cell r="F137"/>
        </row>
        <row r="138">
          <cell r="C138">
            <v>5</v>
          </cell>
          <cell r="D138"/>
          <cell r="E138"/>
          <cell r="F138"/>
        </row>
        <row r="139">
          <cell r="C139">
            <v>1</v>
          </cell>
          <cell r="D139"/>
          <cell r="E139"/>
          <cell r="F139"/>
        </row>
        <row r="140">
          <cell r="C140"/>
          <cell r="D140"/>
          <cell r="E140"/>
          <cell r="F140"/>
        </row>
        <row r="141">
          <cell r="C141">
            <v>1</v>
          </cell>
          <cell r="D141"/>
          <cell r="E141">
            <v>2</v>
          </cell>
          <cell r="F141"/>
        </row>
        <row r="142">
          <cell r="C142"/>
          <cell r="D142"/>
          <cell r="E142"/>
          <cell r="F142"/>
        </row>
        <row r="143">
          <cell r="C143"/>
          <cell r="D143"/>
          <cell r="E143">
            <v>1</v>
          </cell>
          <cell r="F143"/>
        </row>
        <row r="144">
          <cell r="C144"/>
          <cell r="D144"/>
          <cell r="E144"/>
          <cell r="F144"/>
        </row>
        <row r="145">
          <cell r="C145"/>
          <cell r="D145"/>
          <cell r="E145"/>
          <cell r="F145"/>
        </row>
        <row r="146">
          <cell r="C146">
            <v>3</v>
          </cell>
          <cell r="D146"/>
          <cell r="E146"/>
          <cell r="F146"/>
        </row>
        <row r="147">
          <cell r="C147">
            <v>2</v>
          </cell>
          <cell r="D147"/>
          <cell r="E147">
            <v>13</v>
          </cell>
          <cell r="F147"/>
        </row>
      </sheetData>
      <sheetData sheetId="35"/>
      <sheetData sheetId="36">
        <row r="7">
          <cell r="L7">
            <v>2414905.1020611348</v>
          </cell>
          <cell r="M7">
            <v>591080.268850739</v>
          </cell>
          <cell r="N7">
            <v>2072760.7358421662</v>
          </cell>
          <cell r="O7">
            <v>2352191.8388027488</v>
          </cell>
          <cell r="Y7">
            <v>7430937.9455567896</v>
          </cell>
        </row>
        <row r="8">
          <cell r="L8">
            <v>49907.401803913344</v>
          </cell>
          <cell r="M8">
            <v>12216.051136325481</v>
          </cell>
          <cell r="N8">
            <v>24810.20839660053</v>
          </cell>
          <cell r="O8">
            <v>23302.547639507055</v>
          </cell>
          <cell r="Y8">
            <v>110236.20897634642</v>
          </cell>
        </row>
        <row r="9">
          <cell r="L9">
            <v>144914.55411932699</v>
          </cell>
          <cell r="M9">
            <v>35471.363756321458</v>
          </cell>
          <cell r="N9">
            <v>63433.792151940892</v>
          </cell>
          <cell r="O9">
            <v>54797.117702908654</v>
          </cell>
          <cell r="Y9">
            <v>298616.82773049799</v>
          </cell>
        </row>
        <row r="10">
          <cell r="L10">
            <v>805095.33507131052</v>
          </cell>
          <cell r="M10">
            <v>197066.67603115004</v>
          </cell>
          <cell r="N10">
            <v>359722.8266712444</v>
          </cell>
          <cell r="O10">
            <v>327999.85027223529</v>
          </cell>
          <cell r="Y10">
            <v>1689884.6880459401</v>
          </cell>
        </row>
        <row r="11">
          <cell r="L11">
            <v>400345.5036577562</v>
          </cell>
          <cell r="M11">
            <v>0</v>
          </cell>
          <cell r="N11">
            <v>313369.54311089718</v>
          </cell>
          <cell r="O11">
            <v>319472.88251303334</v>
          </cell>
          <cell r="Y11">
            <v>1033187.9292816868</v>
          </cell>
        </row>
        <row r="12">
          <cell r="L12">
            <v>268278.00281279162</v>
          </cell>
          <cell r="M12">
            <v>65667.569992701028</v>
          </cell>
          <cell r="N12">
            <v>181163.72366297772</v>
          </cell>
          <cell r="O12">
            <v>179135.9746732621</v>
          </cell>
          <cell r="Y12">
            <v>694245.27114173246</v>
          </cell>
        </row>
        <row r="13">
          <cell r="L13">
            <v>1238419.5463041633</v>
          </cell>
          <cell r="M13">
            <v>295006.06336889631</v>
          </cell>
          <cell r="N13">
            <v>969408.89373392577</v>
          </cell>
          <cell r="O13">
            <v>988338.23237780458</v>
          </cell>
          <cell r="Y13">
            <v>3491172.7357847895</v>
          </cell>
        </row>
        <row r="14">
          <cell r="L14">
            <v>965360.35591138352</v>
          </cell>
          <cell r="M14">
            <v>236295.44008580557</v>
          </cell>
          <cell r="N14">
            <v>447762.25338527665</v>
          </cell>
          <cell r="O14">
            <v>378871.47218113998</v>
          </cell>
          <cell r="Y14">
            <v>2028289.5215636059</v>
          </cell>
        </row>
        <row r="15">
          <cell r="L15">
            <v>47007.976744359905</v>
          </cell>
          <cell r="M15">
            <v>11506.346292691025</v>
          </cell>
          <cell r="N15">
            <v>24650.471367368209</v>
          </cell>
          <cell r="O15">
            <v>27451.794169320965</v>
          </cell>
          <cell r="Y15">
            <v>110616.5885737401</v>
          </cell>
        </row>
        <row r="16">
          <cell r="L16">
            <v>315271.82371688966</v>
          </cell>
          <cell r="M16">
            <v>77170.451298991931</v>
          </cell>
          <cell r="N16">
            <v>167831.83484219623</v>
          </cell>
          <cell r="O16">
            <v>147176.1285917137</v>
          </cell>
          <cell r="Y16">
            <v>707450.23844979156</v>
          </cell>
        </row>
        <row r="17">
          <cell r="L17">
            <v>252427.62296150648</v>
          </cell>
          <cell r="M17">
            <v>61787.803789798883</v>
          </cell>
          <cell r="N17">
            <v>131776.55535031192</v>
          </cell>
          <cell r="O17">
            <v>126819.82091488564</v>
          </cell>
          <cell r="Y17">
            <v>572811.80301650288</v>
          </cell>
        </row>
        <row r="18">
          <cell r="L18">
            <v>1153034.4663047227</v>
          </cell>
          <cell r="M18">
            <v>282233.24583528558</v>
          </cell>
          <cell r="N18">
            <v>561202.32286215806</v>
          </cell>
          <cell r="O18">
            <v>479061.05945145962</v>
          </cell>
          <cell r="Y18">
            <v>2475531.0944536258</v>
          </cell>
        </row>
        <row r="19">
          <cell r="L19">
            <v>55277.767010708318</v>
          </cell>
          <cell r="M19">
            <v>13530.57871371193</v>
          </cell>
          <cell r="N19">
            <v>20511.382373723212</v>
          </cell>
          <cell r="O19">
            <v>18273.04519324944</v>
          </cell>
          <cell r="Y19">
            <v>107592.77329139289</v>
          </cell>
        </row>
        <row r="20">
          <cell r="L20">
            <v>922067.44683417131</v>
          </cell>
          <cell r="M20">
            <v>225683.2528006855</v>
          </cell>
          <cell r="N20">
            <v>428922.79846057243</v>
          </cell>
          <cell r="O20">
            <v>363747.79201677459</v>
          </cell>
          <cell r="Y20">
            <v>1940421.2901122039</v>
          </cell>
        </row>
        <row r="21">
          <cell r="L21">
            <v>447227.85235679802</v>
          </cell>
          <cell r="M21">
            <v>109469.9005859943</v>
          </cell>
          <cell r="N21">
            <v>207475.68066547182</v>
          </cell>
          <cell r="O21">
            <v>176048.09755217511</v>
          </cell>
          <cell r="Y21">
            <v>940221.53116043936</v>
          </cell>
        </row>
        <row r="22">
          <cell r="L22">
            <v>951708.99787158601</v>
          </cell>
          <cell r="M22">
            <v>227839.57960700672</v>
          </cell>
          <cell r="N22">
            <v>584566.16062755289</v>
          </cell>
          <cell r="O22">
            <v>582502.15262668615</v>
          </cell>
          <cell r="Y22">
            <v>2346616.8907328318</v>
          </cell>
        </row>
        <row r="23">
          <cell r="L23">
            <v>221232.64966106392</v>
          </cell>
          <cell r="M23">
            <v>54152.074914715784</v>
          </cell>
          <cell r="N23">
            <v>94774.745944534108</v>
          </cell>
          <cell r="O23">
            <v>75485.572948636254</v>
          </cell>
          <cell r="Y23">
            <v>445645.04346895008</v>
          </cell>
        </row>
        <row r="24">
          <cell r="L24">
            <v>861135.55249578855</v>
          </cell>
          <cell r="M24">
            <v>210783.88303859925</v>
          </cell>
          <cell r="N24">
            <v>437938.23922148021</v>
          </cell>
          <cell r="O24">
            <v>401956.15506058367</v>
          </cell>
          <cell r="Y24">
            <v>1911813.8298164518</v>
          </cell>
        </row>
        <row r="25">
          <cell r="L25">
            <v>484403.31943935738</v>
          </cell>
          <cell r="M25">
            <v>79347.42820341108</v>
          </cell>
          <cell r="N25">
            <v>192049.39247109432</v>
          </cell>
          <cell r="O25">
            <v>170200.93763869969</v>
          </cell>
          <cell r="Y25">
            <v>926001.07775256236</v>
          </cell>
        </row>
        <row r="26">
          <cell r="L26">
            <v>312668.43735290982</v>
          </cell>
          <cell r="M26">
            <v>76533.209130486634</v>
          </cell>
          <cell r="N26">
            <v>128918.63765305332</v>
          </cell>
          <cell r="O26">
            <v>126465.63845099245</v>
          </cell>
          <cell r="Y26">
            <v>644585.92258744221</v>
          </cell>
        </row>
        <row r="27">
          <cell r="L27">
            <v>639149.77030272398</v>
          </cell>
          <cell r="M27">
            <v>156446.80656437442</v>
          </cell>
          <cell r="N27">
            <v>325713.88749813091</v>
          </cell>
          <cell r="O27">
            <v>315110.18531554332</v>
          </cell>
          <cell r="Y27">
            <v>1436420.6496807728</v>
          </cell>
        </row>
        <row r="28">
          <cell r="L28">
            <v>178792.49348319267</v>
          </cell>
          <cell r="M28">
            <v>43763.813867997385</v>
          </cell>
          <cell r="N28">
            <v>103060.36459729167</v>
          </cell>
          <cell r="O28">
            <v>97518.453076815596</v>
          </cell>
          <cell r="Y28">
            <v>423135.12502529728</v>
          </cell>
        </row>
        <row r="29">
          <cell r="L29">
            <v>757133.34309947898</v>
          </cell>
          <cell r="M29">
            <v>185314.33493419725</v>
          </cell>
          <cell r="N29">
            <v>334482.53052752529</v>
          </cell>
          <cell r="O29">
            <v>306201.82932227402</v>
          </cell>
          <cell r="Y29">
            <v>1583132.0378834757</v>
          </cell>
        </row>
        <row r="30">
          <cell r="L30">
            <v>87631.361061552641</v>
          </cell>
          <cell r="M30">
            <v>21449.908213610663</v>
          </cell>
          <cell r="N30">
            <v>44235.78613011846</v>
          </cell>
          <cell r="O30">
            <v>37953.163122514226</v>
          </cell>
          <cell r="Y30">
            <v>191270.21852779601</v>
          </cell>
        </row>
        <row r="31">
          <cell r="L31">
            <v>779476.49348637694</v>
          </cell>
          <cell r="M31">
            <v>190795.84109398792</v>
          </cell>
          <cell r="N31">
            <v>449393.02447308117</v>
          </cell>
          <cell r="O31">
            <v>442278.65579177043</v>
          </cell>
          <cell r="Y31">
            <v>1861944.0148452164</v>
          </cell>
        </row>
        <row r="32">
          <cell r="L32">
            <v>480180.90323785128</v>
          </cell>
          <cell r="M32">
            <v>117535.9617334475</v>
          </cell>
          <cell r="N32">
            <v>190503.79727487138</v>
          </cell>
          <cell r="O32">
            <v>181256.65588610104</v>
          </cell>
          <cell r="Y32">
            <v>969477.31813227118</v>
          </cell>
        </row>
        <row r="33">
          <cell r="L33">
            <v>972523.99452654773</v>
          </cell>
          <cell r="M33">
            <v>0</v>
          </cell>
          <cell r="N33">
            <v>761240.97072337568</v>
          </cell>
          <cell r="O33">
            <v>776067.27440628351</v>
          </cell>
          <cell r="Y33">
            <v>2509832.2396562072</v>
          </cell>
        </row>
        <row r="34">
          <cell r="L34">
            <v>196884.37506921546</v>
          </cell>
          <cell r="M34">
            <v>48192.24216958593</v>
          </cell>
          <cell r="N34">
            <v>84111.418028826141</v>
          </cell>
          <cell r="O34">
            <v>71566.013788592274</v>
          </cell>
          <cell r="Y34">
            <v>400754.04905621975</v>
          </cell>
        </row>
        <row r="35">
          <cell r="L35">
            <v>946477.63909700722</v>
          </cell>
          <cell r="M35">
            <v>231673.43561633854</v>
          </cell>
          <cell r="N35">
            <v>455608.42038311862</v>
          </cell>
          <cell r="O35">
            <v>412786.88517179305</v>
          </cell>
          <cell r="Y35">
            <v>2046546.3802682576</v>
          </cell>
        </row>
        <row r="36">
          <cell r="L36">
            <v>10827879.108931158</v>
          </cell>
          <cell r="M36">
            <v>2650208.3445734964</v>
          </cell>
          <cell r="N36">
            <v>8631100.26649509</v>
          </cell>
          <cell r="O36">
            <v>9362406.992993962</v>
          </cell>
          <cell r="Y36">
            <v>31471594.712993708</v>
          </cell>
        </row>
        <row r="37">
          <cell r="L37">
            <v>126502.20221738203</v>
          </cell>
          <cell r="M37">
            <v>30964.4925459564</v>
          </cell>
          <cell r="N37">
            <v>77292.585230806595</v>
          </cell>
          <cell r="O37">
            <v>72810.942174822572</v>
          </cell>
          <cell r="Y37">
            <v>307570.22216896759</v>
          </cell>
        </row>
        <row r="38">
          <cell r="L38">
            <v>221554.43181488983</v>
          </cell>
          <cell r="M38">
            <v>54230.838927744124</v>
          </cell>
          <cell r="N38">
            <v>99559.952360885683</v>
          </cell>
          <cell r="O38">
            <v>100599.42308704667</v>
          </cell>
          <cell r="Y38">
            <v>475944.6461905663</v>
          </cell>
        </row>
        <row r="39">
          <cell r="L39">
            <v>427227.6855598549</v>
          </cell>
          <cell r="M39">
            <v>104574.3730390696</v>
          </cell>
          <cell r="N39">
            <v>221376.16019205254</v>
          </cell>
          <cell r="O39">
            <v>223687.4714425386</v>
          </cell>
          <cell r="Y39">
            <v>976865.69023351558</v>
          </cell>
        </row>
        <row r="40">
          <cell r="L40">
            <v>807651.70296272356</v>
          </cell>
          <cell r="M40">
            <v>194392.99097072025</v>
          </cell>
          <cell r="N40">
            <v>353914.80854518036</v>
          </cell>
          <cell r="O40">
            <v>352665.19294020213</v>
          </cell>
          <cell r="Y40">
            <v>1708624.6954188263</v>
          </cell>
        </row>
        <row r="41">
          <cell r="L41">
            <v>409827.85965274298</v>
          </cell>
          <cell r="M41">
            <v>100315.34220673781</v>
          </cell>
          <cell r="N41">
            <v>172561.95417444993</v>
          </cell>
          <cell r="O41">
            <v>174354.6663194893</v>
          </cell>
          <cell r="Y41">
            <v>857059.82235342008</v>
          </cell>
        </row>
        <row r="42">
          <cell r="L42">
            <v>461901.2635032321</v>
          </cell>
          <cell r="M42">
            <v>113061.57505571417</v>
          </cell>
          <cell r="N42">
            <v>249716.37288091032</v>
          </cell>
          <cell r="O42">
            <v>248835.26918218532</v>
          </cell>
          <cell r="Y42">
            <v>1073514.480622042</v>
          </cell>
        </row>
        <row r="43">
          <cell r="L43">
            <v>324035.61951637396</v>
          </cell>
          <cell r="M43">
            <v>79315.603596349552</v>
          </cell>
          <cell r="N43">
            <v>193990.16644537647</v>
          </cell>
          <cell r="O43">
            <v>193326.46850156391</v>
          </cell>
          <cell r="Y43">
            <v>790667.85805966379</v>
          </cell>
        </row>
        <row r="44">
          <cell r="L44">
            <v>51607.425191743365</v>
          </cell>
          <cell r="M44">
            <v>12632.173232207704</v>
          </cell>
          <cell r="N44">
            <v>30242.672559659095</v>
          </cell>
          <cell r="O44">
            <v>27855.769669016405</v>
          </cell>
          <cell r="Y44">
            <v>122338.04065262657</v>
          </cell>
        </row>
        <row r="45">
          <cell r="L45">
            <v>556318.51811876683</v>
          </cell>
          <cell r="M45">
            <v>136172.49585793467</v>
          </cell>
          <cell r="N45">
            <v>232394.87494994098</v>
          </cell>
          <cell r="O45">
            <v>234821.22875678775</v>
          </cell>
          <cell r="Y45">
            <v>1159707.1176834302</v>
          </cell>
        </row>
        <row r="46">
          <cell r="L46">
            <v>162046.10580816324</v>
          </cell>
          <cell r="M46">
            <v>39664.727945018152</v>
          </cell>
          <cell r="N46">
            <v>92474.150838317975</v>
          </cell>
          <cell r="O46">
            <v>92148.955853052772</v>
          </cell>
          <cell r="Y46">
            <v>386333.94044455216</v>
          </cell>
        </row>
        <row r="47">
          <cell r="L47">
            <v>451708.10904221516</v>
          </cell>
          <cell r="M47">
            <v>110566.55244112312</v>
          </cell>
          <cell r="N47">
            <v>249016.88077129496</v>
          </cell>
          <cell r="O47">
            <v>245395.08461969244</v>
          </cell>
          <cell r="Y47">
            <v>1056686.6268743258</v>
          </cell>
        </row>
        <row r="48">
          <cell r="L48">
            <v>588181.60160798021</v>
          </cell>
          <cell r="M48">
            <v>143971.76096082595</v>
          </cell>
          <cell r="N48">
            <v>249727.03717625409</v>
          </cell>
          <cell r="O48">
            <v>221521.11017630534</v>
          </cell>
          <cell r="Y48">
            <v>1203401.5099213657</v>
          </cell>
        </row>
        <row r="49">
          <cell r="L49">
            <v>250562.95601987554</v>
          </cell>
          <cell r="M49">
            <v>41585.671011524042</v>
          </cell>
          <cell r="N49">
            <v>86541.998713968889</v>
          </cell>
          <cell r="O49">
            <v>87445.553528062752</v>
          </cell>
          <cell r="Y49">
            <v>424550.50826190721</v>
          </cell>
        </row>
        <row r="50">
          <cell r="L50">
            <v>686657.72944448318</v>
          </cell>
          <cell r="M50">
            <v>0</v>
          </cell>
          <cell r="N50">
            <v>537502.09647231502</v>
          </cell>
          <cell r="O50">
            <v>547968.52229934768</v>
          </cell>
          <cell r="Y50">
            <v>686657.72944448318</v>
          </cell>
        </row>
        <row r="51">
          <cell r="L51">
            <v>277636.29461547465</v>
          </cell>
          <cell r="M51">
            <v>46887.644880789259</v>
          </cell>
          <cell r="N51">
            <v>97991.900817763104</v>
          </cell>
          <cell r="O51">
            <v>82915.286949632296</v>
          </cell>
          <cell r="Y51">
            <v>505431.12726365932</v>
          </cell>
        </row>
        <row r="52">
          <cell r="L52">
            <v>464806.01380950632</v>
          </cell>
          <cell r="M52">
            <v>113772.58338307857</v>
          </cell>
          <cell r="N52">
            <v>190384.07917189485</v>
          </cell>
          <cell r="O52">
            <v>192371.81291757763</v>
          </cell>
          <cell r="Y52">
            <v>961334.48928205739</v>
          </cell>
        </row>
        <row r="53">
          <cell r="L53">
            <v>443351.90002094279</v>
          </cell>
          <cell r="M53">
            <v>106903.61155010118</v>
          </cell>
          <cell r="N53">
            <v>233434.88663378646</v>
          </cell>
          <cell r="O53">
            <v>235872.09883976451</v>
          </cell>
          <cell r="Y53">
            <v>1019562.497044595</v>
          </cell>
        </row>
        <row r="54">
          <cell r="L54">
            <v>914746.45260536042</v>
          </cell>
          <cell r="M54">
            <v>223906.45551344231</v>
          </cell>
          <cell r="N54">
            <v>420838.69700662064</v>
          </cell>
          <cell r="O54">
            <v>360480.75738438172</v>
          </cell>
          <cell r="Y54">
            <v>1919972.3625098052</v>
          </cell>
        </row>
        <row r="55">
          <cell r="L55">
            <v>290103.72236696264</v>
          </cell>
          <cell r="M55">
            <v>71009.946003546502</v>
          </cell>
          <cell r="N55">
            <v>149932.36622074258</v>
          </cell>
          <cell r="O55">
            <v>129908.60451126454</v>
          </cell>
          <cell r="Y55">
            <v>640954.63910251623</v>
          </cell>
        </row>
        <row r="56">
          <cell r="L56">
            <v>345465.13116809685</v>
          </cell>
          <cell r="M56">
            <v>84560.998080968886</v>
          </cell>
          <cell r="N56">
            <v>186376.71472209931</v>
          </cell>
          <cell r="O56">
            <v>169871.93469966913</v>
          </cell>
          <cell r="Y56">
            <v>786274.77867083426</v>
          </cell>
        </row>
        <row r="57">
          <cell r="L57">
            <v>1260611.711559704</v>
          </cell>
          <cell r="M57">
            <v>308565.39460759115</v>
          </cell>
          <cell r="N57">
            <v>618065.71166157385</v>
          </cell>
          <cell r="O57">
            <v>584123.66820772889</v>
          </cell>
          <cell r="Y57">
            <v>2771366.4860365978</v>
          </cell>
        </row>
        <row r="58">
          <cell r="L58">
            <v>5000277.1714024572</v>
          </cell>
          <cell r="M58">
            <v>1223939.5242744065</v>
          </cell>
          <cell r="N58">
            <v>3422843.8062708471</v>
          </cell>
          <cell r="O58">
            <v>3354891.8023429005</v>
          </cell>
          <cell r="Y58">
            <v>13001952.304290611</v>
          </cell>
        </row>
        <row r="59">
          <cell r="L59">
            <v>196898.86941786751</v>
          </cell>
          <cell r="M59">
            <v>47477.410720259701</v>
          </cell>
          <cell r="N59">
            <v>138469.68557371609</v>
          </cell>
          <cell r="O59">
            <v>139915.39924875746</v>
          </cell>
          <cell r="Y59">
            <v>522761.3649606008</v>
          </cell>
        </row>
        <row r="60">
          <cell r="L60">
            <v>527414.18981889263</v>
          </cell>
          <cell r="M60">
            <v>129097.45809179869</v>
          </cell>
          <cell r="N60">
            <v>291955.89562384877</v>
          </cell>
          <cell r="O60">
            <v>260147.16217222947</v>
          </cell>
          <cell r="Y60">
            <v>1208614.7057067696</v>
          </cell>
        </row>
        <row r="61">
          <cell r="L61">
            <v>533441.11646483105</v>
          </cell>
          <cell r="M61">
            <v>130572.6950594723</v>
          </cell>
          <cell r="N61">
            <v>273843.020305741</v>
          </cell>
          <cell r="O61">
            <v>276702.1197370016</v>
          </cell>
          <cell r="Y61">
            <v>1214558.9515670459</v>
          </cell>
        </row>
        <row r="62">
          <cell r="L62">
            <v>977689.41836652148</v>
          </cell>
          <cell r="M62">
            <v>239313.27816134141</v>
          </cell>
          <cell r="N62">
            <v>449988.60489693505</v>
          </cell>
          <cell r="O62">
            <v>433526.33263326349</v>
          </cell>
          <cell r="Y62">
            <v>2100517.6340580615</v>
          </cell>
        </row>
        <row r="63">
          <cell r="L63">
            <v>441798.93397053919</v>
          </cell>
          <cell r="M63">
            <v>108141.04069298592</v>
          </cell>
          <cell r="N63">
            <v>237557.45241661248</v>
          </cell>
          <cell r="O63">
            <v>215234.39998899869</v>
          </cell>
          <cell r="Y63">
            <v>1002731.8270691363</v>
          </cell>
        </row>
        <row r="64">
          <cell r="L64">
            <v>395264.51742680889</v>
          </cell>
          <cell r="M64">
            <v>96750.609783943801</v>
          </cell>
          <cell r="N64">
            <v>159586.33116183712</v>
          </cell>
          <cell r="O64">
            <v>161252.51636587241</v>
          </cell>
          <cell r="Y64">
            <v>812853.97473846213</v>
          </cell>
        </row>
        <row r="65">
          <cell r="L65">
            <v>441759.54262019496</v>
          </cell>
          <cell r="M65">
            <v>108131.39870136263</v>
          </cell>
          <cell r="N65">
            <v>209092.85145315272</v>
          </cell>
          <cell r="O65">
            <v>186841.91462923252</v>
          </cell>
          <cell r="Y65">
            <v>945825.70740394283</v>
          </cell>
        </row>
        <row r="66">
          <cell r="L66">
            <v>473204.31507552433</v>
          </cell>
          <cell r="M66">
            <v>114101.80103045897</v>
          </cell>
          <cell r="N66">
            <v>234230.87420111787</v>
          </cell>
          <cell r="O66">
            <v>236676.39703556654</v>
          </cell>
          <cell r="Y66">
            <v>1058213.3873426677</v>
          </cell>
        </row>
        <row r="67">
          <cell r="L67">
            <v>90575.24622096536</v>
          </cell>
          <cell r="M67">
            <v>22170.495748665147</v>
          </cell>
          <cell r="N67">
            <v>52565.159664963947</v>
          </cell>
          <cell r="O67">
            <v>48153.61704601012</v>
          </cell>
          <cell r="Y67">
            <v>213464.51868060458</v>
          </cell>
        </row>
        <row r="68">
          <cell r="L68">
            <v>168355.28967056819</v>
          </cell>
          <cell r="M68">
            <v>41209.054235423748</v>
          </cell>
          <cell r="N68">
            <v>74080.398457210365</v>
          </cell>
          <cell r="O68">
            <v>73818.832623569033</v>
          </cell>
          <cell r="Y68">
            <v>357463.57498677133</v>
          </cell>
        </row>
        <row r="69">
          <cell r="L69">
            <v>212769.8771804139</v>
          </cell>
          <cell r="M69">
            <v>52080.605400336019</v>
          </cell>
          <cell r="N69">
            <v>126665.69522303056</v>
          </cell>
          <cell r="O69">
            <v>117682.45029400545</v>
          </cell>
          <cell r="Y69">
            <v>509198.62809778593</v>
          </cell>
        </row>
        <row r="70">
          <cell r="L70">
            <v>306198.63199491496</v>
          </cell>
          <cell r="M70">
            <v>73832.410801466118</v>
          </cell>
          <cell r="N70">
            <v>146173.72995164848</v>
          </cell>
          <cell r="O70">
            <v>147699.87886610095</v>
          </cell>
          <cell r="Y70">
            <v>673904.65161413047</v>
          </cell>
        </row>
        <row r="71">
          <cell r="L71">
            <v>153976.41071489514</v>
          </cell>
          <cell r="M71">
            <v>37689.473687117948</v>
          </cell>
          <cell r="N71">
            <v>84028.723606444386</v>
          </cell>
          <cell r="O71">
            <v>74406.240872339593</v>
          </cell>
          <cell r="Y71">
            <v>350100.84888079704</v>
          </cell>
        </row>
        <row r="72">
          <cell r="L72">
            <v>233954.08789944538</v>
          </cell>
          <cell r="M72">
            <v>57265.956512044053</v>
          </cell>
          <cell r="N72">
            <v>119395.15344754134</v>
          </cell>
          <cell r="O72">
            <v>116180.51821951184</v>
          </cell>
          <cell r="Y72">
            <v>526795.71607854264</v>
          </cell>
        </row>
        <row r="73">
          <cell r="L73">
            <v>856490.69373262185</v>
          </cell>
          <cell r="M73">
            <v>209646.94081919079</v>
          </cell>
          <cell r="N73">
            <v>388576.1541649045</v>
          </cell>
          <cell r="O73">
            <v>382214.34928475536</v>
          </cell>
          <cell r="Y73">
            <v>1836928.1380014725</v>
          </cell>
        </row>
        <row r="74">
          <cell r="L74">
            <v>846570.23951431608</v>
          </cell>
          <cell r="M74">
            <v>207209.86066923555</v>
          </cell>
          <cell r="N74">
            <v>384974.31359527406</v>
          </cell>
          <cell r="O74">
            <v>378599.51865625678</v>
          </cell>
          <cell r="Y74">
            <v>1817353.9324350825</v>
          </cell>
        </row>
        <row r="75">
          <cell r="L75">
            <v>389116.43978083809</v>
          </cell>
          <cell r="M75">
            <v>95245.718160685807</v>
          </cell>
          <cell r="N75">
            <v>240938.86791493493</v>
          </cell>
          <cell r="O75">
            <v>228535.27956823201</v>
          </cell>
          <cell r="Y75">
            <v>953836.30542469083</v>
          </cell>
        </row>
        <row r="76">
          <cell r="L76">
            <v>912253.30997296318</v>
          </cell>
          <cell r="M76">
            <v>223296.19818112953</v>
          </cell>
          <cell r="N76">
            <v>478086.58908404328</v>
          </cell>
          <cell r="O76">
            <v>416614.34203662229</v>
          </cell>
          <cell r="Y76">
            <v>2030250.4392747583</v>
          </cell>
        </row>
        <row r="77">
          <cell r="L77">
            <v>5755666.8224515514</v>
          </cell>
          <cell r="M77">
            <v>1408839.5245052986</v>
          </cell>
          <cell r="N77">
            <v>4181585.3182433913</v>
          </cell>
          <cell r="O77">
            <v>4273325.9548136322</v>
          </cell>
          <cell r="Y77">
            <v>15619417.620013874</v>
          </cell>
        </row>
        <row r="78">
          <cell r="L78">
            <v>164175.98865921394</v>
          </cell>
          <cell r="M78">
            <v>40186.068605568813</v>
          </cell>
          <cell r="N78">
            <v>118903.37675628632</v>
          </cell>
          <cell r="O78">
            <v>121859.77899959178</v>
          </cell>
          <cell r="Y78">
            <v>445125.21302066086</v>
          </cell>
        </row>
        <row r="79">
          <cell r="L79">
            <v>173334.93149933644</v>
          </cell>
          <cell r="M79">
            <v>0</v>
          </cell>
          <cell r="N79">
            <v>135677.52801725114</v>
          </cell>
          <cell r="O79">
            <v>138320.05030742488</v>
          </cell>
          <cell r="Y79">
            <v>447332.50982401241</v>
          </cell>
        </row>
        <row r="80">
          <cell r="L80">
            <v>673155.67749267258</v>
          </cell>
          <cell r="M80">
            <v>162315.24677355064</v>
          </cell>
          <cell r="N80">
            <v>375789.33228384395</v>
          </cell>
          <cell r="O80">
            <v>379712.81758942863</v>
          </cell>
          <cell r="Y80">
            <v>1590973.0741394958</v>
          </cell>
        </row>
        <row r="81">
          <cell r="L81">
            <v>896460.67498491227</v>
          </cell>
          <cell r="M81">
            <v>219430.56643878092</v>
          </cell>
          <cell r="N81">
            <v>407951.96282157931</v>
          </cell>
          <cell r="O81">
            <v>403007.46456518112</v>
          </cell>
          <cell r="Y81">
            <v>1926850.6688104537</v>
          </cell>
        </row>
        <row r="82">
          <cell r="L82">
            <v>336500.75030896481</v>
          </cell>
          <cell r="M82">
            <v>82366.74770883139</v>
          </cell>
          <cell r="N82">
            <v>128016.90692887155</v>
          </cell>
          <cell r="O82">
            <v>105712.17908142063</v>
          </cell>
          <cell r="Y82">
            <v>652596.58402808837</v>
          </cell>
        </row>
        <row r="83">
          <cell r="L83">
            <v>190845.89070987978</v>
          </cell>
          <cell r="M83">
            <v>46714.176170290375</v>
          </cell>
          <cell r="N83">
            <v>87274.299878021018</v>
          </cell>
          <cell r="O83">
            <v>73069.906482206861</v>
          </cell>
          <cell r="Y83">
            <v>397904.27324039803</v>
          </cell>
        </row>
        <row r="84">
          <cell r="L84">
            <v>245461.8679628871</v>
          </cell>
          <cell r="M84">
            <v>59187.205878281282</v>
          </cell>
          <cell r="N84">
            <v>125935.00775305569</v>
          </cell>
          <cell r="O84">
            <v>127249.85123031709</v>
          </cell>
          <cell r="Y84">
            <v>557833.93282454112</v>
          </cell>
        </row>
        <row r="85">
          <cell r="L85">
            <v>112187.46846239947</v>
          </cell>
          <cell r="M85">
            <v>27460.613096554982</v>
          </cell>
          <cell r="N85">
            <v>54273.485996649455</v>
          </cell>
          <cell r="O85">
            <v>53561.362511418913</v>
          </cell>
          <cell r="Y85">
            <v>247482.9300670228</v>
          </cell>
        </row>
        <row r="86">
          <cell r="L86">
            <v>386295.04522019555</v>
          </cell>
          <cell r="M86">
            <v>94323.783594662556</v>
          </cell>
          <cell r="N86">
            <v>144824.60420983896</v>
          </cell>
          <cell r="O86">
            <v>146336.66737313077</v>
          </cell>
          <cell r="Y86">
            <v>771780.1003978278</v>
          </cell>
        </row>
        <row r="87">
          <cell r="L87">
            <v>458944.24788640154</v>
          </cell>
          <cell r="M87">
            <v>112337.77352166435</v>
          </cell>
          <cell r="N87">
            <v>182760.12112858033</v>
          </cell>
          <cell r="O87">
            <v>154649.7883282378</v>
          </cell>
          <cell r="Y87">
            <v>908691.93086488405</v>
          </cell>
        </row>
        <row r="88">
          <cell r="L88">
            <v>546665.82738422207</v>
          </cell>
          <cell r="M88">
            <v>133809.76489310435</v>
          </cell>
          <cell r="N88">
            <v>259756.15427288684</v>
          </cell>
          <cell r="O88">
            <v>230630.90132593332</v>
          </cell>
          <cell r="Y88">
            <v>1170862.6478761465</v>
          </cell>
        </row>
        <row r="89">
          <cell r="L89">
            <v>1994604.9892152078</v>
          </cell>
          <cell r="M89">
            <v>488228.11174899328</v>
          </cell>
          <cell r="N89">
            <v>1127394.8131953878</v>
          </cell>
          <cell r="O89">
            <v>1139165.5490922322</v>
          </cell>
          <cell r="Y89">
            <v>4749393.4632518217</v>
          </cell>
        </row>
        <row r="90">
          <cell r="L90">
            <v>161874.59603212675</v>
          </cell>
          <cell r="M90">
            <v>39622.746753477193</v>
          </cell>
          <cell r="N90">
            <v>76267.568647682812</v>
          </cell>
          <cell r="O90">
            <v>77187.069961766523</v>
          </cell>
          <cell r="Y90">
            <v>354951.98139505327</v>
          </cell>
        </row>
        <row r="91">
          <cell r="L91">
            <v>503516.6597774722</v>
          </cell>
          <cell r="M91">
            <v>123247.9560446901</v>
          </cell>
          <cell r="N91">
            <v>228766.93530523207</v>
          </cell>
          <cell r="O91">
            <v>231155.41106003558</v>
          </cell>
          <cell r="Y91">
            <v>1086686.9621874299</v>
          </cell>
        </row>
        <row r="92">
          <cell r="L92">
            <v>472847.17434210767</v>
          </cell>
          <cell r="M92">
            <v>115740.85311283953</v>
          </cell>
          <cell r="N92">
            <v>185110.08215724089</v>
          </cell>
          <cell r="O92">
            <v>178892.05761331666</v>
          </cell>
          <cell r="Y92">
            <v>952590.16722550476</v>
          </cell>
        </row>
        <row r="93">
          <cell r="L93">
            <v>314353.04751742189</v>
          </cell>
          <cell r="M93">
            <v>62190.802969471137</v>
          </cell>
          <cell r="N93">
            <v>111278.30794917494</v>
          </cell>
          <cell r="O93">
            <v>94166.410755201781</v>
          </cell>
          <cell r="Y93">
            <v>581988.56919126981</v>
          </cell>
        </row>
        <row r="94">
          <cell r="L94">
            <v>1174102.8902419989</v>
          </cell>
          <cell r="M94">
            <v>275477.94580493961</v>
          </cell>
          <cell r="N94">
            <v>564655.80167574773</v>
          </cell>
          <cell r="O94">
            <v>570551.1758927959</v>
          </cell>
          <cell r="Y94">
            <v>2584787.8136154823</v>
          </cell>
        </row>
        <row r="95">
          <cell r="L95">
            <v>147527.33082388408</v>
          </cell>
          <cell r="M95">
            <v>36110.904439206046</v>
          </cell>
          <cell r="N95">
            <v>74826.147433902268</v>
          </cell>
          <cell r="O95">
            <v>74564.22899994241</v>
          </cell>
          <cell r="Y95">
            <v>333028.61169693479</v>
          </cell>
        </row>
        <row r="96">
          <cell r="L96">
            <v>772392.86816718988</v>
          </cell>
          <cell r="M96">
            <v>189061.95141025426</v>
          </cell>
          <cell r="N96">
            <v>344957.07436918898</v>
          </cell>
          <cell r="O96">
            <v>299658.76012777438</v>
          </cell>
          <cell r="Y96">
            <v>1606070.6540744076</v>
          </cell>
        </row>
        <row r="97">
          <cell r="L97">
            <v>534056.10680808907</v>
          </cell>
          <cell r="M97">
            <v>128775.61414650764</v>
          </cell>
          <cell r="N97">
            <v>287099.07799018046</v>
          </cell>
          <cell r="O97">
            <v>290096.57929468958</v>
          </cell>
          <cell r="Y97">
            <v>1240027.3782394668</v>
          </cell>
        </row>
        <row r="98">
          <cell r="L98">
            <v>240729.23134127379</v>
          </cell>
          <cell r="M98">
            <v>58924.337749089864</v>
          </cell>
          <cell r="N98">
            <v>114101.65485556764</v>
          </cell>
          <cell r="O98">
            <v>105820.20902661201</v>
          </cell>
          <cell r="Y98">
            <v>519575.43297254329</v>
          </cell>
        </row>
        <row r="99">
          <cell r="L99">
            <v>232656.26717758132</v>
          </cell>
          <cell r="M99">
            <v>56948.283306647281</v>
          </cell>
          <cell r="N99">
            <v>100410.52344417849</v>
          </cell>
          <cell r="O99">
            <v>100055.99022327243</v>
          </cell>
          <cell r="Y99">
            <v>490071.06415167946</v>
          </cell>
        </row>
        <row r="100">
          <cell r="L100">
            <v>356693.60200177872</v>
          </cell>
          <cell r="M100">
            <v>87309.439573193478</v>
          </cell>
          <cell r="N100">
            <v>258723.53344541343</v>
          </cell>
          <cell r="O100">
            <v>263762.56027699815</v>
          </cell>
          <cell r="Y100">
            <v>966489.13529738388</v>
          </cell>
        </row>
        <row r="101">
          <cell r="L101">
            <v>697803.35140791652</v>
          </cell>
          <cell r="M101">
            <v>170804.35197550184</v>
          </cell>
          <cell r="N101">
            <v>325392.79048615869</v>
          </cell>
          <cell r="O101">
            <v>269265.00643972208</v>
          </cell>
          <cell r="Y101">
            <v>1463265.5003092992</v>
          </cell>
        </row>
        <row r="102">
          <cell r="L102">
            <v>3059199.2930263351</v>
          </cell>
          <cell r="M102">
            <v>746011.68664938933</v>
          </cell>
          <cell r="N102">
            <v>1886147.2291978882</v>
          </cell>
          <cell r="O102">
            <v>1742338.991752323</v>
          </cell>
          <cell r="Y102">
            <v>7433697.2006259356</v>
          </cell>
        </row>
        <row r="103">
          <cell r="L103">
            <v>75433.722714010495</v>
          </cell>
          <cell r="M103">
            <v>16458.47902274385</v>
          </cell>
          <cell r="N103">
            <v>26624.378792922998</v>
          </cell>
          <cell r="O103">
            <v>24163.877132900358</v>
          </cell>
          <cell r="Y103">
            <v>142680.45766257771</v>
          </cell>
        </row>
        <row r="104">
          <cell r="L104">
            <v>386588.18825547525</v>
          </cell>
          <cell r="M104">
            <v>93807.912220792728</v>
          </cell>
          <cell r="N104">
            <v>193212.97827325005</v>
          </cell>
          <cell r="O104">
            <v>195230.24756744801</v>
          </cell>
          <cell r="Y104">
            <v>868839.32631696598</v>
          </cell>
        </row>
        <row r="105">
          <cell r="L105">
            <v>758279.49734527699</v>
          </cell>
          <cell r="M105">
            <v>140898.18265119859</v>
          </cell>
          <cell r="N105">
            <v>335066.40039334807</v>
          </cell>
          <cell r="O105">
            <v>287206.03148185462</v>
          </cell>
          <cell r="Y105">
            <v>1521450.1118716784</v>
          </cell>
        </row>
        <row r="106">
          <cell r="L106">
            <v>185539.9135444217</v>
          </cell>
          <cell r="M106">
            <v>45415.40913296627</v>
          </cell>
          <cell r="N106">
            <v>164181.32998901358</v>
          </cell>
          <cell r="O106">
            <v>183218.08587349043</v>
          </cell>
          <cell r="Y106">
            <v>578354.73853989202</v>
          </cell>
        </row>
        <row r="107">
          <cell r="L107">
            <v>451812.52700510883</v>
          </cell>
          <cell r="M107">
            <v>110592.11127865329</v>
          </cell>
          <cell r="N107">
            <v>174344.97033274893</v>
          </cell>
          <cell r="O107">
            <v>171164.90398920947</v>
          </cell>
          <cell r="Y107">
            <v>907914.51260572055</v>
          </cell>
        </row>
        <row r="108">
          <cell r="L108">
            <v>346442.18684079428</v>
          </cell>
          <cell r="M108">
            <v>84800.156234454917</v>
          </cell>
          <cell r="N108">
            <v>163934.20208390095</v>
          </cell>
          <cell r="O108">
            <v>136606.90073162812</v>
          </cell>
          <cell r="Y108">
            <v>731783.44589077821</v>
          </cell>
        </row>
        <row r="109">
          <cell r="L109">
            <v>99341.191696472641</v>
          </cell>
          <cell r="M109">
            <v>24316.174231543846</v>
          </cell>
          <cell r="N109">
            <v>78897.852107396538</v>
          </cell>
          <cell r="O109">
            <v>84346.995914901272</v>
          </cell>
          <cell r="Y109">
            <v>286902.21395031427</v>
          </cell>
        </row>
        <row r="110">
          <cell r="L110">
            <v>403256.72565353272</v>
          </cell>
          <cell r="M110">
            <v>98706.897245539541</v>
          </cell>
          <cell r="N110">
            <v>169956.34280397391</v>
          </cell>
          <cell r="O110">
            <v>171730.79768147069</v>
          </cell>
          <cell r="Y110">
            <v>843650.76338451682</v>
          </cell>
        </row>
        <row r="111">
          <cell r="L111">
            <v>202720.23675040313</v>
          </cell>
          <cell r="M111">
            <v>49620.711337386223</v>
          </cell>
          <cell r="N111">
            <v>130309.82833128271</v>
          </cell>
          <cell r="O111">
            <v>125921.51375000866</v>
          </cell>
          <cell r="Y111">
            <v>508572.29016908072</v>
          </cell>
        </row>
        <row r="112">
          <cell r="L112">
            <v>196878.32093302888</v>
          </cell>
          <cell r="M112">
            <v>48159.942602294301</v>
          </cell>
          <cell r="N112">
            <v>120287.21908144235</v>
          </cell>
          <cell r="O112">
            <v>121543.09596769525</v>
          </cell>
          <cell r="Y112">
            <v>486868.57858446077</v>
          </cell>
        </row>
        <row r="113">
          <cell r="L113">
            <v>87587.524073548528</v>
          </cell>
          <cell r="M113">
            <v>21439.178043981221</v>
          </cell>
          <cell r="N113">
            <v>41557.699032759941</v>
          </cell>
          <cell r="O113">
            <v>37601.682211153522</v>
          </cell>
          <cell r="Y113">
            <v>188186.08336144322</v>
          </cell>
        </row>
        <row r="114">
          <cell r="L114">
            <v>294083.08755852294</v>
          </cell>
          <cell r="M114">
            <v>71983.992475875639</v>
          </cell>
          <cell r="N114">
            <v>125983.34494378588</v>
          </cell>
          <cell r="O114">
            <v>123958.77733405732</v>
          </cell>
          <cell r="Y114">
            <v>616009.20231224177</v>
          </cell>
        </row>
        <row r="115">
          <cell r="L115">
            <v>1335310.6080467312</v>
          </cell>
          <cell r="M115">
            <v>326849.76739257271</v>
          </cell>
          <cell r="N115">
            <v>675365.24509880773</v>
          </cell>
          <cell r="O115">
            <v>584550.24608963332</v>
          </cell>
          <cell r="Y115">
            <v>2922075.8666277453</v>
          </cell>
        </row>
        <row r="116">
          <cell r="L116">
            <v>567828.83441975084</v>
          </cell>
          <cell r="M116">
            <v>138989.92588726297</v>
          </cell>
          <cell r="N116">
            <v>263907.39976949908</v>
          </cell>
          <cell r="O116">
            <v>262973.30120002938</v>
          </cell>
          <cell r="Y116">
            <v>1233699.4612765422</v>
          </cell>
        </row>
        <row r="117">
          <cell r="L117">
            <v>30680.790242618416</v>
          </cell>
          <cell r="M117">
            <v>7328.7612396240702</v>
          </cell>
          <cell r="N117">
            <v>21124.582910800382</v>
          </cell>
          <cell r="O117">
            <v>21049.995445634668</v>
          </cell>
          <cell r="Y117">
            <v>80184.129838677531</v>
          </cell>
        </row>
        <row r="118">
          <cell r="L118">
            <v>810425.83486547216</v>
          </cell>
          <cell r="M118">
            <v>198371.44557863128</v>
          </cell>
          <cell r="N118">
            <v>363784.38494180166</v>
          </cell>
          <cell r="O118">
            <v>346582.47212863661</v>
          </cell>
          <cell r="Y118">
            <v>1719164.1375145419</v>
          </cell>
        </row>
        <row r="119">
          <cell r="L119">
            <v>985424.89777665911</v>
          </cell>
          <cell r="M119">
            <v>178361.50458641155</v>
          </cell>
          <cell r="N119">
            <v>456964.28845889313</v>
          </cell>
          <cell r="O119">
            <v>386657.72157810244</v>
          </cell>
          <cell r="Y119">
            <v>2007408.4124000664</v>
          </cell>
        </row>
        <row r="120">
          <cell r="L120">
            <v>79709.254570045581</v>
          </cell>
          <cell r="M120">
            <v>19510.779857702593</v>
          </cell>
          <cell r="N120">
            <v>51202.189035237774</v>
          </cell>
          <cell r="O120">
            <v>51021.402436647862</v>
          </cell>
          <cell r="Y120">
            <v>201443.6258996338</v>
          </cell>
        </row>
        <row r="121">
          <cell r="L121">
            <v>2465361.2924172911</v>
          </cell>
          <cell r="M121">
            <v>0</v>
          </cell>
          <cell r="N121">
            <v>1478416.588817725</v>
          </cell>
          <cell r="O121">
            <v>1353193.7722610764</v>
          </cell>
          <cell r="Y121">
            <v>5296971.6534960922</v>
          </cell>
        </row>
        <row r="122">
          <cell r="L122">
            <v>511864.33739475888</v>
          </cell>
          <cell r="M122">
            <v>125291.25329031709</v>
          </cell>
          <cell r="N122">
            <v>276688.23258127662</v>
          </cell>
          <cell r="O122">
            <v>275711.29145081446</v>
          </cell>
          <cell r="Y122">
            <v>1189555.1147171669</v>
          </cell>
        </row>
        <row r="123">
          <cell r="L123">
            <v>305603.30866379198</v>
          </cell>
          <cell r="M123">
            <v>74803.846947095706</v>
          </cell>
          <cell r="N123">
            <v>147079.63446523898</v>
          </cell>
          <cell r="O123">
            <v>140143.86885847544</v>
          </cell>
          <cell r="Y123">
            <v>667630.65893460216</v>
          </cell>
        </row>
        <row r="124">
          <cell r="L124">
            <v>1508441.5034064918</v>
          </cell>
          <cell r="M124">
            <v>368139.38168817497</v>
          </cell>
          <cell r="N124">
            <v>815266.13905582123</v>
          </cell>
          <cell r="O124">
            <v>823778.04836757958</v>
          </cell>
          <cell r="Y124">
            <v>3515625.0725180674</v>
          </cell>
        </row>
        <row r="125">
          <cell r="L125">
            <v>19036243.386943597</v>
          </cell>
          <cell r="M125">
            <v>4659256.3650450194</v>
          </cell>
          <cell r="N125">
            <v>16418866.131046504</v>
          </cell>
          <cell r="O125">
            <v>18683919.59233854</v>
          </cell>
          <cell r="Y125">
            <v>58798285.475373663</v>
          </cell>
        </row>
        <row r="126">
          <cell r="L126">
            <v>317579.79504840088</v>
          </cell>
          <cell r="M126">
            <v>77735.383449090441</v>
          </cell>
          <cell r="N126">
            <v>132264.41797909862</v>
          </cell>
          <cell r="O126">
            <v>131797.41383940342</v>
          </cell>
          <cell r="Y126">
            <v>659377.01031599334</v>
          </cell>
        </row>
        <row r="127">
          <cell r="L127">
            <v>51425.034282096145</v>
          </cell>
          <cell r="M127">
            <v>12587.528618412625</v>
          </cell>
          <cell r="N127">
            <v>23636.920361767174</v>
          </cell>
          <cell r="O127">
            <v>21136.618800791686</v>
          </cell>
          <cell r="Y127">
            <v>108786.10206306764</v>
          </cell>
        </row>
        <row r="128">
          <cell r="L128">
            <v>60671.166097211048</v>
          </cell>
          <cell r="M128">
            <v>14850.220615020251</v>
          </cell>
          <cell r="N128">
            <v>50818.388806085954</v>
          </cell>
          <cell r="O128">
            <v>56849.128735004706</v>
          </cell>
          <cell r="Y128">
            <v>183188.90425332193</v>
          </cell>
        </row>
        <row r="129">
          <cell r="L129">
            <v>221438.56353811501</v>
          </cell>
          <cell r="M129">
            <v>54202.477347237087</v>
          </cell>
          <cell r="N129">
            <v>94285.275928393865</v>
          </cell>
          <cell r="O129">
            <v>91472.594150116405</v>
          </cell>
          <cell r="Y129">
            <v>461398.91096386232</v>
          </cell>
        </row>
        <row r="130">
          <cell r="L130">
            <v>1170774.6187844069</v>
          </cell>
          <cell r="M130">
            <v>286575.57987843041</v>
          </cell>
          <cell r="N130">
            <v>564160.38702872652</v>
          </cell>
          <cell r="O130">
            <v>553441.37260489864</v>
          </cell>
          <cell r="Y130">
            <v>2574951.9582964624</v>
          </cell>
        </row>
        <row r="131">
          <cell r="L131">
            <v>1858715.0222605506</v>
          </cell>
          <cell r="M131">
            <v>323757.23193278094</v>
          </cell>
          <cell r="N131">
            <v>1034602.8480032105</v>
          </cell>
          <cell r="O131">
            <v>970794.12318822567</v>
          </cell>
          <cell r="Y131">
            <v>4187869.2253847676</v>
          </cell>
        </row>
        <row r="132">
          <cell r="L132">
            <v>194776.96003606991</v>
          </cell>
          <cell r="M132">
            <v>47676.40105424363</v>
          </cell>
          <cell r="N132">
            <v>97055.038118078766</v>
          </cell>
          <cell r="O132">
            <v>88876.755386312594</v>
          </cell>
          <cell r="Y132">
            <v>428385.15459470492</v>
          </cell>
        </row>
        <row r="133">
          <cell r="L133">
            <v>1061616.3402130173</v>
          </cell>
          <cell r="M133">
            <v>256765.1756878451</v>
          </cell>
          <cell r="N133">
            <v>512446.7663045603</v>
          </cell>
          <cell r="O133">
            <v>517797.04419901548</v>
          </cell>
          <cell r="Y133">
            <v>2348625.3264044384</v>
          </cell>
        </row>
        <row r="134">
          <cell r="L134">
            <v>161592.95617587247</v>
          </cell>
          <cell r="M134">
            <v>39553.808544681102</v>
          </cell>
          <cell r="N134">
            <v>67855.399641748416</v>
          </cell>
          <cell r="O134">
            <v>63306.298864776887</v>
          </cell>
          <cell r="Y134">
            <v>332308.4632270789</v>
          </cell>
        </row>
        <row r="135">
          <cell r="L135">
            <v>139037.47931947562</v>
          </cell>
          <cell r="M135">
            <v>34032.806674767206</v>
          </cell>
          <cell r="N135">
            <v>57263.493987351314</v>
          </cell>
          <cell r="O135">
            <v>57861.362148856511</v>
          </cell>
          <cell r="Y135">
            <v>288195.14213045064</v>
          </cell>
        </row>
        <row r="136">
          <cell r="L136">
            <v>360278.3598773916</v>
          </cell>
          <cell r="M136">
            <v>88186.896301794346</v>
          </cell>
          <cell r="N136">
            <v>154941.64476179882</v>
          </cell>
          <cell r="O136">
            <v>123273.74533558602</v>
          </cell>
          <cell r="Y136">
            <v>726680.64627657074</v>
          </cell>
        </row>
        <row r="137">
          <cell r="L137">
            <v>293396.57754986285</v>
          </cell>
          <cell r="M137">
            <v>71815.952444372044</v>
          </cell>
          <cell r="N137">
            <v>126447.01528444637</v>
          </cell>
          <cell r="O137">
            <v>126068.75441569614</v>
          </cell>
          <cell r="Y137">
            <v>617728.29969437746</v>
          </cell>
        </row>
        <row r="138">
          <cell r="L138">
            <v>295166.85538177274</v>
          </cell>
          <cell r="M138">
            <v>72249.271025152586</v>
          </cell>
          <cell r="N138">
            <v>179926.30129534943</v>
          </cell>
          <cell r="O138">
            <v>189356.51356069991</v>
          </cell>
          <cell r="Y138">
            <v>736698.94126297464</v>
          </cell>
        </row>
        <row r="139">
          <cell r="L139">
            <v>482666.76967172697</v>
          </cell>
          <cell r="M139">
            <v>118144.43803909882</v>
          </cell>
          <cell r="N139">
            <v>251594.86671393193</v>
          </cell>
          <cell r="O139">
            <v>246180.4987063338</v>
          </cell>
          <cell r="Y139">
            <v>1098586.5731310914</v>
          </cell>
        </row>
        <row r="140">
          <cell r="L140">
            <v>110225.21786199532</v>
          </cell>
          <cell r="M140">
            <v>26980.30450884279</v>
          </cell>
          <cell r="N140">
            <v>57828.727298638201</v>
          </cell>
          <cell r="O140">
            <v>58263.857545667008</v>
          </cell>
          <cell r="Y140">
            <v>253298.1072151433</v>
          </cell>
        </row>
        <row r="141">
          <cell r="L141">
            <v>899314.38486893428</v>
          </cell>
          <cell r="M141">
            <v>220129.08138068125</v>
          </cell>
          <cell r="N141">
            <v>449740.40024374804</v>
          </cell>
          <cell r="O141">
            <v>384267.9092848443</v>
          </cell>
          <cell r="Y141">
            <v>1953451.7757782077</v>
          </cell>
        </row>
        <row r="142">
          <cell r="L142">
            <v>758800.77154194587</v>
          </cell>
          <cell r="M142">
            <v>167526.38484349981</v>
          </cell>
          <cell r="N142">
            <v>336384.12210798281</v>
          </cell>
          <cell r="O142">
            <v>311675.25331100752</v>
          </cell>
          <cell r="Y142">
            <v>1574386.5318044361</v>
          </cell>
        </row>
        <row r="143">
          <cell r="L143">
            <v>291896.25775019033</v>
          </cell>
          <cell r="M143">
            <v>71448.712661671045</v>
          </cell>
          <cell r="N143">
            <v>145435.01618633588</v>
          </cell>
          <cell r="O143">
            <v>137382.39299847686</v>
          </cell>
          <cell r="Y143">
            <v>646162.37959667412</v>
          </cell>
        </row>
        <row r="144">
          <cell r="L144">
            <v>514294.14942540135</v>
          </cell>
          <cell r="M144">
            <v>125886.00891663902</v>
          </cell>
          <cell r="N144">
            <v>241989.89148734466</v>
          </cell>
          <cell r="O144">
            <v>244516.42351416007</v>
          </cell>
          <cell r="Y144">
            <v>1126686.4733435451</v>
          </cell>
        </row>
        <row r="145">
          <cell r="L145">
            <v>133759.57280108333</v>
          </cell>
          <cell r="M145">
            <v>32740.91061143878</v>
          </cell>
          <cell r="N145">
            <v>62512.116597605913</v>
          </cell>
          <cell r="O145">
            <v>51784.49968223297</v>
          </cell>
          <cell r="Y145">
            <v>280797.09969236096</v>
          </cell>
        </row>
        <row r="146">
          <cell r="L146">
            <v>524707.13377108332</v>
          </cell>
          <cell r="M146">
            <v>128434.84024527432</v>
          </cell>
          <cell r="N146">
            <v>232677.61715280867</v>
          </cell>
          <cell r="O146">
            <v>227617.67151621313</v>
          </cell>
          <cell r="Y146">
            <v>1113437.2626853795</v>
          </cell>
        </row>
        <row r="147">
          <cell r="L147">
            <v>712722.28971909254</v>
          </cell>
          <cell r="M147">
            <v>162.77505429119049</v>
          </cell>
          <cell r="N147">
            <v>530.09392665701728</v>
          </cell>
          <cell r="O147">
            <v>573.72121068430829</v>
          </cell>
          <cell r="Y147">
            <v>712722.28971909254</v>
          </cell>
        </row>
        <row r="148">
          <cell r="L148">
            <v>878309.21543687664</v>
          </cell>
          <cell r="M148">
            <v>0</v>
          </cell>
          <cell r="N148">
            <v>409128.55336403352</v>
          </cell>
          <cell r="O148">
            <v>346181.78766175674</v>
          </cell>
          <cell r="Y148">
            <v>1633619.556462667</v>
          </cell>
        </row>
        <row r="151">
          <cell r="L151">
            <v>0</v>
          </cell>
          <cell r="M151">
            <v>0</v>
          </cell>
          <cell r="N151">
            <v>0</v>
          </cell>
          <cell r="O151">
            <v>0</v>
          </cell>
          <cell r="Y151">
            <v>0</v>
          </cell>
        </row>
        <row r="152">
          <cell r="L152">
            <v>604388.96202749864</v>
          </cell>
          <cell r="M152">
            <v>147938.90684526946</v>
          </cell>
          <cell r="N152">
            <v>267856.21882526204</v>
          </cell>
          <cell r="O152">
            <v>226645.00902419575</v>
          </cell>
          <cell r="Y152">
            <v>1246829.0967222259</v>
          </cell>
        </row>
      </sheetData>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19 Bradley-Cleveland"/>
      <sheetName val="FY19 Rutherford-Murfreesboro"/>
      <sheetName val="FY19Arlington-Lakeland Transfer"/>
      <sheetName val="SBE FY19 Charts-1,3,4 and 9"/>
      <sheetName val="ASD Cals-Chart 1, SchInfo FY19"/>
      <sheetName val="FY19 ASD Charts-2,5,6 and 8"/>
      <sheetName val="FY16-18 ASD School Config-3-18"/>
      <sheetName val="FY19 Orig FINALRev Alloc"/>
      <sheetName val="FY19 FINALRev-merged"/>
      <sheetName val="Orig Pops-FY19 Final Revised"/>
      <sheetName val="Populations-merged-19 FINREV"/>
      <sheetName val="Spec Schs Calcs-19"/>
      <sheetName val="Adj. Pops with Spec Schs 19"/>
      <sheetName val="Hold Harmless-19 FinR"/>
      <sheetName val="Sch Imp and State Adm-FY19FIREV"/>
      <sheetName val="FY17F2R-FY18F2R Summary"/>
      <sheetName val="FY20 Bradley-Cleveland"/>
      <sheetName val="Murfreesboro-Rutherford"/>
      <sheetName val="FY20Arlington-Lakeland Transfer"/>
      <sheetName val="FY20 SBE Charts-1,3, 4 and 9"/>
      <sheetName val="FY20 SBE Resource Data"/>
      <sheetName val="ASD Calcs-Chart 1, SchInfo FY20"/>
      <sheetName val="ASD Charts-2,5,6 and 8"/>
      <sheetName val="ASD School Configuration-2-19"/>
      <sheetName val="2019-20 Orig Rev Final Alloc"/>
      <sheetName val="2019-2020 Rev Final-merged"/>
      <sheetName val="Orig Pops-FY20 Rev Final"/>
      <sheetName val="Populations-merged FY20"/>
      <sheetName val="Spec Schs Calculations-20"/>
      <sheetName val="Adj. Populations-Spec Schs 20"/>
      <sheetName val="Hold Harmless Base-20"/>
      <sheetName val="Sch Imp and State Adm-FY20Rev F"/>
      <sheetName val="LEAs -Grades serv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2">
          <cell r="A12">
            <v>285345568.31999999</v>
          </cell>
        </row>
      </sheetData>
      <sheetData sheetId="20"/>
      <sheetData sheetId="21"/>
      <sheetData sheetId="22"/>
      <sheetData sheetId="23"/>
      <sheetData sheetId="24"/>
      <sheetData sheetId="25"/>
      <sheetData sheetId="26"/>
      <sheetData sheetId="27"/>
      <sheetData sheetId="28"/>
      <sheetData sheetId="29"/>
      <sheetData sheetId="30">
        <row r="8">
          <cell r="F8">
            <v>3058124</v>
          </cell>
          <cell r="G8">
            <v>737393</v>
          </cell>
          <cell r="H8">
            <v>2620198</v>
          </cell>
          <cell r="I8">
            <v>2647555</v>
          </cell>
          <cell r="J8">
            <v>9063270</v>
          </cell>
          <cell r="K8">
            <v>2718935</v>
          </cell>
          <cell r="L8">
            <v>665527</v>
          </cell>
          <cell r="M8">
            <v>2333179</v>
          </cell>
          <cell r="N8">
            <v>2641317</v>
          </cell>
          <cell r="O8">
            <v>8358958</v>
          </cell>
        </row>
        <row r="9">
          <cell r="F9">
            <v>55997.647356121481</v>
          </cell>
          <cell r="G9">
            <v>13502.481302991113</v>
          </cell>
          <cell r="H9">
            <v>28634.109737345807</v>
          </cell>
          <cell r="I9">
            <v>28933.068486680721</v>
          </cell>
          <cell r="J9">
            <v>127067.30688313913</v>
          </cell>
          <cell r="K9">
            <v>55769.732436599676</v>
          </cell>
          <cell r="L9">
            <v>13650.999224152569</v>
          </cell>
          <cell r="M9">
            <v>27724.51848748004</v>
          </cell>
          <cell r="N9">
            <v>26039.761638012649</v>
          </cell>
          <cell r="O9">
            <v>123185.01178624493</v>
          </cell>
        </row>
        <row r="10">
          <cell r="F10">
            <v>139933.83854627598</v>
          </cell>
          <cell r="G10">
            <v>33333.520211388735</v>
          </cell>
          <cell r="H10">
            <v>64131.024981076895</v>
          </cell>
          <cell r="I10">
            <v>65380.07237662375</v>
          </cell>
          <cell r="J10">
            <v>302778.45611536538</v>
          </cell>
          <cell r="K10">
            <v>155161.33479885661</v>
          </cell>
          <cell r="L10">
            <v>37979.512692939323</v>
          </cell>
          <cell r="M10">
            <v>67826.945259823566</v>
          </cell>
          <cell r="N10">
            <v>58601.488148793782</v>
          </cell>
          <cell r="O10">
            <v>319569.28090041329</v>
          </cell>
        </row>
        <row r="11">
          <cell r="F11">
            <v>801998.28921329358</v>
          </cell>
          <cell r="G11">
            <v>191574.39980364664</v>
          </cell>
          <cell r="H11">
            <v>369341.23061463906</v>
          </cell>
          <cell r="I11">
            <v>368037.14682330191</v>
          </cell>
          <cell r="J11">
            <v>1730951.0664548811</v>
          </cell>
          <cell r="K11">
            <v>815011.13937050628</v>
          </cell>
          <cell r="L11">
            <v>199493.81044405137</v>
          </cell>
          <cell r="M11">
            <v>364153.28477458149</v>
          </cell>
          <cell r="N11">
            <v>332039.59834154556</v>
          </cell>
          <cell r="O11">
            <v>1710697.8329306848</v>
          </cell>
        </row>
        <row r="12">
          <cell r="F12">
            <v>475710.50673438766</v>
          </cell>
          <cell r="G12">
            <v>0</v>
          </cell>
          <cell r="H12">
            <v>372361.32986733085</v>
          </cell>
          <cell r="I12">
            <v>379613.62233280129</v>
          </cell>
          <cell r="J12">
            <v>1227685.4589345199</v>
          </cell>
          <cell r="K12">
            <v>324468.10829227912</v>
          </cell>
          <cell r="L12">
            <v>0</v>
          </cell>
          <cell r="M12">
            <v>253976.68244210025</v>
          </cell>
          <cell r="N12">
            <v>258923.25726805301</v>
          </cell>
          <cell r="O12">
            <v>837368.04800243233</v>
          </cell>
        </row>
        <row r="13">
          <cell r="F13">
            <v>267926.17652963515</v>
          </cell>
          <cell r="G13">
            <v>63999.882731295933</v>
          </cell>
          <cell r="H13">
            <v>187017.4432701373</v>
          </cell>
          <cell r="I13">
            <v>186357.11510677452</v>
          </cell>
          <cell r="J13">
            <v>705300.61763784289</v>
          </cell>
          <cell r="K13">
            <v>301487.86049884581</v>
          </cell>
          <cell r="L13">
            <v>73796.490855319818</v>
          </cell>
          <cell r="M13">
            <v>203616.59664549906</v>
          </cell>
          <cell r="N13">
            <v>201343.82179451024</v>
          </cell>
          <cell r="O13">
            <v>780244.76979417494</v>
          </cell>
        </row>
        <row r="14">
          <cell r="F14">
            <v>1390185.4331459578</v>
          </cell>
          <cell r="G14">
            <v>331154.88515684847</v>
          </cell>
          <cell r="H14">
            <v>1088164.5230035884</v>
          </cell>
          <cell r="I14">
            <v>1109358.1506399028</v>
          </cell>
          <cell r="J14">
            <v>3918862.9919462977</v>
          </cell>
          <cell r="K14">
            <v>1251166.8898313621</v>
          </cell>
          <cell r="L14">
            <v>298039.39664116362</v>
          </cell>
          <cell r="M14">
            <v>979348.07070322963</v>
          </cell>
          <cell r="N14">
            <v>998422.3355759125</v>
          </cell>
          <cell r="O14">
            <v>3526976.6927516679</v>
          </cell>
        </row>
        <row r="15">
          <cell r="F15">
            <v>968706.96501103672</v>
          </cell>
          <cell r="G15">
            <v>233580.30740034158</v>
          </cell>
          <cell r="H15">
            <v>439488.86588860227</v>
          </cell>
          <cell r="I15">
            <v>444077.4157998049</v>
          </cell>
          <cell r="J15">
            <v>2085853.5540997856</v>
          </cell>
          <cell r="K15">
            <v>1026494.3821746415</v>
          </cell>
          <cell r="L15">
            <v>251259.48076930325</v>
          </cell>
          <cell r="M15">
            <v>476117.99556023692</v>
          </cell>
          <cell r="N15">
            <v>402864.52139730979</v>
          </cell>
          <cell r="O15">
            <v>2156736.3799014916</v>
          </cell>
        </row>
        <row r="16">
          <cell r="F16">
            <v>46101.729378831609</v>
          </cell>
          <cell r="G16">
            <v>10916.331702952028</v>
          </cell>
          <cell r="H16">
            <v>27668.575349284958</v>
          </cell>
          <cell r="I16">
            <v>30812.880781354877</v>
          </cell>
          <cell r="J16">
            <v>115499.51721242347</v>
          </cell>
          <cell r="K16">
            <v>47487.0989064116</v>
          </cell>
          <cell r="L16">
            <v>11623.62310175367</v>
          </cell>
          <cell r="M16">
            <v>24901.717814356463</v>
          </cell>
          <cell r="N16">
            <v>27731.59270321939</v>
          </cell>
          <cell r="O16">
            <v>111744.03252574112</v>
          </cell>
        </row>
        <row r="17">
          <cell r="F17">
            <v>338602.59663000592</v>
          </cell>
          <cell r="G17">
            <v>81645.844888179898</v>
          </cell>
          <cell r="H17">
            <v>172531.36980566921</v>
          </cell>
          <cell r="I17">
            <v>174332.70964166446</v>
          </cell>
          <cell r="J17">
            <v>767112.52096551959</v>
          </cell>
          <cell r="K17">
            <v>360570.64634752076</v>
          </cell>
          <cell r="L17">
            <v>88258.440528431966</v>
          </cell>
          <cell r="M17">
            <v>191946.2147086224</v>
          </cell>
          <cell r="N17">
            <v>168322.65943592196</v>
          </cell>
          <cell r="O17">
            <v>809097.96102049702</v>
          </cell>
        </row>
        <row r="18">
          <cell r="F18">
            <v>274231.46929539868</v>
          </cell>
          <cell r="G18">
            <v>66124.300960442459</v>
          </cell>
          <cell r="H18">
            <v>146119.99173018764</v>
          </cell>
          <cell r="I18">
            <v>147645.57958261907</v>
          </cell>
          <cell r="J18">
            <v>634121.34156864788</v>
          </cell>
          <cell r="K18">
            <v>264492.09739733901</v>
          </cell>
          <cell r="L18">
            <v>64740.877508604761</v>
          </cell>
          <cell r="M18">
            <v>138074.65721655791</v>
          </cell>
          <cell r="N18">
            <v>132881.02162435718</v>
          </cell>
          <cell r="O18">
            <v>600188.65374685894</v>
          </cell>
        </row>
        <row r="19">
          <cell r="F19">
            <v>1169147.1419960321</v>
          </cell>
          <cell r="G19">
            <v>281911.61898020684</v>
          </cell>
          <cell r="H19">
            <v>543349.97384952439</v>
          </cell>
          <cell r="I19">
            <v>549022.90135183628</v>
          </cell>
          <cell r="J19">
            <v>2543431.6361775994</v>
          </cell>
          <cell r="K19">
            <v>1313073.502319149</v>
          </cell>
          <cell r="L19">
            <v>321406.69460430497</v>
          </cell>
          <cell r="M19">
            <v>639144.07140392822</v>
          </cell>
          <cell r="N19">
            <v>545590.36800777726</v>
          </cell>
          <cell r="O19">
            <v>2819214.6363351592</v>
          </cell>
        </row>
        <row r="20">
          <cell r="F20">
            <v>52334.249865534111</v>
          </cell>
          <cell r="G20">
            <v>12619.141404664595</v>
          </cell>
          <cell r="H20">
            <v>19469.55562260529</v>
          </cell>
          <cell r="I20">
            <v>19672.830459938508</v>
          </cell>
          <cell r="J20">
            <v>104095.7773527425</v>
          </cell>
          <cell r="K20">
            <v>53561.030161882874</v>
          </cell>
          <cell r="L20">
            <v>13110.36559151286</v>
          </cell>
          <cell r="M20">
            <v>19874.369559249393</v>
          </cell>
          <cell r="N20">
            <v>17705.54741394466</v>
          </cell>
          <cell r="O20">
            <v>104251.31272658978</v>
          </cell>
        </row>
        <row r="21">
          <cell r="F21">
            <v>931297.96662649512</v>
          </cell>
          <cell r="G21">
            <v>224560.03020836279</v>
          </cell>
          <cell r="H21">
            <v>420815.53013716737</v>
          </cell>
          <cell r="I21">
            <v>425209.11826491111</v>
          </cell>
          <cell r="J21">
            <v>2001882.6452369364</v>
          </cell>
          <cell r="K21">
            <v>1002198.6571527568</v>
          </cell>
          <cell r="L21">
            <v>245312.51081026648</v>
          </cell>
          <cell r="M21">
            <v>463292.28754335473</v>
          </cell>
          <cell r="N21">
            <v>392012.12184512947</v>
          </cell>
          <cell r="O21">
            <v>2102815.5773515077</v>
          </cell>
        </row>
        <row r="22">
          <cell r="F22">
            <v>481998.44126156927</v>
          </cell>
          <cell r="G22">
            <v>116222.29233696088</v>
          </cell>
          <cell r="H22">
            <v>219305.22429550104</v>
          </cell>
          <cell r="I22">
            <v>221594.91362684008</v>
          </cell>
          <cell r="J22">
            <v>1039120.8715208713</v>
          </cell>
          <cell r="K22">
            <v>505792.82091015158</v>
          </cell>
          <cell r="L22">
            <v>123805.10187449263</v>
          </cell>
          <cell r="M22">
            <v>234641.13125149041</v>
          </cell>
          <cell r="N22">
            <v>199085.41885070747</v>
          </cell>
          <cell r="O22">
            <v>1063324.4728868422</v>
          </cell>
        </row>
        <row r="23">
          <cell r="F23">
            <v>1068292.5787319504</v>
          </cell>
          <cell r="G23">
            <v>255184.47151055481</v>
          </cell>
          <cell r="H23">
            <v>656175.0415020308</v>
          </cell>
          <cell r="I23">
            <v>653858.19419397693</v>
          </cell>
          <cell r="J23">
            <v>2633510.285938513</v>
          </cell>
          <cell r="K23">
            <v>961463.32085875538</v>
          </cell>
          <cell r="L23">
            <v>230174.76909635469</v>
          </cell>
          <cell r="M23">
            <v>590557.53735182772</v>
          </cell>
          <cell r="N23">
            <v>588472.37477457931</v>
          </cell>
          <cell r="O23">
            <v>2370668.0020815171</v>
          </cell>
        </row>
        <row r="24">
          <cell r="F24">
            <v>223467.24692583064</v>
          </cell>
          <cell r="G24">
            <v>53883.733797917812</v>
          </cell>
          <cell r="H24">
            <v>89758.034996357674</v>
          </cell>
          <cell r="I24">
            <v>90695.167323201822</v>
          </cell>
          <cell r="J24">
            <v>457804.18304330797</v>
          </cell>
          <cell r="K24">
            <v>266148.62410337664</v>
          </cell>
          <cell r="L24">
            <v>65146.352733084525</v>
          </cell>
          <cell r="M24">
            <v>114016.48116373928</v>
          </cell>
          <cell r="N24">
            <v>90811.10500965282</v>
          </cell>
          <cell r="O24">
            <v>536122.56300985324</v>
          </cell>
        </row>
        <row r="25">
          <cell r="F25">
            <v>896485.70019659924</v>
          </cell>
          <cell r="G25">
            <v>216165.89226190446</v>
          </cell>
          <cell r="H25">
            <v>457933.37384260749</v>
          </cell>
          <cell r="I25">
            <v>462714.49642607459</v>
          </cell>
          <cell r="J25">
            <v>2033299.4627271858</v>
          </cell>
          <cell r="K25">
            <v>900598.35251578293</v>
          </cell>
          <cell r="L25">
            <v>220443.36370883998</v>
          </cell>
          <cell r="M25">
            <v>458007.40151006228</v>
          </cell>
          <cell r="N25">
            <v>420376.38555506122</v>
          </cell>
          <cell r="O25">
            <v>1999425.5032897464</v>
          </cell>
        </row>
        <row r="26">
          <cell r="F26">
            <v>520202.44366340921</v>
          </cell>
          <cell r="G26">
            <v>97569.968663103791</v>
          </cell>
          <cell r="H26">
            <v>207089.46765750469</v>
          </cell>
          <cell r="I26">
            <v>209251.61653586038</v>
          </cell>
          <cell r="J26">
            <v>1034113.496519878</v>
          </cell>
          <cell r="K26">
            <v>506344.99647883076</v>
          </cell>
          <cell r="L26">
            <v>82938.737284611751</v>
          </cell>
          <cell r="M26">
            <v>200737.42751823334</v>
          </cell>
          <cell r="N26">
            <v>177903.64625463705</v>
          </cell>
          <cell r="O26">
            <v>967924.80753631284</v>
          </cell>
        </row>
        <row r="27">
          <cell r="F27">
            <v>324995.69166496675</v>
          </cell>
          <cell r="G27">
            <v>78364.86812296712</v>
          </cell>
          <cell r="H27">
            <v>142447.66703062027</v>
          </cell>
          <cell r="I27">
            <v>141944.70749539789</v>
          </cell>
          <cell r="J27">
            <v>687752.93431395199</v>
          </cell>
          <cell r="K27">
            <v>315844.42528450518</v>
          </cell>
          <cell r="L27">
            <v>77310.609467477916</v>
          </cell>
          <cell r="M27">
            <v>130228.15274453559</v>
          </cell>
          <cell r="N27">
            <v>127750.2367458581</v>
          </cell>
          <cell r="O27">
            <v>651133.42424237682</v>
          </cell>
        </row>
        <row r="28">
          <cell r="F28">
            <v>685055.3307398418</v>
          </cell>
          <cell r="G28">
            <v>165184.56098705952</v>
          </cell>
          <cell r="H28">
            <v>358281.22146309516</v>
          </cell>
          <cell r="I28">
            <v>362021.91069217515</v>
          </cell>
          <cell r="J28">
            <v>1570543.0238821716</v>
          </cell>
          <cell r="K28">
            <v>660954.15570900799</v>
          </cell>
          <cell r="L28">
            <v>161784.61456743194</v>
          </cell>
          <cell r="M28">
            <v>336789.60155760072</v>
          </cell>
          <cell r="N28">
            <v>325819.71962295764</v>
          </cell>
          <cell r="O28">
            <v>1485348.0914569981</v>
          </cell>
        </row>
        <row r="29">
          <cell r="F29">
            <v>195206.75199844231</v>
          </cell>
          <cell r="G29">
            <v>47069.397439398927</v>
          </cell>
          <cell r="H29">
            <v>113360.2412793238</v>
          </cell>
          <cell r="I29">
            <v>114543.79600716534</v>
          </cell>
          <cell r="J29">
            <v>470180.18672433036</v>
          </cell>
          <cell r="K29">
            <v>199335.38029319298</v>
          </cell>
          <cell r="L29">
            <v>48792.185345733429</v>
          </cell>
          <cell r="M29">
            <v>114901.78681403899</v>
          </cell>
          <cell r="N29">
            <v>108723.12114992837</v>
          </cell>
          <cell r="O29">
            <v>471752.47360289376</v>
          </cell>
        </row>
        <row r="30">
          <cell r="F30">
            <v>763315.14974317409</v>
          </cell>
          <cell r="G30">
            <v>182358.27205005405</v>
          </cell>
          <cell r="H30">
            <v>351737.64509928325</v>
          </cell>
          <cell r="I30">
            <v>350563.38434652233</v>
          </cell>
          <cell r="J30">
            <v>1647974.4512390338</v>
          </cell>
          <cell r="K30">
            <v>812250.26152711024</v>
          </cell>
          <cell r="L30">
            <v>198818.01840325177</v>
          </cell>
          <cell r="M30">
            <v>362654.52587632759</v>
          </cell>
          <cell r="N30">
            <v>310889.9462978979</v>
          </cell>
          <cell r="O30">
            <v>1684612.7521045876</v>
          </cell>
        </row>
        <row r="31">
          <cell r="F31">
            <v>91682.379344027999</v>
          </cell>
          <cell r="G31">
            <v>21900.292097420202</v>
          </cell>
          <cell r="H31">
            <v>43878.246577765756</v>
          </cell>
          <cell r="I31">
            <v>43723.319628345227</v>
          </cell>
          <cell r="J31">
            <v>201184.23764755917</v>
          </cell>
          <cell r="K31">
            <v>109882.93816716176</v>
          </cell>
          <cell r="L31">
            <v>26896.523223825356</v>
          </cell>
          <cell r="M31">
            <v>55474.806398604342</v>
          </cell>
          <cell r="N31">
            <v>47593.232184313536</v>
          </cell>
          <cell r="O31">
            <v>239847.49997390498</v>
          </cell>
        </row>
        <row r="32">
          <cell r="F32">
            <v>794957.25545746333</v>
          </cell>
          <cell r="G32">
            <v>191684.75793685514</v>
          </cell>
          <cell r="H32">
            <v>473996.71900861862</v>
          </cell>
          <cell r="I32">
            <v>478945.55337446748</v>
          </cell>
          <cell r="J32">
            <v>1939584.2857774044</v>
          </cell>
          <cell r="K32">
            <v>803967.62799692212</v>
          </cell>
          <cell r="L32">
            <v>196790.64228085286</v>
          </cell>
          <cell r="M32">
            <v>463340.05948383163</v>
          </cell>
          <cell r="N32">
            <v>455939.51429881161</v>
          </cell>
          <cell r="O32">
            <v>1920037.8440604182</v>
          </cell>
        </row>
        <row r="33">
          <cell r="F33">
            <v>527005.89614592853</v>
          </cell>
          <cell r="G33">
            <v>127074.75394497246</v>
          </cell>
          <cell r="H33">
            <v>210614.77941596939</v>
          </cell>
          <cell r="I33">
            <v>212813.73484441498</v>
          </cell>
          <cell r="J33">
            <v>1077509.1643512854</v>
          </cell>
          <cell r="K33">
            <v>507449.3476161891</v>
          </cell>
          <cell r="L33">
            <v>124210.57709897235</v>
          </cell>
          <cell r="M33">
            <v>201322.0996372184</v>
          </cell>
          <cell r="N33">
            <v>191549.83290731511</v>
          </cell>
          <cell r="O33">
            <v>1024531.857259695</v>
          </cell>
        </row>
        <row r="34">
          <cell r="F34">
            <v>1155601.5442178468</v>
          </cell>
          <cell r="G34">
            <v>0</v>
          </cell>
          <cell r="H34">
            <v>904544.51123140089</v>
          </cell>
          <cell r="I34">
            <v>922161.86517581635</v>
          </cell>
          <cell r="J34">
            <v>2982307.9206250641</v>
          </cell>
          <cell r="K34">
            <v>982261.3125851698</v>
          </cell>
          <cell r="L34">
            <v>0</v>
          </cell>
          <cell r="M34">
            <v>768862.83454669104</v>
          </cell>
          <cell r="N34">
            <v>783837.58539944387</v>
          </cell>
          <cell r="O34">
            <v>2534961.7325313045</v>
          </cell>
        </row>
        <row r="35">
          <cell r="F35">
            <v>211430.36945675779</v>
          </cell>
          <cell r="G35">
            <v>50981.331274844961</v>
          </cell>
          <cell r="H35">
            <v>88945.604303467189</v>
          </cell>
          <cell r="I35">
            <v>89874.254324903712</v>
          </cell>
          <cell r="J35">
            <v>441231.55935997365</v>
          </cell>
          <cell r="K35">
            <v>222526.75417771956</v>
          </cell>
          <cell r="L35">
            <v>54468.838488450354</v>
          </cell>
          <cell r="M35">
            <v>95066.156654940016</v>
          </cell>
          <cell r="N35">
            <v>80886.828892413338</v>
          </cell>
          <cell r="O35">
            <v>452948.57821352332</v>
          </cell>
        </row>
        <row r="36">
          <cell r="F36">
            <v>1043021.5998200949</v>
          </cell>
          <cell r="G36">
            <v>251499.48819496532</v>
          </cell>
          <cell r="H36">
            <v>508441.07584030833</v>
          </cell>
          <cell r="I36">
            <v>513749.53171821072</v>
          </cell>
          <cell r="J36">
            <v>2316711.6955735791</v>
          </cell>
          <cell r="K36">
            <v>1060177.091864073</v>
          </cell>
          <cell r="L36">
            <v>259504.14366705899</v>
          </cell>
          <cell r="M36">
            <v>510340.22379164951</v>
          </cell>
          <cell r="N36">
            <v>462374.57854638965</v>
          </cell>
          <cell r="O36">
            <v>2292396.0378691712</v>
          </cell>
        </row>
        <row r="37">
          <cell r="F37">
            <v>11901705</v>
          </cell>
          <cell r="G37">
            <v>2869809.3608687292</v>
          </cell>
          <cell r="H37">
            <v>9315292</v>
          </cell>
          <cell r="I37">
            <v>9412550</v>
          </cell>
          <cell r="J37">
            <v>33499356</v>
          </cell>
          <cell r="K37">
            <v>12120804</v>
          </cell>
          <cell r="L37">
            <v>2966862</v>
          </cell>
          <cell r="M37">
            <v>9661895</v>
          </cell>
          <cell r="N37">
            <v>10457081</v>
          </cell>
          <cell r="O37">
            <v>35206642</v>
          </cell>
        </row>
        <row r="38">
          <cell r="F38">
            <v>127732.24695017489</v>
          </cell>
          <cell r="G38">
            <v>30511.571999803877</v>
          </cell>
          <cell r="H38">
            <v>77802.904880571557</v>
          </cell>
          <cell r="I38">
            <v>77528.195482422758</v>
          </cell>
          <cell r="J38">
            <v>313574.9193129731</v>
          </cell>
          <cell r="K38">
            <v>145222.17456263085</v>
          </cell>
          <cell r="L38">
            <v>35546.661346060653</v>
          </cell>
          <cell r="M38">
            <v>88730.449810642938</v>
          </cell>
          <cell r="N38">
            <v>83585.606963677157</v>
          </cell>
          <cell r="O38">
            <v>353084.8926830116</v>
          </cell>
        </row>
        <row r="39">
          <cell r="F39">
            <v>241260.89188011229</v>
          </cell>
          <cell r="G39">
            <v>58174.241875503765</v>
          </cell>
          <cell r="H39">
            <v>113864.6636760251</v>
          </cell>
          <cell r="I39">
            <v>115053.48490211775</v>
          </cell>
          <cell r="J39">
            <v>528353.28233375889</v>
          </cell>
          <cell r="K39">
            <v>228048.50986451155</v>
          </cell>
          <cell r="L39">
            <v>55820.42257004961</v>
          </cell>
          <cell r="M39">
            <v>102478.19730842259</v>
          </cell>
          <cell r="N39">
            <v>103548.13641190597</v>
          </cell>
          <cell r="O39">
            <v>489895.26615488972</v>
          </cell>
        </row>
        <row r="40">
          <cell r="F40">
            <v>472578.27628577308</v>
          </cell>
          <cell r="G40">
            <v>113950.84688412127</v>
          </cell>
          <cell r="H40">
            <v>252103.76221496885</v>
          </cell>
          <cell r="I40">
            <v>254735.88963732458</v>
          </cell>
          <cell r="J40">
            <v>1093368.7750221877</v>
          </cell>
          <cell r="K40">
            <v>437875.22596260946</v>
          </cell>
          <cell r="L40">
            <v>107180.61767082164</v>
          </cell>
          <cell r="M40">
            <v>226893.38599347198</v>
          </cell>
          <cell r="N40">
            <v>229262.30067359214</v>
          </cell>
          <cell r="O40">
            <v>1001211.5303004952</v>
          </cell>
        </row>
        <row r="41">
          <cell r="F41">
            <v>906587.41128050967</v>
          </cell>
          <cell r="G41">
            <v>216557.74273031531</v>
          </cell>
          <cell r="H41">
            <v>397268.66038394405</v>
          </cell>
          <cell r="I41">
            <v>395865.96938204661</v>
          </cell>
          <cell r="J41">
            <v>1916279.7837768155</v>
          </cell>
          <cell r="K41">
            <v>815928.67015245871</v>
          </cell>
          <cell r="L41">
            <v>196385.16705637309</v>
          </cell>
          <cell r="M41">
            <v>357541.79434554966</v>
          </cell>
          <cell r="N41">
            <v>356279.37244384194</v>
          </cell>
          <cell r="O41">
            <v>1726135.0039982235</v>
          </cell>
        </row>
        <row r="42">
          <cell r="F42">
            <v>440131.04136914201</v>
          </cell>
          <cell r="G42">
            <v>106126.97921322925</v>
          </cell>
          <cell r="H42">
            <v>190762.59639828728</v>
          </cell>
          <cell r="I42">
            <v>192754.28211026633</v>
          </cell>
          <cell r="J42">
            <v>929774.899090925</v>
          </cell>
          <cell r="K42">
            <v>409162.09639129078</v>
          </cell>
          <cell r="L42">
            <v>100152.38044650551</v>
          </cell>
          <cell r="M42">
            <v>172281.62816266759</v>
          </cell>
          <cell r="N42">
            <v>174071.42805599832</v>
          </cell>
          <cell r="O42">
            <v>855667.53305646218</v>
          </cell>
        </row>
        <row r="43">
          <cell r="F43">
            <v>487637.50955310685</v>
          </cell>
          <cell r="G43">
            <v>116853.24940719412</v>
          </cell>
          <cell r="H43">
            <v>283261.42376664997</v>
          </cell>
          <cell r="I43">
            <v>282261.27376760868</v>
          </cell>
          <cell r="J43">
            <v>1170013.4564945595</v>
          </cell>
          <cell r="K43">
            <v>470453.58451468241</v>
          </cell>
          <cell r="L43">
            <v>115154.9637522573</v>
          </cell>
          <cell r="M43">
            <v>254339.98998577593</v>
          </cell>
          <cell r="N43">
            <v>253442.57223408922</v>
          </cell>
          <cell r="O43">
            <v>1093391.1104868047</v>
          </cell>
        </row>
        <row r="44">
          <cell r="F44">
            <v>344822.67053177301</v>
          </cell>
          <cell r="G44">
            <v>82368.250698657561</v>
          </cell>
          <cell r="H44">
            <v>213611.02987085414</v>
          </cell>
          <cell r="I44">
            <v>212856.80408013531</v>
          </cell>
          <cell r="J44">
            <v>853658.75518142001</v>
          </cell>
          <cell r="K44">
            <v>332409.69234488124</v>
          </cell>
          <cell r="L44">
            <v>81365.361712275699</v>
          </cell>
          <cell r="M44">
            <v>199003.46647780004</v>
          </cell>
          <cell r="N44">
            <v>198322.61654641925</v>
          </cell>
          <cell r="O44">
            <v>811101.13708137628</v>
          </cell>
        </row>
        <row r="45">
          <cell r="F45">
            <v>51181.910798850578</v>
          </cell>
          <cell r="G45">
            <v>12225.891219433614</v>
          </cell>
          <cell r="H45">
            <v>28605.524127468041</v>
          </cell>
          <cell r="I45">
            <v>28504.522676058852</v>
          </cell>
          <cell r="J45">
            <v>120517.84882181109</v>
          </cell>
          <cell r="K45">
            <v>62395.839260750145</v>
          </cell>
          <cell r="L45">
            <v>15272.900122071684</v>
          </cell>
          <cell r="M45">
            <v>36564.834010550301</v>
          </cell>
          <cell r="N45">
            <v>33678.95453599382</v>
          </cell>
          <cell r="O45">
            <v>147912.52792936596</v>
          </cell>
        </row>
        <row r="46">
          <cell r="F46">
            <v>655224.80831648747</v>
          </cell>
          <cell r="G46">
            <v>157991.65038640072</v>
          </cell>
          <cell r="H46">
            <v>277053.34717165062</v>
          </cell>
          <cell r="I46">
            <v>279945.96450563602</v>
          </cell>
          <cell r="J46">
            <v>1370215.7703801747</v>
          </cell>
          <cell r="K46">
            <v>596901.78974222019</v>
          </cell>
          <cell r="L46">
            <v>146106.23922088047</v>
          </cell>
          <cell r="M46">
            <v>249348.01245448555</v>
          </cell>
          <cell r="N46">
            <v>251951.36805507241</v>
          </cell>
          <cell r="O46">
            <v>1244307.4094726585</v>
          </cell>
        </row>
        <row r="47">
          <cell r="F47">
            <v>171941.54961121106</v>
          </cell>
          <cell r="G47">
            <v>41071.907024126231</v>
          </cell>
          <cell r="H47">
            <v>102719.8499662354</v>
          </cell>
          <cell r="I47">
            <v>102357.16288912074</v>
          </cell>
          <cell r="J47">
            <v>418090.46949069342</v>
          </cell>
          <cell r="K47">
            <v>171174.42629055347</v>
          </cell>
          <cell r="L47">
            <v>41899.106529577177</v>
          </cell>
          <cell r="M47">
            <v>97683.370035404892</v>
          </cell>
          <cell r="N47">
            <v>97339.856288143143</v>
          </cell>
          <cell r="O47">
            <v>408096.75914367865</v>
          </cell>
        </row>
        <row r="48">
          <cell r="F48">
            <v>474148.30378173915</v>
          </cell>
          <cell r="G48">
            <v>114329.42112626121</v>
          </cell>
          <cell r="H48">
            <v>268750.44704513584</v>
          </cell>
          <cell r="I48">
            <v>271556.37669577973</v>
          </cell>
          <cell r="J48">
            <v>1128784.5486489157</v>
          </cell>
          <cell r="K48">
            <v>474870.98906411603</v>
          </cell>
          <cell r="L48">
            <v>116236.23101753672</v>
          </cell>
          <cell r="M48">
            <v>261786.07401195573</v>
          </cell>
          <cell r="N48">
            <v>257978.55786099072</v>
          </cell>
          <cell r="O48">
            <v>1110871.8519545991</v>
          </cell>
        </row>
        <row r="49">
          <cell r="F49">
            <v>634291.10837027372</v>
          </cell>
          <cell r="G49">
            <v>152943.99382453487</v>
          </cell>
          <cell r="H49">
            <v>266206.23406868218</v>
          </cell>
          <cell r="I49">
            <v>268985.60047931422</v>
          </cell>
          <cell r="J49">
            <v>1322426.9367428049</v>
          </cell>
          <cell r="K49">
            <v>642180.18637391529</v>
          </cell>
          <cell r="L49">
            <v>157189.22868999446</v>
          </cell>
          <cell r="M49">
            <v>272652.09815340623</v>
          </cell>
          <cell r="N49">
            <v>241866.69421739795</v>
          </cell>
          <cell r="O49">
            <v>1313888.2074347138</v>
          </cell>
        </row>
        <row r="50">
          <cell r="F50">
            <v>297781.88173488906</v>
          </cell>
          <cell r="G50">
            <v>49430.155528405092</v>
          </cell>
          <cell r="H50">
            <v>102866.78925981678</v>
          </cell>
          <cell r="I50">
            <v>103940.78551628509</v>
          </cell>
          <cell r="J50">
            <v>554019.61203939607</v>
          </cell>
          <cell r="K50">
            <v>253114.5994746557</v>
          </cell>
          <cell r="L50">
            <v>42015.632199144326</v>
          </cell>
          <cell r="M50">
            <v>87436.770870844266</v>
          </cell>
          <cell r="N50">
            <v>88349.667688842324</v>
          </cell>
          <cell r="O50">
            <v>470916.67023348663</v>
          </cell>
        </row>
        <row r="51">
          <cell r="F51">
            <v>815776.62233033928</v>
          </cell>
          <cell r="G51">
            <v>0</v>
          </cell>
          <cell r="H51">
            <v>638547.3174659363</v>
          </cell>
          <cell r="I51">
            <v>650983.97919167066</v>
          </cell>
          <cell r="J51">
            <v>2105307.9189879461</v>
          </cell>
          <cell r="K51">
            <v>693699.79400462541</v>
          </cell>
          <cell r="L51">
            <v>0</v>
          </cell>
          <cell r="M51">
            <v>543014.48539952061</v>
          </cell>
          <cell r="N51">
            <v>553588.25036107004</v>
          </cell>
          <cell r="O51">
            <v>1790302.5297652162</v>
          </cell>
        </row>
        <row r="52">
          <cell r="F52">
            <v>271091.41430346674</v>
          </cell>
          <cell r="G52">
            <v>58039.1593021269</v>
          </cell>
          <cell r="H52">
            <v>93646.743122293672</v>
          </cell>
          <cell r="I52">
            <v>94624.476093911566</v>
          </cell>
          <cell r="J52">
            <v>517401.79282179888</v>
          </cell>
          <cell r="K52">
            <v>290444.34912526171</v>
          </cell>
          <cell r="L52">
            <v>49050.688845557735</v>
          </cell>
          <cell r="M52">
            <v>102512.51152872885</v>
          </cell>
          <cell r="N52">
            <v>86740.375871872704</v>
          </cell>
          <cell r="O52">
            <v>528747.92537142104</v>
          </cell>
        </row>
        <row r="53">
          <cell r="F53">
            <v>523865.84115399665</v>
          </cell>
          <cell r="G53">
            <v>126317.60546069256</v>
          </cell>
          <cell r="H53">
            <v>220277.13466878785</v>
          </cell>
          <cell r="I53">
            <v>222576.97137723517</v>
          </cell>
          <cell r="J53">
            <v>1093037.5526607123</v>
          </cell>
          <cell r="K53">
            <v>483705.79816298338</v>
          </cell>
          <cell r="L53">
            <v>118398.76554809554</v>
          </cell>
          <cell r="M53">
            <v>198125.4119726335</v>
          </cell>
          <cell r="N53">
            <v>200193.97027314</v>
          </cell>
          <cell r="O53">
            <v>1000423.9459568524</v>
          </cell>
        </row>
        <row r="54">
          <cell r="F54">
            <v>551079.65108407428</v>
          </cell>
          <cell r="G54">
            <v>132879.55899111813</v>
          </cell>
          <cell r="H54">
            <v>290156.00445361983</v>
          </cell>
          <cell r="I54">
            <v>293185.42206077289</v>
          </cell>
          <cell r="J54">
            <v>1267300.6365895851</v>
          </cell>
          <cell r="K54">
            <v>495971.68597566686</v>
          </cell>
          <cell r="L54">
            <v>119591.60309200632</v>
          </cell>
          <cell r="M54">
            <v>261140.40400825784</v>
          </cell>
          <cell r="N54">
            <v>263866.87985469564</v>
          </cell>
          <cell r="O54">
            <v>1140570.5729306266</v>
          </cell>
        </row>
        <row r="55">
          <cell r="F55">
            <v>933119.67510247347</v>
          </cell>
          <cell r="G55">
            <v>224999.29124516968</v>
          </cell>
          <cell r="H55">
            <v>421048.77361355594</v>
          </cell>
          <cell r="I55">
            <v>425444.79695505806</v>
          </cell>
          <cell r="J55">
            <v>2004612.5369162571</v>
          </cell>
          <cell r="K55">
            <v>970724.64973804227</v>
          </cell>
          <cell r="L55">
            <v>237608.48154515069</v>
          </cell>
          <cell r="M55">
            <v>446592.05355148704</v>
          </cell>
          <cell r="N55">
            <v>382540.49081316718</v>
          </cell>
          <cell r="O55">
            <v>2037465.6756478474</v>
          </cell>
        </row>
        <row r="56">
          <cell r="F56">
            <v>295165.16924161237</v>
          </cell>
          <cell r="G56">
            <v>71171.957522308308</v>
          </cell>
          <cell r="H56">
            <v>140128.78315187278</v>
          </cell>
          <cell r="I56">
            <v>141591.81888586903</v>
          </cell>
          <cell r="J56">
            <v>648057.72880166245</v>
          </cell>
          <cell r="K56">
            <v>338483.62360035261</v>
          </cell>
          <cell r="L56">
            <v>82852.104202034927</v>
          </cell>
          <cell r="M56">
            <v>174936.22694429616</v>
          </cell>
          <cell r="N56">
            <v>151573.15057204352</v>
          </cell>
          <cell r="O56">
            <v>747845.1053187272</v>
          </cell>
        </row>
        <row r="57">
          <cell r="F57">
            <v>332845.82914479717</v>
          </cell>
          <cell r="G57">
            <v>81091.8278886841</v>
          </cell>
          <cell r="H57">
            <v>191339.79592707532</v>
          </cell>
          <cell r="I57">
            <v>190664.20623975285</v>
          </cell>
          <cell r="J57">
            <v>795941.65920030943</v>
          </cell>
          <cell r="K57">
            <v>348974.95940525731</v>
          </cell>
          <cell r="L57">
            <v>85420.113957073467</v>
          </cell>
          <cell r="M57">
            <v>188270.24954533603</v>
          </cell>
          <cell r="N57">
            <v>171597.78561577757</v>
          </cell>
          <cell r="O57">
            <v>794263.10852344439</v>
          </cell>
        </row>
        <row r="58">
          <cell r="F58">
            <v>1370634.003978339</v>
          </cell>
          <cell r="G58">
            <v>330495.31338816573</v>
          </cell>
          <cell r="H58">
            <v>680023.59894692607</v>
          </cell>
          <cell r="I58">
            <v>687123.48808349087</v>
          </cell>
          <cell r="J58">
            <v>3068276.4043969214</v>
          </cell>
          <cell r="K58">
            <v>1334608.3494976382</v>
          </cell>
          <cell r="L58">
            <v>326677.87252254214</v>
          </cell>
          <cell r="M58">
            <v>654345.54649754195</v>
          </cell>
          <cell r="N58">
            <v>618411.13927514176</v>
          </cell>
          <cell r="O58">
            <v>2934042.9077928644</v>
          </cell>
        </row>
        <row r="59">
          <cell r="F59">
            <v>5301982.853877265</v>
          </cell>
          <cell r="G59">
            <v>1278445.2157065701</v>
          </cell>
          <cell r="H59">
            <v>3602235.8688866077</v>
          </cell>
          <cell r="I59">
            <v>3639845.5567745846</v>
          </cell>
          <cell r="J59">
            <v>13822509.495245026</v>
          </cell>
          <cell r="K59">
            <v>5321315.9553614948</v>
          </cell>
          <cell r="L59">
            <v>1302521.5794372107</v>
          </cell>
          <cell r="M59">
            <v>3642604.7466306211</v>
          </cell>
          <cell r="N59">
            <v>3570289.9388098484</v>
          </cell>
          <cell r="O59">
            <v>13836732.220239177</v>
          </cell>
        </row>
        <row r="60">
          <cell r="F60">
            <v>216663.7944433112</v>
          </cell>
          <cell r="G60">
            <v>52243.245415311416</v>
          </cell>
          <cell r="H60">
            <v>152369.4248751796</v>
          </cell>
          <cell r="I60">
            <v>153960.26087865245</v>
          </cell>
          <cell r="J60">
            <v>575236.72561245458</v>
          </cell>
          <cell r="K60">
            <v>205830.60472114562</v>
          </cell>
          <cell r="L60">
            <v>49631.083144545846</v>
          </cell>
          <cell r="M60">
            <v>144750.95363142062</v>
          </cell>
          <cell r="N60">
            <v>146262.24783471983</v>
          </cell>
          <cell r="O60">
            <v>546474.88933183195</v>
          </cell>
        </row>
        <row r="61">
          <cell r="F61">
            <v>582480.20100339467</v>
          </cell>
          <cell r="G61">
            <v>140451.04383391692</v>
          </cell>
          <cell r="H61">
            <v>314258.68297626555</v>
          </cell>
          <cell r="I61">
            <v>317539.74824045581</v>
          </cell>
          <cell r="J61">
            <v>1354729.676054033</v>
          </cell>
          <cell r="K61">
            <v>614571.40793995513</v>
          </cell>
          <cell r="L61">
            <v>150431.30828199803</v>
          </cell>
          <cell r="M61">
            <v>340202.72736979742</v>
          </cell>
          <cell r="N61">
            <v>303137.47869140824</v>
          </cell>
          <cell r="O61">
            <v>1408342.9222831589</v>
          </cell>
        </row>
        <row r="62">
          <cell r="F62">
            <v>615450.77841868147</v>
          </cell>
          <cell r="G62">
            <v>148401.10291885558</v>
          </cell>
          <cell r="H62">
            <v>332908.47706537502</v>
          </cell>
          <cell r="I62">
            <v>336384.25832274195</v>
          </cell>
          <cell r="J62">
            <v>1433144.6167256539</v>
          </cell>
          <cell r="K62">
            <v>583649.57609391923</v>
          </cell>
          <cell r="L62">
            <v>142862.43742504221</v>
          </cell>
          <cell r="M62">
            <v>299617.6293588375</v>
          </cell>
          <cell r="N62">
            <v>302745.83249046776</v>
          </cell>
          <cell r="O62">
            <v>1328875.4753682667</v>
          </cell>
        </row>
        <row r="63">
          <cell r="F63">
            <v>1010574.364903464</v>
          </cell>
          <cell r="G63">
            <v>243675.62052407328</v>
          </cell>
          <cell r="H63">
            <v>480883.3345677699</v>
          </cell>
          <cell r="I63">
            <v>479185.41375592229</v>
          </cell>
          <cell r="J63">
            <v>2214318.7337512295</v>
          </cell>
          <cell r="K63">
            <v>973485.52758143796</v>
          </cell>
          <cell r="L63">
            <v>238284.27358595032</v>
          </cell>
          <cell r="M63">
            <v>448053.73384894984</v>
          </cell>
          <cell r="N63">
            <v>431662.24643102865</v>
          </cell>
          <cell r="O63">
            <v>2091485.7814473668</v>
          </cell>
        </row>
        <row r="64">
          <cell r="F64">
            <v>473101.61878442863</v>
          </cell>
          <cell r="G64">
            <v>114077.03829816791</v>
          </cell>
          <cell r="H64">
            <v>254395.44987875482</v>
          </cell>
          <cell r="I64">
            <v>257051.50401243893</v>
          </cell>
          <cell r="J64">
            <v>1098625.6109737903</v>
          </cell>
          <cell r="K64">
            <v>474870.98906411603</v>
          </cell>
          <cell r="L64">
            <v>116236.23101753672</v>
          </cell>
          <cell r="M64">
            <v>255340.45855382484</v>
          </cell>
          <cell r="N64">
            <v>231346.35361119505</v>
          </cell>
          <cell r="O64">
            <v>1077794.0322466725</v>
          </cell>
        </row>
        <row r="65">
          <cell r="F65">
            <v>446934.49385166127</v>
          </cell>
          <cell r="G65">
            <v>107767.46759583562</v>
          </cell>
          <cell r="H65">
            <v>186001.36909250083</v>
          </cell>
          <cell r="I65">
            <v>187943.34449137098</v>
          </cell>
          <cell r="J65">
            <v>928646.67503136862</v>
          </cell>
          <cell r="K65">
            <v>414131.67650940345</v>
          </cell>
          <cell r="L65">
            <v>101368.80611994481</v>
          </cell>
          <cell r="M65">
            <v>167203.8646481196</v>
          </cell>
          <cell r="N65">
            <v>168949.58186152991</v>
          </cell>
          <cell r="O65">
            <v>851653.9291389978</v>
          </cell>
        </row>
        <row r="66">
          <cell r="F66">
            <v>497175.37372257415</v>
          </cell>
          <cell r="G66">
            <v>119881.84334431362</v>
          </cell>
          <cell r="H66">
            <v>236449.32609515687</v>
          </cell>
          <cell r="I66">
            <v>238918.01101181394</v>
          </cell>
          <cell r="J66">
            <v>1092424.5541738586</v>
          </cell>
          <cell r="K66">
            <v>508001.52318486833</v>
          </cell>
          <cell r="L66">
            <v>124345.73550713231</v>
          </cell>
          <cell r="M66">
            <v>240446.38944357052</v>
          </cell>
          <cell r="N66">
            <v>214858.9177348722</v>
          </cell>
          <cell r="O66">
            <v>1087652.5658704434</v>
          </cell>
        </row>
        <row r="67">
          <cell r="F67">
            <v>539566.11611365678</v>
          </cell>
          <cell r="G67">
            <v>130103.34788209194</v>
          </cell>
          <cell r="H67">
            <v>267079.22780973103</v>
          </cell>
          <cell r="I67">
            <v>269867.70884342602</v>
          </cell>
          <cell r="J67">
            <v>1206616.4006489057</v>
          </cell>
          <cell r="K67">
            <v>485609.50450229109</v>
          </cell>
          <cell r="L67">
            <v>117093.01309388275</v>
          </cell>
          <cell r="M67">
            <v>240371.30502875792</v>
          </cell>
          <cell r="N67">
            <v>242880.93795908341</v>
          </cell>
          <cell r="O67">
            <v>1085954.7605840152</v>
          </cell>
        </row>
        <row r="68">
          <cell r="F68">
            <v>93678.307259306108</v>
          </cell>
          <cell r="G68">
            <v>22588.263114349622</v>
          </cell>
          <cell r="H68">
            <v>50228.758361485008</v>
          </cell>
          <cell r="I68">
            <v>50299.106216407221</v>
          </cell>
          <cell r="J68">
            <v>216794.43495154794</v>
          </cell>
          <cell r="K68">
            <v>106569.88475508652</v>
          </cell>
          <cell r="L68">
            <v>26085.572774865803</v>
          </cell>
          <cell r="M68">
            <v>61847.615561118648</v>
          </cell>
          <cell r="N68">
            <v>56657.040783688572</v>
          </cell>
          <cell r="O68">
            <v>251160.11387475953</v>
          </cell>
        </row>
        <row r="69">
          <cell r="F69">
            <v>169567.89577706149</v>
          </cell>
          <cell r="G69">
            <v>40504.909170471343</v>
          </cell>
          <cell r="H69">
            <v>83149.939483137234</v>
          </cell>
          <cell r="I69">
            <v>82856.350575800345</v>
          </cell>
          <cell r="J69">
            <v>376079.09500647039</v>
          </cell>
          <cell r="K69">
            <v>170070.0751531951</v>
          </cell>
          <cell r="L69">
            <v>41628.789713257349</v>
          </cell>
          <cell r="M69">
            <v>74834.945534823506</v>
          </cell>
          <cell r="N69">
            <v>74570.715518220313</v>
          </cell>
          <cell r="O69">
            <v>361104.52591949626</v>
          </cell>
        </row>
        <row r="70">
          <cell r="F70">
            <v>213000.39695272391</v>
          </cell>
          <cell r="G70">
            <v>51359.905516984894</v>
          </cell>
          <cell r="H70">
            <v>123738.53354367675</v>
          </cell>
          <cell r="I70">
            <v>126148.52610339531</v>
          </cell>
          <cell r="J70">
            <v>514247.36211678089</v>
          </cell>
          <cell r="K70">
            <v>237435.49453205802</v>
          </cell>
          <cell r="L70">
            <v>58118.115508768358</v>
          </cell>
          <cell r="M70">
            <v>141349.57628436177</v>
          </cell>
          <cell r="N70">
            <v>131324.93731529804</v>
          </cell>
          <cell r="O70">
            <v>568228.12364048616</v>
          </cell>
        </row>
        <row r="71">
          <cell r="F71">
            <v>386226.76400764176</v>
          </cell>
          <cell r="G71">
            <v>93129.263566424677</v>
          </cell>
          <cell r="H71">
            <v>184377.72348731349</v>
          </cell>
          <cell r="I71">
            <v>186302.7469689094</v>
          </cell>
          <cell r="J71">
            <v>850036.49803028931</v>
          </cell>
          <cell r="K71">
            <v>347604.08760687761</v>
          </cell>
          <cell r="L71">
            <v>83816.337209782214</v>
          </cell>
          <cell r="M71">
            <v>165939.95113858214</v>
          </cell>
          <cell r="N71">
            <v>167672.47227201847</v>
          </cell>
          <cell r="O71">
            <v>765032.8482272604</v>
          </cell>
        </row>
        <row r="72">
          <cell r="F72">
            <v>150430.31173923041</v>
          </cell>
          <cell r="G72">
            <v>36090.744417340735</v>
          </cell>
          <cell r="H72">
            <v>76424.686810762651</v>
          </cell>
          <cell r="I72">
            <v>76154.84367637425</v>
          </cell>
          <cell r="J72">
            <v>339100.586643708</v>
          </cell>
          <cell r="K72">
            <v>188844.04448828797</v>
          </cell>
          <cell r="L72">
            <v>46224.175590694846</v>
          </cell>
          <cell r="M72">
            <v>103056.85101603936</v>
          </cell>
          <cell r="N72">
            <v>91255.377341661238</v>
          </cell>
          <cell r="O72">
            <v>429380.44843668345</v>
          </cell>
        </row>
        <row r="73">
          <cell r="F73">
            <v>243877.60437338904</v>
          </cell>
          <cell r="G73">
            <v>58805.198945736993</v>
          </cell>
          <cell r="H73">
            <v>129053.65469221913</v>
          </cell>
          <cell r="I73">
            <v>130401.05887407727</v>
          </cell>
          <cell r="J73">
            <v>562137.5168854224</v>
          </cell>
          <cell r="K73">
            <v>236331.14339469964</v>
          </cell>
          <cell r="L73">
            <v>57847.798692448494</v>
          </cell>
          <cell r="M73">
            <v>120608.25003481355</v>
          </cell>
          <cell r="N73">
            <v>117360.95298666954</v>
          </cell>
          <cell r="O73">
            <v>532148.14510863123</v>
          </cell>
        </row>
        <row r="74">
          <cell r="F74">
            <v>962426.8550271726</v>
          </cell>
          <cell r="G74">
            <v>232066.01043178176</v>
          </cell>
          <cell r="H74">
            <v>436234.73195771169</v>
          </cell>
          <cell r="I74">
            <v>440789.30659190856</v>
          </cell>
          <cell r="J74">
            <v>2071516.9040085748</v>
          </cell>
          <cell r="K74">
            <v>889002.66557351931</v>
          </cell>
          <cell r="L74">
            <v>217605.03713748153</v>
          </cell>
          <cell r="M74">
            <v>403326.31674658635</v>
          </cell>
          <cell r="N74">
            <v>396723.0208349126</v>
          </cell>
          <cell r="O74">
            <v>1906657.0402924996</v>
          </cell>
        </row>
        <row r="75">
          <cell r="F75">
            <v>977080.44498952222</v>
          </cell>
          <cell r="G75">
            <v>235599.37002508799</v>
          </cell>
          <cell r="H75">
            <v>443827.71112978953</v>
          </cell>
          <cell r="I75">
            <v>448461.56141033373</v>
          </cell>
          <cell r="J75">
            <v>2104969.0875547333</v>
          </cell>
          <cell r="K75">
            <v>901702.70365314139</v>
          </cell>
          <cell r="L75">
            <v>220713.68052515981</v>
          </cell>
          <cell r="M75">
            <v>410050.0461149154</v>
          </cell>
          <cell r="N75">
            <v>403269.88639478828</v>
          </cell>
          <cell r="O75">
            <v>1935736.3166880051</v>
          </cell>
        </row>
        <row r="76">
          <cell r="F76">
            <v>407683.80645251082</v>
          </cell>
          <cell r="G76">
            <v>98303.111542337181</v>
          </cell>
          <cell r="H76">
            <v>245925.70307419452</v>
          </cell>
          <cell r="I76">
            <v>248493.32753658449</v>
          </cell>
          <cell r="J76">
            <v>1000405.9486056269</v>
          </cell>
          <cell r="K76">
            <v>417444.72992147878</v>
          </cell>
          <cell r="L76">
            <v>102179.75656890437</v>
          </cell>
          <cell r="M76">
            <v>258479.59726652963</v>
          </cell>
          <cell r="N76">
            <v>245173.00813767427</v>
          </cell>
          <cell r="O76">
            <v>1023277.091894587</v>
          </cell>
        </row>
        <row r="77">
          <cell r="F77">
            <v>1048255.0248066488</v>
          </cell>
          <cell r="G77">
            <v>252761.40233543183</v>
          </cell>
          <cell r="H77">
            <v>515515.87938019674</v>
          </cell>
          <cell r="I77">
            <v>520898.20081346203</v>
          </cell>
          <cell r="J77">
            <v>2337430.5073357392</v>
          </cell>
          <cell r="K77">
            <v>1179447.0146987813</v>
          </cell>
          <cell r="L77">
            <v>288698.35982960276</v>
          </cell>
          <cell r="M77">
            <v>618115.37880789896</v>
          </cell>
          <cell r="N77">
            <v>538638.26705145556</v>
          </cell>
          <cell r="O77">
            <v>2624899.0203877385</v>
          </cell>
        </row>
        <row r="78">
          <cell r="F78">
            <v>6086473.259361621</v>
          </cell>
          <cell r="G78">
            <v>1467606.1453624922</v>
          </cell>
          <cell r="H78">
            <v>4279728.474776173</v>
          </cell>
          <cell r="I78">
            <v>4324411.6265852675</v>
          </cell>
          <cell r="J78">
            <v>16158219.506085554</v>
          </cell>
          <cell r="K78">
            <v>6754763.7316527124</v>
          </cell>
          <cell r="L78">
            <v>1653392.8070203802</v>
          </cell>
          <cell r="M78">
            <v>4907445.4307018192</v>
          </cell>
          <cell r="N78">
            <v>5015110.8574437108</v>
          </cell>
          <cell r="O78">
            <v>18330712.826818623</v>
          </cell>
        </row>
        <row r="79">
          <cell r="F79">
            <v>173350.9065752374</v>
          </cell>
          <cell r="G79">
            <v>41643.166635393165</v>
          </cell>
          <cell r="H79">
            <v>128295.52989254844</v>
          </cell>
          <cell r="I79">
            <v>127842.53925092566</v>
          </cell>
          <cell r="J79">
            <v>471132.14235410467</v>
          </cell>
          <cell r="K79">
            <v>176144.00640866626</v>
          </cell>
          <cell r="L79">
            <v>43115.532203016533</v>
          </cell>
          <cell r="M79">
            <v>127571.13466114599</v>
          </cell>
          <cell r="N79">
            <v>130743.05121206342</v>
          </cell>
          <cell r="O79">
            <v>477573.72448489221</v>
          </cell>
        </row>
        <row r="80">
          <cell r="F80">
            <v>167420.18520329572</v>
          </cell>
          <cell r="G80">
            <v>0</v>
          </cell>
          <cell r="H80">
            <v>131047.77364890519</v>
          </cell>
          <cell r="I80">
            <v>133600.12456512213</v>
          </cell>
          <cell r="J80">
            <v>432068.08341732301</v>
          </cell>
          <cell r="K80">
            <v>222192.97985475173</v>
          </cell>
          <cell r="L80">
            <v>0</v>
          </cell>
          <cell r="M80">
            <v>173921.05554670037</v>
          </cell>
          <cell r="N80">
            <v>177308.42759518189</v>
          </cell>
          <cell r="O80">
            <v>573422.46299663396</v>
          </cell>
        </row>
        <row r="81">
          <cell r="F81">
            <v>756753.25305562362</v>
          </cell>
          <cell r="G81">
            <v>182472.78471145005</v>
          </cell>
          <cell r="H81">
            <v>422457.70061487012</v>
          </cell>
          <cell r="I81">
            <v>426868.43407161871</v>
          </cell>
          <cell r="J81">
            <v>1788552.1724535623</v>
          </cell>
          <cell r="K81">
            <v>681077.92775006127</v>
          </cell>
          <cell r="L81">
            <v>164225.50624030505</v>
          </cell>
          <cell r="M81">
            <v>380211.93055338314</v>
          </cell>
          <cell r="N81">
            <v>384181.59066445683</v>
          </cell>
          <cell r="O81">
            <v>1609696.9552082063</v>
          </cell>
        </row>
        <row r="82">
          <cell r="F82">
            <v>940411.97841714136</v>
          </cell>
          <cell r="G82">
            <v>224637.46214489752</v>
          </cell>
          <cell r="H82">
            <v>453937.96831926197</v>
          </cell>
          <cell r="I82">
            <v>452335.18721147021</v>
          </cell>
          <cell r="J82">
            <v>2071322.596092771</v>
          </cell>
          <cell r="K82">
            <v>905567.93263389589</v>
          </cell>
          <cell r="L82">
            <v>221659.7893822793</v>
          </cell>
          <cell r="M82">
            <v>412096.39853136346</v>
          </cell>
          <cell r="N82">
            <v>407101.66849032318</v>
          </cell>
          <cell r="O82">
            <v>1946425.7890378619</v>
          </cell>
        </row>
        <row r="83">
          <cell r="F83">
            <v>338079.25413135049</v>
          </cell>
          <cell r="G83">
            <v>81519.653474133273</v>
          </cell>
          <cell r="H83">
            <v>117702.82877453165</v>
          </cell>
          <cell r="I83">
            <v>118931.72294328315</v>
          </cell>
          <cell r="J83">
            <v>656233.45932329854</v>
          </cell>
          <cell r="K83">
            <v>403088.16513581946</v>
          </cell>
          <cell r="L83">
            <v>98665.637956746301</v>
          </cell>
          <cell r="M83">
            <v>153349.13836876239</v>
          </cell>
          <cell r="N83">
            <v>126630.7081316002</v>
          </cell>
          <cell r="O83">
            <v>781733.64959292836</v>
          </cell>
        </row>
        <row r="84">
          <cell r="F84">
            <v>197300.12199306357</v>
          </cell>
          <cell r="G84">
            <v>47574.163095585507</v>
          </cell>
          <cell r="H84">
            <v>88471.219370800231</v>
          </cell>
          <cell r="I84">
            <v>89394.916504667519</v>
          </cell>
          <cell r="J84">
            <v>422740.42096411681</v>
          </cell>
          <cell r="K84">
            <v>209826.71609809782</v>
          </cell>
          <cell r="L84">
            <v>51360.195100772042</v>
          </cell>
          <cell r="M84">
            <v>95954.278475946048</v>
          </cell>
          <cell r="N84">
            <v>80337.168726697986</v>
          </cell>
          <cell r="O84">
            <v>437478.35840151389</v>
          </cell>
        </row>
        <row r="85">
          <cell r="F85">
            <v>282081.60677522892</v>
          </cell>
          <cell r="G85">
            <v>68017.172171142171</v>
          </cell>
          <cell r="H85">
            <v>144722.88356252527</v>
          </cell>
          <cell r="I85">
            <v>146233.88469602884</v>
          </cell>
          <cell r="J85">
            <v>641055.54720492521</v>
          </cell>
          <cell r="K85">
            <v>253873.44609770604</v>
          </cell>
          <cell r="L85">
            <v>61215.454954027955</v>
          </cell>
          <cell r="M85">
            <v>130250.59520627274</v>
          </cell>
          <cell r="N85">
            <v>131610.49622642595</v>
          </cell>
          <cell r="O85">
            <v>576949.99248443265</v>
          </cell>
        </row>
        <row r="86">
          <cell r="F86">
            <v>118798.74719476247</v>
          </cell>
          <cell r="G86">
            <v>28645.450988588615</v>
          </cell>
          <cell r="H86">
            <v>60077.53137575127</v>
          </cell>
          <cell r="I86">
            <v>60704.779919811896</v>
          </cell>
          <cell r="J86">
            <v>268226.50947891426</v>
          </cell>
          <cell r="K86">
            <v>114852.51828527456</v>
          </cell>
          <cell r="L86">
            <v>28112.948897264694</v>
          </cell>
          <cell r="M86">
            <v>55562.770318905663</v>
          </cell>
          <cell r="N86">
            <v>54833.730108534692</v>
          </cell>
          <cell r="O86">
            <v>253361.96760997962</v>
          </cell>
        </row>
        <row r="87">
          <cell r="F87">
            <v>430187.53389469034</v>
          </cell>
          <cell r="G87">
            <v>103729.34234634295</v>
          </cell>
          <cell r="H87">
            <v>161280.19270035432</v>
          </cell>
          <cell r="I87">
            <v>162964.06292172545</v>
          </cell>
          <cell r="J87">
            <v>858161.13186311303</v>
          </cell>
          <cell r="K87">
            <v>386917.31777703</v>
          </cell>
          <cell r="L87">
            <v>94475.727303788561</v>
          </cell>
          <cell r="M87">
            <v>145057.89836638924</v>
          </cell>
          <cell r="N87">
            <v>146572.39727257332</v>
          </cell>
          <cell r="O87">
            <v>773023.34071978112</v>
          </cell>
        </row>
        <row r="88">
          <cell r="F88">
            <v>452691.26133687003</v>
          </cell>
          <cell r="G88">
            <v>102413.98731641487</v>
          </cell>
          <cell r="H88">
            <v>172107.52790043163</v>
          </cell>
          <cell r="I88">
            <v>173904.44255097266</v>
          </cell>
          <cell r="J88">
            <v>901117.2191046892</v>
          </cell>
          <cell r="K88">
            <v>512971.10330298124</v>
          </cell>
          <cell r="L88">
            <v>125562.16118057167</v>
          </cell>
          <cell r="M88">
            <v>204245.46023214422</v>
          </cell>
          <cell r="N88">
            <v>172821.12911354098</v>
          </cell>
          <cell r="O88">
            <v>1015599.8538292381</v>
          </cell>
        </row>
        <row r="89">
          <cell r="F89">
            <v>533627.05258975527</v>
          </cell>
          <cell r="G89">
            <v>127468.20497479041</v>
          </cell>
          <cell r="H89">
            <v>270926.004641646</v>
          </cell>
          <cell r="I89">
            <v>269969.40900049073</v>
          </cell>
          <cell r="J89">
            <v>1201990.6712066825</v>
          </cell>
          <cell r="K89">
            <v>575919.11813241034</v>
          </cell>
          <cell r="L89">
            <v>140970.21971080321</v>
          </cell>
          <cell r="M89">
            <v>273656.27739003068</v>
          </cell>
          <cell r="N89">
            <v>242972.46810044168</v>
          </cell>
          <cell r="O89">
            <v>1233518.083333686</v>
          </cell>
        </row>
        <row r="90">
          <cell r="F90">
            <v>2229962.3867704091</v>
          </cell>
          <cell r="G90">
            <v>537701.61525275826</v>
          </cell>
          <cell r="H90">
            <v>1273722.2561160622</v>
          </cell>
          <cell r="I90">
            <v>1287020.7457908383</v>
          </cell>
          <cell r="J90">
            <v>5328407.0039300676</v>
          </cell>
          <cell r="K90">
            <v>2028140.8637587191</v>
          </cell>
          <cell r="L90">
            <v>496436.83317140973</v>
          </cell>
          <cell r="M90">
            <v>1146350.030504456</v>
          </cell>
          <cell r="N90">
            <v>1158318.6712117544</v>
          </cell>
          <cell r="O90">
            <v>4829246.3986463398</v>
          </cell>
        </row>
        <row r="91">
          <cell r="F91">
            <v>167469.59956970924</v>
          </cell>
          <cell r="G91">
            <v>40381.252494926703</v>
          </cell>
          <cell r="H91">
            <v>87236.232866985651</v>
          </cell>
          <cell r="I91">
            <v>88935.288659279307</v>
          </cell>
          <cell r="J91">
            <v>384022.37359090091</v>
          </cell>
          <cell r="K91">
            <v>167861.37287847826</v>
          </cell>
          <cell r="L91">
            <v>41088.15608061762</v>
          </cell>
          <cell r="M91">
            <v>79088.2516041169</v>
          </cell>
          <cell r="N91">
            <v>80041.759793351375</v>
          </cell>
          <cell r="O91">
            <v>368079.54035656422</v>
          </cell>
        </row>
        <row r="92">
          <cell r="F92">
            <v>554219.70607600629</v>
          </cell>
          <cell r="G92">
            <v>133636.70747539806</v>
          </cell>
          <cell r="H92">
            <v>261745.77461108883</v>
          </cell>
          <cell r="I92">
            <v>264478.57092077716</v>
          </cell>
          <cell r="J92">
            <v>1214080.7590832703</v>
          </cell>
          <cell r="K92">
            <v>518492.85898977332</v>
          </cell>
          <cell r="L92">
            <v>126913.74526217089</v>
          </cell>
          <cell r="M92">
            <v>235571.19714997994</v>
          </cell>
          <cell r="N92">
            <v>238030.71382869946</v>
          </cell>
          <cell r="O92">
            <v>1119008.5152306235</v>
          </cell>
        </row>
        <row r="93">
          <cell r="F93">
            <v>512352.30618357903</v>
          </cell>
          <cell r="G93">
            <v>123541.39435166636</v>
          </cell>
          <cell r="H93">
            <v>203021.80024389154</v>
          </cell>
          <cell r="I93">
            <v>205141.48002598973</v>
          </cell>
          <cell r="J93">
            <v>1044056.9808051266</v>
          </cell>
          <cell r="K93">
            <v>488123.20271241694</v>
          </cell>
          <cell r="L93">
            <v>119480.03281337494</v>
          </cell>
          <cell r="M93">
            <v>191090.33755497835</v>
          </cell>
          <cell r="N93">
            <v>184671.43051773604</v>
          </cell>
          <cell r="O93">
            <v>983365.00359850621</v>
          </cell>
        </row>
        <row r="94">
          <cell r="F94">
            <v>342789.33661924861</v>
          </cell>
          <cell r="G94">
            <v>80102.601107668743</v>
          </cell>
          <cell r="H94">
            <v>118414.31804073814</v>
          </cell>
          <cell r="I94">
            <v>119650.64062067968</v>
          </cell>
          <cell r="J94">
            <v>660956.89638833515</v>
          </cell>
          <cell r="K94">
            <v>345661.90599318239</v>
          </cell>
          <cell r="L94">
            <v>68257.665398861704</v>
          </cell>
          <cell r="M94">
            <v>122001.58216156703</v>
          </cell>
          <cell r="N94">
            <v>103230.94162698156</v>
          </cell>
          <cell r="O94">
            <v>639152.09518059273</v>
          </cell>
        </row>
        <row r="95">
          <cell r="F95">
            <v>1357550.4415119558</v>
          </cell>
          <cell r="G95">
            <v>327340.52803699952</v>
          </cell>
          <cell r="H95">
            <v>670984.33802778565</v>
          </cell>
          <cell r="I95">
            <v>677989.85139488964</v>
          </cell>
          <cell r="J95">
            <v>3033865.158971631</v>
          </cell>
          <cell r="K95">
            <v>1186073.1215229314</v>
          </cell>
          <cell r="L95">
            <v>278286.50266267941</v>
          </cell>
          <cell r="M95">
            <v>570412.58891846193</v>
          </cell>
          <cell r="N95">
            <v>576368.06774256995</v>
          </cell>
          <cell r="O95">
            <v>2611140.2808466428</v>
          </cell>
        </row>
        <row r="96">
          <cell r="F96">
            <v>153100.67230264869</v>
          </cell>
          <cell r="G96">
            <v>36571.361560740545</v>
          </cell>
          <cell r="H96">
            <v>84146.578072775359</v>
          </cell>
          <cell r="I96">
            <v>83849.47019673734</v>
          </cell>
          <cell r="J96">
            <v>357668.08213290188</v>
          </cell>
          <cell r="K96">
            <v>149639.57911206447</v>
          </cell>
          <cell r="L96">
            <v>36627.928611340052</v>
          </cell>
          <cell r="M96">
            <v>75897.483849641212</v>
          </cell>
          <cell r="N96">
            <v>75631.815352823949</v>
          </cell>
          <cell r="O96">
            <v>337796.80692586966</v>
          </cell>
        </row>
        <row r="97">
          <cell r="F97">
            <v>756602.15963518247</v>
          </cell>
          <cell r="G97">
            <v>180730.56585249683</v>
          </cell>
          <cell r="H97">
            <v>350317.04962954303</v>
          </cell>
          <cell r="I97">
            <v>349080.13712591957</v>
          </cell>
          <cell r="J97">
            <v>1636729.9122431418</v>
          </cell>
          <cell r="K97">
            <v>810593.73482107266</v>
          </cell>
          <cell r="L97">
            <v>198412.54317877203</v>
          </cell>
          <cell r="M97">
            <v>361814.59629864083</v>
          </cell>
          <cell r="N97">
            <v>314235.91974017903</v>
          </cell>
          <cell r="O97">
            <v>1685056.7940386645</v>
          </cell>
        </row>
        <row r="98">
          <cell r="F98">
            <v>686102.01573715277</v>
          </cell>
          <cell r="G98">
            <v>165436.9438151528</v>
          </cell>
          <cell r="H98">
            <v>368843.70179861091</v>
          </cell>
          <cell r="I98">
            <v>372694.67019962793</v>
          </cell>
          <cell r="J98">
            <v>1593077.3315505444</v>
          </cell>
          <cell r="K98">
            <v>617491.81416343746</v>
          </cell>
          <cell r="L98">
            <v>148893.24943363754</v>
          </cell>
          <cell r="M98">
            <v>331959.33161874983</v>
          </cell>
          <cell r="N98">
            <v>335425.20317966514</v>
          </cell>
          <cell r="O98">
            <v>1433769.5983954899</v>
          </cell>
        </row>
        <row r="99">
          <cell r="F99">
            <v>250681.05685590848</v>
          </cell>
          <cell r="G99">
            <v>60445.687328343403</v>
          </cell>
          <cell r="H99">
            <v>120109.17042381606</v>
          </cell>
          <cell r="I99">
            <v>121363.18836615579</v>
          </cell>
          <cell r="J99">
            <v>552599.10297422379</v>
          </cell>
          <cell r="K99">
            <v>248479.0059056422</v>
          </cell>
          <cell r="L99">
            <v>60821.283671966892</v>
          </cell>
          <cell r="M99">
            <v>117774.9192016762</v>
          </cell>
          <cell r="N99">
            <v>109226.86952954021</v>
          </cell>
          <cell r="O99">
            <v>536302.0783088255</v>
          </cell>
        </row>
        <row r="100">
          <cell r="F100">
            <v>237217.03005032483</v>
          </cell>
          <cell r="G100">
            <v>56664.347999635786</v>
          </cell>
          <cell r="H100">
            <v>113329.48675409496</v>
          </cell>
          <cell r="I100">
            <v>112929.33877573194</v>
          </cell>
          <cell r="J100">
            <v>520140.20357978751</v>
          </cell>
          <cell r="K100">
            <v>236331.14339469964</v>
          </cell>
          <cell r="L100">
            <v>57847.798692448494</v>
          </cell>
          <cell r="M100">
            <v>101996.53807868547</v>
          </cell>
          <cell r="N100">
            <v>101636.40489815875</v>
          </cell>
          <cell r="O100">
            <v>497811.88506399235</v>
          </cell>
        </row>
        <row r="101">
          <cell r="F101">
            <v>375034.98330818367</v>
          </cell>
          <cell r="G101">
            <v>89336.763187176053</v>
          </cell>
          <cell r="H101">
            <v>293265.31864586152</v>
          </cell>
          <cell r="I101">
            <v>298977.09828086535</v>
          </cell>
          <cell r="J101">
            <v>1056614.1634220867</v>
          </cell>
          <cell r="K101">
            <v>363883.69975959585</v>
          </cell>
          <cell r="L101">
            <v>89069.390977391522</v>
          </cell>
          <cell r="M101">
            <v>263938.78678127535</v>
          </cell>
          <cell r="N101">
            <v>269079.3884527788</v>
          </cell>
          <cell r="O101">
            <v>985971.26597104152</v>
          </cell>
        </row>
        <row r="102">
          <cell r="F102">
            <v>718025.90815512824</v>
          </cell>
          <cell r="G102">
            <v>173134.62007199816</v>
          </cell>
          <cell r="H102">
            <v>312501.56364434614</v>
          </cell>
          <cell r="I102">
            <v>315764.28343865043</v>
          </cell>
          <cell r="J102">
            <v>1519426.375310123</v>
          </cell>
          <cell r="K102">
            <v>797893.69674145081</v>
          </cell>
          <cell r="L102">
            <v>195303.89979109369</v>
          </cell>
          <cell r="M102">
            <v>372065.93515233154</v>
          </cell>
          <cell r="N102">
            <v>307887.38827037823</v>
          </cell>
          <cell r="O102">
            <v>1673150.9199552541</v>
          </cell>
        </row>
        <row r="103">
          <cell r="F103">
            <v>3338912.9263512138</v>
          </cell>
          <cell r="G103">
            <v>804558.01149409241</v>
          </cell>
          <cell r="H103">
            <v>2008015.0575163278</v>
          </cell>
          <cell r="I103">
            <v>2025756.3044128611</v>
          </cell>
          <cell r="J103">
            <v>8177242.2997744959</v>
          </cell>
          <cell r="K103">
            <v>3621167.3793982249</v>
          </cell>
          <cell r="L103">
            <v>883052.36945586721</v>
          </cell>
          <cell r="M103">
            <v>2232628.2680188054</v>
          </cell>
          <cell r="N103">
            <v>2062402.7781287772</v>
          </cell>
          <cell r="O103">
            <v>8799250.7950016744</v>
          </cell>
        </row>
        <row r="104">
          <cell r="F104">
            <v>81118.087291577904</v>
          </cell>
          <cell r="G104">
            <v>19559.669177230116</v>
          </cell>
          <cell r="H104">
            <v>28420.231784738033</v>
          </cell>
          <cell r="I104">
            <v>28716.957508991723</v>
          </cell>
          <cell r="J104">
            <v>157814.94576253777</v>
          </cell>
          <cell r="K104">
            <v>76200.228477730212</v>
          </cell>
          <cell r="L104">
            <v>16625.718800645598</v>
          </cell>
          <cell r="M104">
            <v>26894.917473316695</v>
          </cell>
          <cell r="N104">
            <v>24409.413882642963</v>
          </cell>
          <cell r="O104">
            <v>144130.27863433547</v>
          </cell>
        </row>
        <row r="105">
          <cell r="F105">
            <v>454261.28883283597</v>
          </cell>
          <cell r="G105">
            <v>109534.14739248865</v>
          </cell>
          <cell r="H105">
            <v>227035.32905572219</v>
          </cell>
          <cell r="I105">
            <v>229405.7257138314</v>
          </cell>
          <cell r="J105">
            <v>1020236.4909948782</v>
          </cell>
          <cell r="K105">
            <v>408835.15994955238</v>
          </cell>
          <cell r="L105">
            <v>99206.271589386015</v>
          </cell>
          <cell r="M105">
            <v>204331.79615014998</v>
          </cell>
          <cell r="N105">
            <v>206465.15314244825</v>
          </cell>
          <cell r="O105">
            <v>918838.38083153672</v>
          </cell>
        </row>
        <row r="106">
          <cell r="F106">
            <v>770740.36930155102</v>
          </cell>
          <cell r="G106">
            <v>167800.42153144686</v>
          </cell>
          <cell r="H106">
            <v>337048.1008901149</v>
          </cell>
          <cell r="I106">
            <v>340652.32218200824</v>
          </cell>
          <cell r="J106">
            <v>1616241.213905121</v>
          </cell>
          <cell r="K106">
            <v>826054.65074409032</v>
          </cell>
          <cell r="L106">
            <v>142343.17344659698</v>
          </cell>
          <cell r="M106">
            <v>370262.21664165688</v>
          </cell>
          <cell r="N106">
            <v>313447.76314282365</v>
          </cell>
          <cell r="O106">
            <v>1652107.8039751679</v>
          </cell>
        </row>
        <row r="107">
          <cell r="F107">
            <v>198346.80699037423</v>
          </cell>
          <cell r="G107">
            <v>47826.545923678808</v>
          </cell>
          <cell r="H107">
            <v>168774.91510624113</v>
          </cell>
          <cell r="I107">
            <v>176554.36541001819</v>
          </cell>
          <cell r="J107">
            <v>591502.63343031239</v>
          </cell>
          <cell r="K107">
            <v>218661.52519696511</v>
          </cell>
          <cell r="L107">
            <v>53522.729631330854</v>
          </cell>
          <cell r="M107">
            <v>193490.11939508523</v>
          </cell>
          <cell r="N107">
            <v>215925.21703517009</v>
          </cell>
          <cell r="O107">
            <v>681599.59125855123</v>
          </cell>
        </row>
        <row r="108">
          <cell r="F108">
            <v>472653.81972503749</v>
          </cell>
          <cell r="G108">
            <v>112903.44760903037</v>
          </cell>
          <cell r="H108">
            <v>194984.4830121352</v>
          </cell>
          <cell r="I108">
            <v>194296.0245277271</v>
          </cell>
          <cell r="J108">
            <v>974837.77487393026</v>
          </cell>
          <cell r="K108">
            <v>462170.95098449447</v>
          </cell>
          <cell r="L108">
            <v>113127.58762985843</v>
          </cell>
          <cell r="M108">
            <v>178342.06871634375</v>
          </cell>
          <cell r="N108">
            <v>175089.09497537711</v>
          </cell>
          <cell r="O108">
            <v>928729.70230607374</v>
          </cell>
        </row>
        <row r="109">
          <cell r="F109">
            <v>386226.76400764176</v>
          </cell>
          <cell r="G109">
            <v>93129.263566424677</v>
          </cell>
          <cell r="H109">
            <v>164140.75269119503</v>
          </cell>
          <cell r="I109">
            <v>165854.48902138192</v>
          </cell>
          <cell r="J109">
            <v>809351.26928664336</v>
          </cell>
          <cell r="K109">
            <v>441740.45494336385</v>
          </cell>
          <cell r="L109">
            <v>108126.72652794112</v>
          </cell>
          <cell r="M109">
            <v>209028.72617704124</v>
          </cell>
          <cell r="N109">
            <v>174184.31348640428</v>
          </cell>
          <cell r="O109">
            <v>933080.22113475041</v>
          </cell>
        </row>
        <row r="110">
          <cell r="F110">
            <v>111339.20015807929</v>
          </cell>
          <cell r="G110">
            <v>26595.74307299978</v>
          </cell>
          <cell r="H110">
            <v>83653.423759186597</v>
          </cell>
          <cell r="I110">
            <v>83358.057130790781</v>
          </cell>
          <cell r="J110">
            <v>304946.42412105645</v>
          </cell>
          <cell r="K110">
            <v>127552.55636489627</v>
          </cell>
          <cell r="L110">
            <v>31221.59228494301</v>
          </cell>
          <cell r="M110">
            <v>101303.62396644453</v>
          </cell>
          <cell r="N110">
            <v>108300.24048349657</v>
          </cell>
          <cell r="O110">
            <v>368378.01309978036</v>
          </cell>
        </row>
        <row r="111">
          <cell r="F111">
            <v>439607.69887048658</v>
          </cell>
          <cell r="G111">
            <v>106000.7877991826</v>
          </cell>
          <cell r="H111">
            <v>194552.22066565815</v>
          </cell>
          <cell r="I111">
            <v>196583.47252241397</v>
          </cell>
          <cell r="J111">
            <v>936744.17985774123</v>
          </cell>
          <cell r="K111">
            <v>415236.02764676209</v>
          </cell>
          <cell r="L111">
            <v>101639.12293626466</v>
          </cell>
          <cell r="M111">
            <v>175005.1323878651</v>
          </cell>
          <cell r="N111">
            <v>176832.29991588602</v>
          </cell>
          <cell r="O111">
            <v>868712.58288677782</v>
          </cell>
        </row>
        <row r="112">
          <cell r="F112">
            <v>217710.47944062189</v>
          </cell>
          <cell r="G112">
            <v>52495.628243404695</v>
          </cell>
          <cell r="H112">
            <v>130345.23852791151</v>
          </cell>
          <cell r="I112">
            <v>131706.12768596486</v>
          </cell>
          <cell r="J112">
            <v>532257.47389790299</v>
          </cell>
          <cell r="K112">
            <v>244061.60135620847</v>
          </cell>
          <cell r="L112">
            <v>59740.016406687471</v>
          </cell>
          <cell r="M112">
            <v>156884.31448579708</v>
          </cell>
          <cell r="N112">
            <v>151601.07734514977</v>
          </cell>
          <cell r="O112">
            <v>612287.00959384278</v>
          </cell>
        </row>
        <row r="113">
          <cell r="F113">
            <v>223467.24692583064</v>
          </cell>
          <cell r="G113">
            <v>53883.733797917812</v>
          </cell>
          <cell r="H113">
            <v>136532.31885108308</v>
          </cell>
          <cell r="I113">
            <v>137957.80515612013</v>
          </cell>
          <cell r="J113">
            <v>551841.1047309516</v>
          </cell>
          <cell r="K113">
            <v>201120.52223324758</v>
          </cell>
          <cell r="L113">
            <v>49197.660570213215</v>
          </cell>
          <cell r="M113">
            <v>122879.08696597477</v>
          </cell>
          <cell r="N113">
            <v>124162.02464050811</v>
          </cell>
          <cell r="O113">
            <v>497359.29440994369</v>
          </cell>
        </row>
        <row r="114">
          <cell r="F114">
            <v>92631.622261995421</v>
          </cell>
          <cell r="G114">
            <v>22335.880286256328</v>
          </cell>
          <cell r="H114">
            <v>43049.656392993675</v>
          </cell>
          <cell r="I114">
            <v>43499.122835380091</v>
          </cell>
          <cell r="J114">
            <v>201516.28177662552</v>
          </cell>
          <cell r="K114">
            <v>91661.144400748017</v>
          </cell>
          <cell r="L114">
            <v>22436.295754547788</v>
          </cell>
          <cell r="M114">
            <v>43473.037176954604</v>
          </cell>
          <cell r="N114">
            <v>39330.600696855821</v>
          </cell>
          <cell r="O114">
            <v>196901.0780291062</v>
          </cell>
        </row>
        <row r="115">
          <cell r="F115">
            <v>309818.75920396211</v>
          </cell>
          <cell r="G115">
            <v>74705.31711561438</v>
          </cell>
          <cell r="H115">
            <v>139624.08002694134</v>
          </cell>
          <cell r="I115">
            <v>139131.09011801501</v>
          </cell>
          <cell r="J115">
            <v>663279.2464645328</v>
          </cell>
          <cell r="K115">
            <v>297070.45594941213</v>
          </cell>
          <cell r="L115">
            <v>72715.223590040419</v>
          </cell>
          <cell r="M115">
            <v>127263.11477206158</v>
          </cell>
          <cell r="N115">
            <v>125217.98110621351</v>
          </cell>
          <cell r="O115">
            <v>622266.77541772765</v>
          </cell>
        </row>
        <row r="116">
          <cell r="F116">
            <v>1365400.5789917859</v>
          </cell>
          <cell r="G116">
            <v>329233.39924769907</v>
          </cell>
          <cell r="H116">
            <v>676407.89457926981</v>
          </cell>
          <cell r="I116">
            <v>683470.03340805031</v>
          </cell>
          <cell r="J116">
            <v>3054511.9062268054</v>
          </cell>
          <cell r="K116">
            <v>1437865.1808406492</v>
          </cell>
          <cell r="L116">
            <v>351952.49484844838</v>
          </cell>
          <cell r="M116">
            <v>727234.67066435667</v>
          </cell>
          <cell r="N116">
            <v>629444.8948725058</v>
          </cell>
          <cell r="O116">
            <v>3146497.2412259597</v>
          </cell>
        </row>
        <row r="117">
          <cell r="F117">
            <v>598605.8262996003</v>
          </cell>
          <cell r="G117">
            <v>142989.77121859312</v>
          </cell>
          <cell r="H117">
            <v>292649.45759140892</v>
          </cell>
          <cell r="I117">
            <v>291616.15997242002</v>
          </cell>
          <cell r="J117">
            <v>1325861.2150820224</v>
          </cell>
          <cell r="K117">
            <v>565427.78232750564</v>
          </cell>
          <cell r="L117">
            <v>138402.20995576464</v>
          </cell>
          <cell r="M117">
            <v>262746.71145593858</v>
          </cell>
          <cell r="N117">
            <v>261818.99556820354</v>
          </cell>
          <cell r="O117">
            <v>1228395.6993074124</v>
          </cell>
        </row>
        <row r="118">
          <cell r="F118">
            <v>32884.995827280807</v>
          </cell>
          <cell r="G118">
            <v>7855.2827641771482</v>
          </cell>
          <cell r="H118">
            <v>22642.240156830823</v>
          </cell>
          <cell r="I118">
            <v>22562.294090861022</v>
          </cell>
          <cell r="J118">
            <v>85944.812839149803</v>
          </cell>
          <cell r="K118">
            <v>31240.746035916764</v>
          </cell>
          <cell r="L118">
            <v>7462.5186259682905</v>
          </cell>
          <cell r="M118">
            <v>21510.128148989283</v>
          </cell>
          <cell r="N118">
            <v>21434.17938631797</v>
          </cell>
          <cell r="O118">
            <v>81647.572197192319</v>
          </cell>
        </row>
        <row r="119">
          <cell r="F119">
            <v>879738.74023962859</v>
          </cell>
          <cell r="G119">
            <v>212127.76701241179</v>
          </cell>
          <cell r="H119">
            <v>393388.63520098646</v>
          </cell>
          <cell r="I119">
            <v>397495.86868793739</v>
          </cell>
          <cell r="J119">
            <v>1882751.011140964</v>
          </cell>
          <cell r="K119">
            <v>835993.8109803159</v>
          </cell>
          <cell r="L119">
            <v>204629.82995412863</v>
          </cell>
          <cell r="M119">
            <v>375262.05503529904</v>
          </cell>
          <cell r="N119">
            <v>357523.60891872097</v>
          </cell>
          <cell r="O119">
            <v>1773409.3048884645</v>
          </cell>
        </row>
        <row r="120">
          <cell r="F120">
            <v>966613.59501641535</v>
          </cell>
          <cell r="G120">
            <v>218282.36120184892</v>
          </cell>
          <cell r="H120">
            <v>438404.15457830532</v>
          </cell>
          <cell r="I120">
            <v>442981.37939717295</v>
          </cell>
          <cell r="J120">
            <v>2066281.4901937426</v>
          </cell>
          <cell r="K120">
            <v>1024837.8554686038</v>
          </cell>
          <cell r="L120">
            <v>185495.23385385401</v>
          </cell>
          <cell r="M120">
            <v>475240.9873817591</v>
          </cell>
          <cell r="N120">
            <v>402122.44593832997</v>
          </cell>
          <cell r="O120">
            <v>2087696.5226425468</v>
          </cell>
        </row>
        <row r="121">
          <cell r="F121">
            <v>82781.177465967048</v>
          </cell>
          <cell r="G121">
            <v>19774.050146214351</v>
          </cell>
          <cell r="H121">
            <v>57043.814274210607</v>
          </cell>
          <cell r="I121">
            <v>56842.40184736823</v>
          </cell>
          <cell r="J121">
            <v>216441.44373376021</v>
          </cell>
          <cell r="K121">
            <v>83378.510870559912</v>
          </cell>
          <cell r="L121">
            <v>20408.919632148889</v>
          </cell>
          <cell r="M121">
            <v>53559.179521864084</v>
          </cell>
          <cell r="N121">
            <v>53370.070773361935</v>
          </cell>
          <cell r="O121">
            <v>210716.68079793482</v>
          </cell>
        </row>
        <row r="122">
          <cell r="F122">
            <v>2624182.4194756486</v>
          </cell>
          <cell r="G122">
            <v>0</v>
          </cell>
          <cell r="H122">
            <v>1546281.9116127698</v>
          </cell>
          <cell r="I122">
            <v>1562340.8818881146</v>
          </cell>
          <cell r="J122">
            <v>5732805.212976533</v>
          </cell>
          <cell r="K122">
            <v>2644920.9739733906</v>
          </cell>
          <cell r="L122">
            <v>0</v>
          </cell>
          <cell r="M122">
            <v>1579716.7455269678</v>
          </cell>
          <cell r="N122">
            <v>1441024.7539575975</v>
          </cell>
          <cell r="O122">
            <v>5665662.4734579558</v>
          </cell>
        </row>
        <row r="123">
          <cell r="F123">
            <v>523835.73052388808</v>
          </cell>
          <cell r="G123">
            <v>125129.33882846392</v>
          </cell>
          <cell r="H123">
            <v>302126.53603463055</v>
          </cell>
          <cell r="I123">
            <v>301059.77639363433</v>
          </cell>
          <cell r="J123">
            <v>1252151.3817806169</v>
          </cell>
          <cell r="K123">
            <v>503031.94306675548</v>
          </cell>
          <cell r="L123">
            <v>123129.30983369298</v>
          </cell>
          <cell r="M123">
            <v>271913.88243116753</v>
          </cell>
          <cell r="N123">
            <v>270953.79875427089</v>
          </cell>
          <cell r="O123">
            <v>1169028.9340858869</v>
          </cell>
        </row>
        <row r="124">
          <cell r="F124">
            <v>335462.54163807386</v>
          </cell>
          <cell r="G124">
            <v>80888.696403900045</v>
          </cell>
          <cell r="H124">
            <v>165118.07306214198</v>
          </cell>
          <cell r="I124">
            <v>166842.01325333523</v>
          </cell>
          <cell r="J124">
            <v>748311.32435745117</v>
          </cell>
          <cell r="K124">
            <v>327440.11222676846</v>
          </cell>
          <cell r="L124">
            <v>80148.936038836357</v>
          </cell>
          <cell r="M124">
            <v>157589.17083110733</v>
          </cell>
          <cell r="N124">
            <v>150157.8119280017</v>
          </cell>
          <cell r="O124">
            <v>715336.03102471388</v>
          </cell>
        </row>
        <row r="125">
          <cell r="F125">
            <v>1774654.4129402624</v>
          </cell>
          <cell r="G125">
            <v>427915.0850321764</v>
          </cell>
          <cell r="H125">
            <v>959155.9761299789</v>
          </cell>
          <cell r="I125">
            <v>969170.18902750546</v>
          </cell>
          <cell r="J125">
            <v>4130895.6631299229</v>
          </cell>
          <cell r="K125">
            <v>1597182.4107307298</v>
          </cell>
          <cell r="L125">
            <v>389796.84913322772</v>
          </cell>
          <cell r="M125">
            <v>863227.86427165533</v>
          </cell>
          <cell r="N125">
            <v>872240.52522255993</v>
          </cell>
          <cell r="O125">
            <v>3722447.6493581729</v>
          </cell>
        </row>
        <row r="126">
          <cell r="F126">
            <v>20839496.913611569</v>
          </cell>
          <cell r="G126">
            <v>5024941.7738979505</v>
          </cell>
          <cell r="H126">
            <v>17933020.229708392</v>
          </cell>
          <cell r="I126">
            <v>18120252.637101132</v>
          </cell>
          <cell r="J126">
            <v>61917711.554319039</v>
          </cell>
          <cell r="K126">
            <v>20326665</v>
          </cell>
          <cell r="L126">
            <v>4975444</v>
          </cell>
          <cell r="M126">
            <v>17527500</v>
          </cell>
          <cell r="N126">
            <v>19897543</v>
          </cell>
          <cell r="O126">
            <v>62727152</v>
          </cell>
        </row>
        <row r="127">
          <cell r="F127">
            <v>349372.17371389316</v>
          </cell>
          <cell r="G127">
            <v>83454.996584829394</v>
          </cell>
          <cell r="H127">
            <v>148457.0994814556</v>
          </cell>
          <cell r="I127">
            <v>147932.92161801891</v>
          </cell>
          <cell r="J127">
            <v>729217.19139819709</v>
          </cell>
          <cell r="K127">
            <v>320814.00540261791</v>
          </cell>
          <cell r="L127">
            <v>78527.035140917258</v>
          </cell>
          <cell r="M127">
            <v>133611.38953331005</v>
          </cell>
          <cell r="N127">
            <v>133139.62945621702</v>
          </cell>
          <cell r="O127">
            <v>666092.05953306227</v>
          </cell>
        </row>
        <row r="128">
          <cell r="F128">
            <v>51287.564868223431</v>
          </cell>
          <cell r="G128">
            <v>12366.758576571303</v>
          </cell>
          <cell r="H128">
            <v>24547.285497724515</v>
          </cell>
          <cell r="I128">
            <v>24460.613026617953</v>
          </cell>
          <cell r="J128">
            <v>112662.2219691372</v>
          </cell>
          <cell r="K128">
            <v>53561.030161882874</v>
          </cell>
          <cell r="L128">
            <v>13110.36559151286</v>
          </cell>
          <cell r="M128">
            <v>24618.70608555734</v>
          </cell>
          <cell r="N128">
            <v>22014.55172395616</v>
          </cell>
          <cell r="O128">
            <v>113304.65356290923</v>
          </cell>
        </row>
        <row r="129">
          <cell r="F129">
            <v>84698.885741380276</v>
          </cell>
          <cell r="G129">
            <v>20423.092310183401</v>
          </cell>
          <cell r="H129">
            <v>71329.910956822205</v>
          </cell>
          <cell r="I129">
            <v>72074.6416701368</v>
          </cell>
          <cell r="J129">
            <v>248526.53067852269</v>
          </cell>
          <cell r="K129">
            <v>146328</v>
          </cell>
          <cell r="L129">
            <v>35817</v>
          </cell>
          <cell r="M129">
            <v>122543</v>
          </cell>
          <cell r="N129">
            <v>136760</v>
          </cell>
          <cell r="O129">
            <v>441448</v>
          </cell>
        </row>
        <row r="130">
          <cell r="F130">
            <v>251727.74185321917</v>
          </cell>
          <cell r="G130">
            <v>60698.070156436705</v>
          </cell>
          <cell r="H130">
            <v>111865.57688819164</v>
          </cell>
          <cell r="I130">
            <v>113033.52634661339</v>
          </cell>
          <cell r="J130">
            <v>537324.91524446092</v>
          </cell>
          <cell r="K130">
            <v>246270.30363092534</v>
          </cell>
          <cell r="L130">
            <v>60280.650039327193</v>
          </cell>
          <cell r="M130">
            <v>104858.26479277381</v>
          </cell>
          <cell r="N130">
            <v>101730.17371195205</v>
          </cell>
          <cell r="O130">
            <v>513139.39217497839</v>
          </cell>
        </row>
        <row r="131">
          <cell r="F131">
            <v>1357027.0990133006</v>
          </cell>
          <cell r="G131">
            <v>327214.33662295295</v>
          </cell>
          <cell r="H131">
            <v>670622.76759101998</v>
          </cell>
          <cell r="I131">
            <v>677624.5059273456</v>
          </cell>
          <cell r="J131">
            <v>3032488.7091546194</v>
          </cell>
          <cell r="K131">
            <v>1284360.3727478306</v>
          </cell>
          <cell r="L131">
            <v>314378.45737998892</v>
          </cell>
          <cell r="M131">
            <v>618875.4379457765</v>
          </cell>
          <cell r="N131">
            <v>607141.93416926952</v>
          </cell>
          <cell r="O131">
            <v>2824756.2022428657</v>
          </cell>
        </row>
        <row r="132">
          <cell r="F132">
            <v>2082903.1446482586</v>
          </cell>
          <cell r="G132">
            <v>394963.40989661147</v>
          </cell>
          <cell r="H132">
            <v>1172120.9633849249</v>
          </cell>
          <cell r="I132">
            <v>1184358.6694109566</v>
          </cell>
          <cell r="J132">
            <v>4834346.1873407513</v>
          </cell>
          <cell r="K132">
            <v>1927644.9102591041</v>
          </cell>
          <cell r="L132">
            <v>335763.67157983728</v>
          </cell>
          <cell r="M132">
            <v>1072970.7836909057</v>
          </cell>
          <cell r="N132">
            <v>1006795.731492674</v>
          </cell>
          <cell r="O132">
            <v>4343175.0970225204</v>
          </cell>
        </row>
        <row r="133">
          <cell r="F133">
            <v>200440.17698499563</v>
          </cell>
          <cell r="G133">
            <v>48331.311579865374</v>
          </cell>
          <cell r="H133">
            <v>101301.48304460155</v>
          </cell>
          <cell r="I133">
            <v>102359.13648501165</v>
          </cell>
          <cell r="J133">
            <v>452432.10809447424</v>
          </cell>
          <cell r="K133">
            <v>202096.25813658896</v>
          </cell>
          <cell r="L133">
            <v>49467.977386533079</v>
          </cell>
          <cell r="M133">
            <v>100702.15714084155</v>
          </cell>
          <cell r="N133">
            <v>92216.552181369203</v>
          </cell>
          <cell r="O133">
            <v>444482.94484533282</v>
          </cell>
        </row>
        <row r="134">
          <cell r="F134">
            <v>1282189.1217055863</v>
          </cell>
          <cell r="G134">
            <v>309168.96441428253</v>
          </cell>
          <cell r="H134">
            <v>618918.1951335374</v>
          </cell>
          <cell r="I134">
            <v>625380.10406854469</v>
          </cell>
          <cell r="J134">
            <v>2835656.385321951</v>
          </cell>
          <cell r="K134">
            <v>1153970.2095350276</v>
          </cell>
          <cell r="L134">
            <v>279102.112850248</v>
          </cell>
          <cell r="M134">
            <v>557026.37562018365</v>
          </cell>
          <cell r="N134">
            <v>562842.09366169025</v>
          </cell>
          <cell r="O134">
            <v>2552940.7916671494</v>
          </cell>
        </row>
        <row r="135">
          <cell r="F135">
            <v>171132.99706029668</v>
          </cell>
          <cell r="G135">
            <v>41264.59239325321</v>
          </cell>
          <cell r="H135">
            <v>73027.551697839794</v>
          </cell>
          <cell r="I135">
            <v>73790.006885824972</v>
          </cell>
          <cell r="J135">
            <v>359215.14803721465</v>
          </cell>
          <cell r="K135">
            <v>169517.89958451586</v>
          </cell>
          <cell r="L135">
            <v>41493.631305097413</v>
          </cell>
          <cell r="M135">
            <v>71183.206836181242</v>
          </cell>
          <cell r="N135">
            <v>66411.006197242474</v>
          </cell>
          <cell r="O135">
            <v>348605.74392303696</v>
          </cell>
        </row>
        <row r="136">
          <cell r="F136">
            <v>159619.46208987909</v>
          </cell>
          <cell r="G136">
            <v>38488.381284227013</v>
          </cell>
          <cell r="H136">
            <v>66961.70594211563</v>
          </cell>
          <cell r="I136">
            <v>67660.829750937148</v>
          </cell>
          <cell r="J136">
            <v>332730.37906715891</v>
          </cell>
          <cell r="K136">
            <v>146326.52569998923</v>
          </cell>
          <cell r="L136">
            <v>35816.978162380496</v>
          </cell>
          <cell r="M136">
            <v>60265.535347904071</v>
          </cell>
          <cell r="N136">
            <v>60894.746775843436</v>
          </cell>
          <cell r="O136">
            <v>303303.7859861172</v>
          </cell>
        </row>
        <row r="137">
          <cell r="F137">
            <v>365816.40656008368</v>
          </cell>
          <cell r="G137">
            <v>88207.798418605496</v>
          </cell>
          <cell r="H137">
            <v>149448.10749207085</v>
          </cell>
          <cell r="I137">
            <v>151008.44303999355</v>
          </cell>
          <cell r="J137">
            <v>754480.7555107536</v>
          </cell>
          <cell r="K137">
            <v>413579.50094072439</v>
          </cell>
          <cell r="L137">
            <v>101233.6477117849</v>
          </cell>
          <cell r="M137">
            <v>177865.45374948237</v>
          </cell>
          <cell r="N137">
            <v>141504.6707446042</v>
          </cell>
          <cell r="O137">
            <v>834183.27314659592</v>
          </cell>
        </row>
        <row r="138">
          <cell r="F138">
            <v>320808.95167572418</v>
          </cell>
          <cell r="G138">
            <v>77355.336810593944</v>
          </cell>
          <cell r="H138">
            <v>147148.34776828412</v>
          </cell>
          <cell r="I138">
            <v>148684.67232731622</v>
          </cell>
          <cell r="J138">
            <v>693997.30858191848</v>
          </cell>
          <cell r="K138">
            <v>311427.02073507156</v>
          </cell>
          <cell r="L138">
            <v>76229.342202198502</v>
          </cell>
          <cell r="M138">
            <v>134217.71167110739</v>
          </cell>
          <cell r="N138">
            <v>133816.20509458461</v>
          </cell>
          <cell r="O138">
            <v>655690.27970296214</v>
          </cell>
        </row>
        <row r="139">
          <cell r="F139">
            <v>294118.48424430174</v>
          </cell>
          <cell r="G139">
            <v>70919.574694215</v>
          </cell>
          <cell r="H139">
            <v>180496.07240956373</v>
          </cell>
          <cell r="I139">
            <v>204169.24155876442</v>
          </cell>
          <cell r="J139">
            <v>749703.37290684483</v>
          </cell>
          <cell r="K139">
            <v>303144.38720488339</v>
          </cell>
          <cell r="L139">
            <v>74201.966079799604</v>
          </cell>
          <cell r="M139">
            <v>184789.20432198406</v>
          </cell>
          <cell r="N139">
            <v>194474.28876242417</v>
          </cell>
          <cell r="O139">
            <v>756609.84636909119</v>
          </cell>
        </row>
        <row r="140">
          <cell r="F140">
            <v>506595.53869837034</v>
          </cell>
          <cell r="G140">
            <v>122153.28879715326</v>
          </cell>
          <cell r="H140">
            <v>273458.11672997626</v>
          </cell>
          <cell r="I140">
            <v>276313.19751729508</v>
          </cell>
          <cell r="J140">
            <v>1178520.141742795</v>
          </cell>
          <cell r="K140">
            <v>487571.02714373788</v>
          </cell>
          <cell r="L140">
            <v>119344.87440521503</v>
          </cell>
          <cell r="M140">
            <v>254151.25982514731</v>
          </cell>
          <cell r="N140">
            <v>248681.87776556559</v>
          </cell>
          <cell r="O140">
            <v>1109749.0391396659</v>
          </cell>
        </row>
        <row r="141">
          <cell r="F141">
            <v>129265.59716786926</v>
          </cell>
          <cell r="G141">
            <v>31169.279269521547</v>
          </cell>
          <cell r="H141">
            <v>71251.680419143682</v>
          </cell>
          <cell r="I141">
            <v>71995.59435470897</v>
          </cell>
          <cell r="J141">
            <v>303682.15121124347</v>
          </cell>
          <cell r="K141">
            <v>122582.97624678345</v>
          </cell>
          <cell r="L141">
            <v>30005.166611503671</v>
          </cell>
          <cell r="M141">
            <v>64312.12060479715</v>
          </cell>
          <cell r="N141">
            <v>64796.034919238075</v>
          </cell>
          <cell r="O141">
            <v>281696.29838232236</v>
          </cell>
        </row>
        <row r="142">
          <cell r="F142">
            <v>981267.18497876497</v>
          </cell>
          <cell r="G142">
            <v>236608.90133746108</v>
          </cell>
          <cell r="H142">
            <v>479690.20145003969</v>
          </cell>
          <cell r="I142">
            <v>484698.4794796051</v>
          </cell>
          <cell r="J142">
            <v>2182264.767245871</v>
          </cell>
          <cell r="K142">
            <v>1033120.488998792</v>
          </cell>
          <cell r="L142">
            <v>252881.38166722239</v>
          </cell>
          <cell r="M142">
            <v>516655.83253185626</v>
          </cell>
          <cell r="N142">
            <v>441441.89954746439</v>
          </cell>
          <cell r="O142">
            <v>2244099.6027453351</v>
          </cell>
        </row>
        <row r="143">
          <cell r="F143">
            <v>841534.73783778853</v>
          </cell>
          <cell r="G143">
            <v>202915.79378700667</v>
          </cell>
          <cell r="H143">
            <v>373592.65378806926</v>
          </cell>
          <cell r="I143">
            <v>377493.20433990011</v>
          </cell>
          <cell r="J143">
            <v>1795536.3897527645</v>
          </cell>
          <cell r="K143">
            <v>781880.6052497538</v>
          </cell>
          <cell r="L143">
            <v>172616.60083764154</v>
          </cell>
          <cell r="M143">
            <v>346613.12120502704</v>
          </cell>
          <cell r="N143">
            <v>321147.17178612575</v>
          </cell>
          <cell r="O143">
            <v>1622257.499078548</v>
          </cell>
        </row>
        <row r="144">
          <cell r="F144">
            <v>301445.27922547649</v>
          </cell>
          <cell r="G144">
            <v>72686.254490868028</v>
          </cell>
          <cell r="H144">
            <v>152604.61740503466</v>
          </cell>
          <cell r="I144">
            <v>154197.9089716532</v>
          </cell>
          <cell r="J144">
            <v>680934.06009303231</v>
          </cell>
          <cell r="K144">
            <v>294861.75367469533</v>
          </cell>
          <cell r="L144">
            <v>72174.589957400691</v>
          </cell>
          <cell r="M144">
            <v>146912.55122260208</v>
          </cell>
          <cell r="N144">
            <v>138778.11807448789</v>
          </cell>
          <cell r="O144">
            <v>652727.01292918599</v>
          </cell>
        </row>
        <row r="145">
          <cell r="F145">
            <v>639001.19085817167</v>
          </cell>
          <cell r="G145">
            <v>154079.71655095465</v>
          </cell>
          <cell r="H145">
            <v>305425.98724764929</v>
          </cell>
          <cell r="I145">
            <v>308614.8334174623</v>
          </cell>
          <cell r="J145">
            <v>1407121.7280742377</v>
          </cell>
          <cell r="K145">
            <v>584201.75166259869</v>
          </cell>
          <cell r="L145">
            <v>142997.59583320218</v>
          </cell>
          <cell r="M145">
            <v>274883.38852288434</v>
          </cell>
          <cell r="N145">
            <v>277753.35007571609</v>
          </cell>
          <cell r="O145">
            <v>1279836.0860944013</v>
          </cell>
        </row>
        <row r="146">
          <cell r="F146">
            <v>132405.65215980131</v>
          </cell>
          <cell r="G146">
            <v>31926.427753801421</v>
          </cell>
          <cell r="H146">
            <v>61383.248750577222</v>
          </cell>
          <cell r="I146">
            <v>61166.514486649976</v>
          </cell>
          <cell r="J146">
            <v>286881.8431508299</v>
          </cell>
          <cell r="K146">
            <v>148535.22797470607</v>
          </cell>
          <cell r="L146">
            <v>36357.61179502021</v>
          </cell>
          <cell r="M146">
            <v>69417.472675507815</v>
          </cell>
          <cell r="N146">
            <v>57504.837259724489</v>
          </cell>
          <cell r="O146">
            <v>311815.1497049586</v>
          </cell>
        </row>
        <row r="147">
          <cell r="F147">
            <v>552126.33608138491</v>
          </cell>
          <cell r="G147">
            <v>133131.94181921144</v>
          </cell>
          <cell r="H147">
            <v>257076.1285773046</v>
          </cell>
          <cell r="I147">
            <v>259760.17074199222</v>
          </cell>
          <cell r="J147">
            <v>1202094.5772198932</v>
          </cell>
          <cell r="K147">
            <v>538923.35503090383</v>
          </cell>
          <cell r="L147">
            <v>131914.60636408813</v>
          </cell>
          <cell r="M147">
            <v>238973.72705480605</v>
          </cell>
          <cell r="N147">
            <v>233784.153667793</v>
          </cell>
          <cell r="O147">
            <v>1143595.8421175911</v>
          </cell>
        </row>
        <row r="148">
          <cell r="F148">
            <v>848338.19032030785</v>
          </cell>
          <cell r="G148">
            <v>0</v>
          </cell>
          <cell r="H148">
            <v>0</v>
          </cell>
          <cell r="I148">
            <v>0</v>
          </cell>
          <cell r="J148">
            <v>848338.19032030785</v>
          </cell>
          <cell r="K148">
            <v>721311.24092400994</v>
          </cell>
          <cell r="L148">
            <v>0</v>
          </cell>
          <cell r="M148">
            <v>0</v>
          </cell>
          <cell r="N148">
            <v>0</v>
          </cell>
          <cell r="O148">
            <v>721311.24092400994</v>
          </cell>
        </row>
        <row r="149">
          <cell r="F149">
            <v>918466.08514012396</v>
          </cell>
          <cell r="G149">
            <v>0</v>
          </cell>
          <cell r="H149">
            <v>413455.79444147809</v>
          </cell>
          <cell r="I149">
            <v>417772.54213663272</v>
          </cell>
          <cell r="J149">
            <v>1749694.4217182347</v>
          </cell>
          <cell r="K149">
            <v>1058520.5651580354</v>
          </cell>
          <cell r="L149">
            <v>0</v>
          </cell>
          <cell r="M149">
            <v>493073.48701080616</v>
          </cell>
          <cell r="N149">
            <v>417211.31360425474</v>
          </cell>
          <cell r="O149">
            <v>1968805.3657730962</v>
          </cell>
        </row>
        <row r="152">
          <cell r="F152">
            <v>0</v>
          </cell>
          <cell r="G152">
            <v>0</v>
          </cell>
          <cell r="H152">
            <v>0</v>
          </cell>
          <cell r="I152">
            <v>0</v>
          </cell>
          <cell r="J152">
            <v>0</v>
          </cell>
          <cell r="K152">
            <v>0</v>
          </cell>
          <cell r="L152">
            <v>0</v>
          </cell>
          <cell r="M152">
            <v>0</v>
          </cell>
          <cell r="N152">
            <v>0</v>
          </cell>
          <cell r="O152">
            <v>0</v>
          </cell>
        </row>
        <row r="153">
          <cell r="F153">
            <v>674588.48076673516</v>
          </cell>
          <cell r="G153">
            <v>162660.73270612658</v>
          </cell>
          <cell r="H153">
            <v>287086.92679189646</v>
          </cell>
          <cell r="I153">
            <v>290084.30122998374</v>
          </cell>
          <cell r="J153">
            <v>1414420.4414947422</v>
          </cell>
          <cell r="K153">
            <v>820532.89505729871</v>
          </cell>
          <cell r="L153">
            <v>200845.39452565068</v>
          </cell>
          <cell r="M153">
            <v>367076.64536950714</v>
          </cell>
          <cell r="N153">
            <v>310599.80599747569</v>
          </cell>
          <cell r="O153">
            <v>1699054.7409499323</v>
          </cell>
        </row>
      </sheetData>
      <sheetData sheetId="31"/>
      <sheetData sheetId="32">
        <row r="8">
          <cell r="G8">
            <v>0</v>
          </cell>
          <cell r="K8">
            <v>4924</v>
          </cell>
          <cell r="M8">
            <v>0.47382602001539648</v>
          </cell>
        </row>
        <row r="9">
          <cell r="G9">
            <v>0</v>
          </cell>
          <cell r="K9">
            <v>101</v>
          </cell>
          <cell r="M9">
            <v>0.258974358974359</v>
          </cell>
        </row>
        <row r="10">
          <cell r="G10">
            <v>0</v>
          </cell>
          <cell r="K10">
            <v>281</v>
          </cell>
          <cell r="M10">
            <v>0.22408293460925041</v>
          </cell>
        </row>
        <row r="11">
          <cell r="G11">
            <v>47</v>
          </cell>
          <cell r="K11">
            <v>1476</v>
          </cell>
          <cell r="M11">
            <v>0.20818053596614949</v>
          </cell>
        </row>
        <row r="12">
          <cell r="G12">
            <v>0</v>
          </cell>
          <cell r="K12">
            <v>202</v>
          </cell>
          <cell r="M12">
            <v>6.6865276398543533E-2</v>
          </cell>
        </row>
        <row r="13">
          <cell r="G13">
            <v>0</v>
          </cell>
          <cell r="K13">
            <v>546</v>
          </cell>
          <cell r="M13">
            <v>0.3807531380753138</v>
          </cell>
        </row>
        <row r="14">
          <cell r="G14">
            <v>467</v>
          </cell>
          <cell r="K14">
            <v>1765</v>
          </cell>
          <cell r="M14">
            <v>0.16543256162714406</v>
          </cell>
        </row>
        <row r="15">
          <cell r="G15">
            <v>0</v>
          </cell>
          <cell r="K15">
            <v>1859</v>
          </cell>
          <cell r="M15">
            <v>0.20609756097560974</v>
          </cell>
        </row>
        <row r="16">
          <cell r="G16">
            <v>0</v>
          </cell>
          <cell r="K16">
            <v>86</v>
          </cell>
          <cell r="M16">
            <v>0.25825825825825827</v>
          </cell>
        </row>
        <row r="17">
          <cell r="G17">
            <v>0</v>
          </cell>
          <cell r="K17">
            <v>653</v>
          </cell>
          <cell r="M17">
            <v>0.28502837189000435</v>
          </cell>
        </row>
        <row r="18">
          <cell r="G18">
            <v>0</v>
          </cell>
          <cell r="K18">
            <v>479</v>
          </cell>
          <cell r="M18">
            <v>0.27687861271676301</v>
          </cell>
        </row>
        <row r="19">
          <cell r="G19">
            <v>108</v>
          </cell>
          <cell r="K19">
            <v>2378</v>
          </cell>
          <cell r="M19">
            <v>0.17416141789951661</v>
          </cell>
        </row>
        <row r="20">
          <cell r="G20">
            <v>0</v>
          </cell>
          <cell r="K20">
            <v>97</v>
          </cell>
          <cell r="M20">
            <v>0.16724137931034483</v>
          </cell>
        </row>
        <row r="21">
          <cell r="G21">
            <v>15</v>
          </cell>
          <cell r="K21">
            <v>1815</v>
          </cell>
          <cell r="M21">
            <v>0.16989609660207808</v>
          </cell>
        </row>
        <row r="22">
          <cell r="G22">
            <v>0</v>
          </cell>
          <cell r="K22">
            <v>916</v>
          </cell>
          <cell r="M22">
            <v>0.23841749089016137</v>
          </cell>
        </row>
        <row r="23">
          <cell r="G23">
            <v>0</v>
          </cell>
          <cell r="K23">
            <v>1703</v>
          </cell>
          <cell r="M23">
            <v>0.28232758620689657</v>
          </cell>
        </row>
        <row r="24">
          <cell r="G24">
            <v>0</v>
          </cell>
          <cell r="K24">
            <v>482</v>
          </cell>
          <cell r="M24">
            <v>0.21790235081374321</v>
          </cell>
        </row>
        <row r="25">
          <cell r="G25">
            <v>0</v>
          </cell>
          <cell r="K25">
            <v>1631</v>
          </cell>
          <cell r="M25">
            <v>0.26689576174112256</v>
          </cell>
        </row>
        <row r="26">
          <cell r="G26">
            <v>0</v>
          </cell>
          <cell r="K26">
            <v>917</v>
          </cell>
          <cell r="M26">
            <v>0.1350117785630153</v>
          </cell>
        </row>
        <row r="27">
          <cell r="G27">
            <v>0</v>
          </cell>
          <cell r="K27">
            <v>572</v>
          </cell>
          <cell r="M27">
            <v>0.20084269662921347</v>
          </cell>
        </row>
        <row r="28">
          <cell r="G28">
            <v>0</v>
          </cell>
          <cell r="K28">
            <v>1197</v>
          </cell>
          <cell r="M28">
            <v>0.26760563380281688</v>
          </cell>
        </row>
        <row r="29">
          <cell r="G29">
            <v>0</v>
          </cell>
          <cell r="K29">
            <v>361</v>
          </cell>
          <cell r="M29">
            <v>0.31473408892763732</v>
          </cell>
        </row>
        <row r="30">
          <cell r="G30">
            <v>16</v>
          </cell>
          <cell r="K30">
            <v>1471</v>
          </cell>
          <cell r="M30">
            <v>0.22526799387442573</v>
          </cell>
        </row>
        <row r="31">
          <cell r="G31">
            <v>0</v>
          </cell>
          <cell r="K31">
            <v>199</v>
          </cell>
          <cell r="M31">
            <v>0.2642762284196547</v>
          </cell>
        </row>
        <row r="32">
          <cell r="G32">
            <v>0</v>
          </cell>
          <cell r="K32">
            <v>1456</v>
          </cell>
          <cell r="M32">
            <v>0.31467473524962181</v>
          </cell>
        </row>
        <row r="33">
          <cell r="G33">
            <v>0</v>
          </cell>
          <cell r="K33">
            <v>919</v>
          </cell>
          <cell r="M33">
            <v>0.17531476535673407</v>
          </cell>
        </row>
        <row r="34">
          <cell r="G34">
            <v>0</v>
          </cell>
          <cell r="K34">
            <v>1019</v>
          </cell>
          <cell r="M34">
            <v>0.10199179261335202</v>
          </cell>
        </row>
        <row r="35">
          <cell r="G35">
            <v>0</v>
          </cell>
          <cell r="K35">
            <v>403</v>
          </cell>
          <cell r="M35">
            <v>0.21655024180548094</v>
          </cell>
        </row>
        <row r="36">
          <cell r="G36">
            <v>7</v>
          </cell>
          <cell r="K36">
            <v>1920</v>
          </cell>
          <cell r="M36">
            <v>0.24880134767396656</v>
          </cell>
        </row>
        <row r="37">
          <cell r="G37">
            <v>175</v>
          </cell>
          <cell r="K37">
            <v>21951</v>
          </cell>
          <cell r="M37">
            <v>0.22515462648600412</v>
          </cell>
        </row>
        <row r="38">
          <cell r="G38">
            <v>0</v>
          </cell>
          <cell r="K38">
            <v>263</v>
          </cell>
          <cell r="M38">
            <v>0.33503184713375794</v>
          </cell>
        </row>
        <row r="39">
          <cell r="G39">
            <v>0</v>
          </cell>
          <cell r="K39">
            <v>413</v>
          </cell>
          <cell r="M39">
            <v>0.22868217054263565</v>
          </cell>
        </row>
        <row r="40">
          <cell r="G40">
            <v>30</v>
          </cell>
          <cell r="K40">
            <v>793</v>
          </cell>
          <cell r="M40">
            <v>0.25150650174437045</v>
          </cell>
        </row>
        <row r="41">
          <cell r="G41">
            <v>0</v>
          </cell>
          <cell r="K41">
            <v>1453</v>
          </cell>
          <cell r="M41">
            <v>0.16003965194404671</v>
          </cell>
        </row>
        <row r="42">
          <cell r="G42">
            <v>0</v>
          </cell>
          <cell r="K42">
            <v>741</v>
          </cell>
          <cell r="M42">
            <v>0.20157780195865072</v>
          </cell>
        </row>
        <row r="43">
          <cell r="G43">
            <v>33</v>
          </cell>
          <cell r="K43">
            <v>852</v>
          </cell>
          <cell r="M43">
            <v>0.28428428428428426</v>
          </cell>
        </row>
        <row r="44">
          <cell r="G44">
            <v>26</v>
          </cell>
          <cell r="K44">
            <v>602</v>
          </cell>
          <cell r="M44">
            <v>0.31175556706369756</v>
          </cell>
        </row>
        <row r="45">
          <cell r="G45">
            <v>0</v>
          </cell>
          <cell r="K45">
            <v>113</v>
          </cell>
          <cell r="M45">
            <v>0.32011331444759206</v>
          </cell>
        </row>
        <row r="46">
          <cell r="G46">
            <v>0</v>
          </cell>
          <cell r="K46">
            <v>1081</v>
          </cell>
          <cell r="M46">
            <v>0.18728343728343727</v>
          </cell>
        </row>
        <row r="47">
          <cell r="G47">
            <v>0</v>
          </cell>
          <cell r="K47">
            <v>310</v>
          </cell>
          <cell r="M47">
            <v>0.30451866404715128</v>
          </cell>
        </row>
        <row r="48">
          <cell r="G48">
            <v>0</v>
          </cell>
          <cell r="K48">
            <v>724</v>
          </cell>
          <cell r="M48">
            <v>0.31409978308026032</v>
          </cell>
        </row>
        <row r="49">
          <cell r="G49">
            <v>0</v>
          </cell>
          <cell r="K49">
            <v>1163</v>
          </cell>
          <cell r="M49">
            <v>0.18956805215973921</v>
          </cell>
        </row>
        <row r="50">
          <cell r="G50">
            <v>0</v>
          </cell>
          <cell r="K50">
            <v>433</v>
          </cell>
          <cell r="M50">
            <v>8.625498007968127E-2</v>
          </cell>
        </row>
        <row r="51">
          <cell r="G51">
            <v>0</v>
          </cell>
          <cell r="K51">
            <v>402</v>
          </cell>
          <cell r="M51">
            <v>5.6980864635010633E-2</v>
          </cell>
        </row>
        <row r="52">
          <cell r="G52">
            <v>0</v>
          </cell>
          <cell r="K52">
            <v>526</v>
          </cell>
          <cell r="M52">
            <v>0.14875565610859728</v>
          </cell>
        </row>
        <row r="53">
          <cell r="G53">
            <v>0</v>
          </cell>
          <cell r="K53">
            <v>876</v>
          </cell>
          <cell r="M53">
            <v>0.19483985765124556</v>
          </cell>
        </row>
        <row r="54">
          <cell r="G54">
            <v>32</v>
          </cell>
          <cell r="K54">
            <v>859</v>
          </cell>
          <cell r="M54">
            <v>0.23521358159912376</v>
          </cell>
        </row>
        <row r="55">
          <cell r="G55">
            <v>44</v>
          </cell>
          <cell r="K55">
            <v>1802</v>
          </cell>
          <cell r="M55">
            <v>0.22683786505538772</v>
          </cell>
        </row>
        <row r="56">
          <cell r="G56">
            <v>73</v>
          </cell>
          <cell r="K56">
            <v>613</v>
          </cell>
          <cell r="M56">
            <v>0.27292965271593944</v>
          </cell>
        </row>
        <row r="57">
          <cell r="G57">
            <v>0</v>
          </cell>
          <cell r="K57">
            <v>632</v>
          </cell>
          <cell r="M57">
            <v>0.29097605893186002</v>
          </cell>
        </row>
        <row r="58">
          <cell r="G58">
            <v>0</v>
          </cell>
          <cell r="K58">
            <v>2417</v>
          </cell>
          <cell r="M58">
            <v>0.22036834427425236</v>
          </cell>
        </row>
        <row r="59">
          <cell r="G59">
            <v>110</v>
          </cell>
          <cell r="K59">
            <v>9637</v>
          </cell>
          <cell r="M59">
            <v>0.17706936150666056</v>
          </cell>
        </row>
        <row r="60">
          <cell r="G60">
            <v>0</v>
          </cell>
          <cell r="K60">
            <v>366</v>
          </cell>
          <cell r="M60">
            <v>0.35396518375241781</v>
          </cell>
        </row>
        <row r="61">
          <cell r="G61">
            <v>0</v>
          </cell>
          <cell r="K61">
            <v>1113</v>
          </cell>
          <cell r="M61">
            <v>0.30261011419249595</v>
          </cell>
        </row>
        <row r="62">
          <cell r="G62">
            <v>0</v>
          </cell>
          <cell r="K62">
            <v>1057</v>
          </cell>
          <cell r="M62">
            <v>0.26998722860791824</v>
          </cell>
        </row>
        <row r="63">
          <cell r="G63">
            <v>0</v>
          </cell>
          <cell r="K63">
            <v>1763</v>
          </cell>
          <cell r="M63">
            <v>0.22813146997929606</v>
          </cell>
        </row>
        <row r="64">
          <cell r="G64">
            <v>0</v>
          </cell>
          <cell r="K64">
            <v>860</v>
          </cell>
          <cell r="M64">
            <v>0.28946482665769102</v>
          </cell>
        </row>
        <row r="65">
          <cell r="G65">
            <v>0</v>
          </cell>
          <cell r="K65">
            <v>750</v>
          </cell>
          <cell r="M65">
            <v>0.19035532994923857</v>
          </cell>
        </row>
        <row r="66">
          <cell r="G66">
            <v>0</v>
          </cell>
          <cell r="K66">
            <v>920</v>
          </cell>
          <cell r="M66">
            <v>0.24390243902439024</v>
          </cell>
        </row>
        <row r="67">
          <cell r="G67">
            <v>0</v>
          </cell>
          <cell r="K67">
            <v>861</v>
          </cell>
          <cell r="M67">
            <v>0.22451108213820078</v>
          </cell>
        </row>
        <row r="68">
          <cell r="G68">
            <v>0</v>
          </cell>
          <cell r="K68">
            <v>193</v>
          </cell>
          <cell r="M68">
            <v>0.31691297208538588</v>
          </cell>
        </row>
        <row r="69">
          <cell r="G69">
            <v>0</v>
          </cell>
          <cell r="K69">
            <v>308</v>
          </cell>
          <cell r="M69">
            <v>0.22547584187408493</v>
          </cell>
        </row>
        <row r="70">
          <cell r="G70">
            <v>0</v>
          </cell>
          <cell r="K70">
            <v>430</v>
          </cell>
          <cell r="M70">
            <v>0.3255109765329296</v>
          </cell>
        </row>
        <row r="71">
          <cell r="G71">
            <v>0</v>
          </cell>
          <cell r="K71">
            <v>589</v>
          </cell>
          <cell r="M71">
            <v>0.20479833101529904</v>
          </cell>
        </row>
        <row r="72">
          <cell r="G72">
            <v>0</v>
          </cell>
          <cell r="K72">
            <v>342</v>
          </cell>
          <cell r="M72">
            <v>0.29636048526863085</v>
          </cell>
        </row>
        <row r="73">
          <cell r="G73">
            <v>0</v>
          </cell>
          <cell r="K73">
            <v>428</v>
          </cell>
          <cell r="M73">
            <v>0.26817042606516289</v>
          </cell>
        </row>
        <row r="74">
          <cell r="G74">
            <v>0</v>
          </cell>
          <cell r="K74">
            <v>1610</v>
          </cell>
          <cell r="M74">
            <v>0.20082325059249095</v>
          </cell>
        </row>
        <row r="75">
          <cell r="G75">
            <v>0</v>
          </cell>
          <cell r="K75">
            <v>1633</v>
          </cell>
          <cell r="M75">
            <v>0.20227920227920229</v>
          </cell>
        </row>
        <row r="76">
          <cell r="G76">
            <v>85</v>
          </cell>
          <cell r="K76">
            <v>756</v>
          </cell>
          <cell r="M76">
            <v>0.34023402340234021</v>
          </cell>
        </row>
        <row r="77">
          <cell r="G77">
            <v>10</v>
          </cell>
          <cell r="K77">
            <v>2136</v>
          </cell>
          <cell r="M77">
            <v>0.27845131012905749</v>
          </cell>
        </row>
        <row r="78">
          <cell r="G78">
            <v>102</v>
          </cell>
          <cell r="K78">
            <v>12233</v>
          </cell>
          <cell r="M78">
            <v>0.17221088195959738</v>
          </cell>
        </row>
        <row r="79">
          <cell r="G79">
            <v>0</v>
          </cell>
          <cell r="K79">
            <v>319</v>
          </cell>
          <cell r="M79">
            <v>0.40845070422535212</v>
          </cell>
        </row>
        <row r="80">
          <cell r="G80">
            <v>0</v>
          </cell>
          <cell r="K80">
            <v>181</v>
          </cell>
          <cell r="M80">
            <v>7.1287908625443083E-2</v>
          </cell>
        </row>
        <row r="81">
          <cell r="G81">
            <v>0</v>
          </cell>
          <cell r="K81">
            <v>1073</v>
          </cell>
          <cell r="M81">
            <v>0.23791574279379157</v>
          </cell>
        </row>
        <row r="82">
          <cell r="G82">
            <v>0</v>
          </cell>
          <cell r="K82">
            <v>1640</v>
          </cell>
          <cell r="M82">
            <v>0.20380265937616504</v>
          </cell>
        </row>
        <row r="83">
          <cell r="G83">
            <v>0</v>
          </cell>
          <cell r="K83">
            <v>730</v>
          </cell>
          <cell r="M83">
            <v>0.17385091688497262</v>
          </cell>
        </row>
        <row r="84">
          <cell r="G84">
            <v>0</v>
          </cell>
          <cell r="K84">
            <v>380</v>
          </cell>
          <cell r="M84">
            <v>0.23471278567016676</v>
          </cell>
        </row>
        <row r="85">
          <cell r="G85">
            <v>0</v>
          </cell>
          <cell r="K85">
            <v>441</v>
          </cell>
          <cell r="M85">
            <v>0.2312532773990561</v>
          </cell>
        </row>
        <row r="86">
          <cell r="G86">
            <v>0</v>
          </cell>
          <cell r="K86">
            <v>208</v>
          </cell>
          <cell r="M86">
            <v>0.25030084235860411</v>
          </cell>
        </row>
        <row r="87">
          <cell r="G87">
            <v>0</v>
          </cell>
          <cell r="K87">
            <v>699</v>
          </cell>
          <cell r="M87">
            <v>0.15120051914341337</v>
          </cell>
        </row>
        <row r="88">
          <cell r="G88">
            <v>0</v>
          </cell>
          <cell r="K88">
            <v>929</v>
          </cell>
          <cell r="M88">
            <v>0.1584513047927682</v>
          </cell>
        </row>
        <row r="89">
          <cell r="G89">
            <v>0</v>
          </cell>
          <cell r="K89">
            <v>1043</v>
          </cell>
          <cell r="M89">
            <v>0.2450082217524078</v>
          </cell>
        </row>
        <row r="90">
          <cell r="G90">
            <v>45</v>
          </cell>
          <cell r="K90">
            <v>3673</v>
          </cell>
          <cell r="M90">
            <v>0.23223318158826506</v>
          </cell>
        </row>
        <row r="91">
          <cell r="G91">
            <v>0</v>
          </cell>
          <cell r="K91">
            <v>304</v>
          </cell>
          <cell r="M91">
            <v>0.24261771747805266</v>
          </cell>
        </row>
        <row r="92">
          <cell r="G92">
            <v>0</v>
          </cell>
          <cell r="K92">
            <v>939</v>
          </cell>
          <cell r="M92">
            <v>0.21934127540294324</v>
          </cell>
        </row>
        <row r="93">
          <cell r="G93">
            <v>0</v>
          </cell>
          <cell r="K93">
            <v>884</v>
          </cell>
          <cell r="M93">
            <v>0.15525114155251141</v>
          </cell>
        </row>
        <row r="94">
          <cell r="G94">
            <v>0</v>
          </cell>
          <cell r="K94">
            <v>626</v>
          </cell>
          <cell r="M94">
            <v>0.1244285430331942</v>
          </cell>
        </row>
        <row r="95">
          <cell r="G95">
            <v>53</v>
          </cell>
          <cell r="K95">
            <v>2148</v>
          </cell>
          <cell r="M95">
            <v>0.13895717427869064</v>
          </cell>
        </row>
        <row r="96">
          <cell r="G96">
            <v>0</v>
          </cell>
          <cell r="K96">
            <v>271</v>
          </cell>
          <cell r="M96">
            <v>0.25069380203515262</v>
          </cell>
        </row>
        <row r="97">
          <cell r="G97">
            <v>0</v>
          </cell>
          <cell r="K97">
            <v>1468</v>
          </cell>
          <cell r="M97">
            <v>0.2217522658610272</v>
          </cell>
        </row>
        <row r="98">
          <cell r="G98">
            <v>0</v>
          </cell>
          <cell r="K98">
            <v>952</v>
          </cell>
          <cell r="M98">
            <v>0.21794871794871795</v>
          </cell>
        </row>
        <row r="99">
          <cell r="G99">
            <v>0</v>
          </cell>
          <cell r="K99">
            <v>450</v>
          </cell>
          <cell r="M99">
            <v>0.24429967426710097</v>
          </cell>
        </row>
        <row r="100">
          <cell r="G100">
            <v>0</v>
          </cell>
          <cell r="K100">
            <v>428</v>
          </cell>
          <cell r="M100">
            <v>0.21335992023928216</v>
          </cell>
        </row>
        <row r="101">
          <cell r="G101">
            <v>0</v>
          </cell>
          <cell r="K101">
            <v>659</v>
          </cell>
          <cell r="M101">
            <v>0.22755524861878454</v>
          </cell>
        </row>
        <row r="102">
          <cell r="G102">
            <v>0</v>
          </cell>
          <cell r="K102">
            <v>1445</v>
          </cell>
          <cell r="M102">
            <v>0.23979422502489214</v>
          </cell>
        </row>
        <row r="103">
          <cell r="G103">
            <v>105</v>
          </cell>
          <cell r="K103">
            <v>6558</v>
          </cell>
          <cell r="M103">
            <v>0.17736308316430019</v>
          </cell>
        </row>
        <row r="104">
          <cell r="G104">
            <v>0</v>
          </cell>
          <cell r="K104">
            <v>138</v>
          </cell>
          <cell r="M104">
            <v>0.14345114345114346</v>
          </cell>
        </row>
        <row r="105">
          <cell r="G105">
            <v>0</v>
          </cell>
          <cell r="K105">
            <v>734</v>
          </cell>
          <cell r="M105">
            <v>0.23264659270998414</v>
          </cell>
        </row>
        <row r="106">
          <cell r="G106">
            <v>0</v>
          </cell>
          <cell r="K106">
            <v>1496</v>
          </cell>
          <cell r="M106">
            <v>0.12952380952380951</v>
          </cell>
        </row>
        <row r="107">
          <cell r="G107">
            <v>0</v>
          </cell>
          <cell r="K107">
            <v>396</v>
          </cell>
          <cell r="M107">
            <v>0.53297442799461647</v>
          </cell>
        </row>
        <row r="108">
          <cell r="G108">
            <v>0</v>
          </cell>
          <cell r="K108">
            <v>837</v>
          </cell>
          <cell r="M108">
            <v>0.17793367346938777</v>
          </cell>
        </row>
        <row r="109">
          <cell r="G109">
            <v>0</v>
          </cell>
          <cell r="K109">
            <v>800</v>
          </cell>
          <cell r="M109">
            <v>0.24382810118866199</v>
          </cell>
        </row>
        <row r="110">
          <cell r="G110">
            <v>0</v>
          </cell>
          <cell r="K110">
            <v>231</v>
          </cell>
          <cell r="M110">
            <v>0.45472440944881892</v>
          </cell>
        </row>
        <row r="111">
          <cell r="G111">
            <v>0</v>
          </cell>
          <cell r="K111">
            <v>752</v>
          </cell>
          <cell r="M111">
            <v>0.20877290394225431</v>
          </cell>
        </row>
        <row r="112">
          <cell r="G112">
            <v>0</v>
          </cell>
          <cell r="K112">
            <v>442</v>
          </cell>
          <cell r="M112">
            <v>0.35616438356164382</v>
          </cell>
        </row>
        <row r="113">
          <cell r="G113">
            <v>0</v>
          </cell>
          <cell r="K113">
            <v>364</v>
          </cell>
          <cell r="M113">
            <v>0.29521492295214924</v>
          </cell>
        </row>
        <row r="114">
          <cell r="G114">
            <v>0</v>
          </cell>
          <cell r="K114">
            <v>166</v>
          </cell>
          <cell r="M114">
            <v>0.24447717231222385</v>
          </cell>
        </row>
        <row r="115">
          <cell r="G115">
            <v>0</v>
          </cell>
          <cell r="K115">
            <v>538</v>
          </cell>
          <cell r="M115">
            <v>0.2179019846091535</v>
          </cell>
        </row>
        <row r="116">
          <cell r="G116">
            <v>23</v>
          </cell>
          <cell r="K116">
            <v>2604</v>
          </cell>
          <cell r="M116">
            <v>0.21869488536155202</v>
          </cell>
        </row>
        <row r="117">
          <cell r="G117">
            <v>0</v>
          </cell>
          <cell r="K117">
            <v>1024</v>
          </cell>
          <cell r="M117">
            <v>0.21731748726655348</v>
          </cell>
        </row>
        <row r="118">
          <cell r="G118">
            <v>0</v>
          </cell>
          <cell r="K118">
            <v>50</v>
          </cell>
          <cell r="M118">
            <v>0.30864197530864196</v>
          </cell>
        </row>
        <row r="119">
          <cell r="G119">
            <v>38</v>
          </cell>
          <cell r="K119">
            <v>1470</v>
          </cell>
          <cell r="M119">
            <v>0.20573827851644508</v>
          </cell>
        </row>
        <row r="120">
          <cell r="G120">
            <v>0</v>
          </cell>
          <cell r="K120">
            <v>1856</v>
          </cell>
          <cell r="M120">
            <v>0.14712643678160919</v>
          </cell>
        </row>
        <row r="121">
          <cell r="G121">
            <v>0</v>
          </cell>
          <cell r="K121">
            <v>151</v>
          </cell>
          <cell r="M121">
            <v>0.34553775743707094</v>
          </cell>
        </row>
        <row r="122">
          <cell r="G122">
            <v>0</v>
          </cell>
          <cell r="K122">
            <v>4790</v>
          </cell>
          <cell r="M122">
            <v>0.10496329571600745</v>
          </cell>
        </row>
        <row r="123">
          <cell r="G123">
            <v>0</v>
          </cell>
          <cell r="K123">
            <v>911</v>
          </cell>
          <cell r="M123">
            <v>0.26436448055716771</v>
          </cell>
        </row>
        <row r="124">
          <cell r="G124">
            <v>0</v>
          </cell>
          <cell r="K124">
            <v>593</v>
          </cell>
          <cell r="M124">
            <v>0.24874161073825504</v>
          </cell>
        </row>
        <row r="125">
          <cell r="G125">
            <v>61</v>
          </cell>
          <cell r="K125">
            <v>2884</v>
          </cell>
          <cell r="M125">
            <v>0.19287099578679864</v>
          </cell>
        </row>
        <row r="126">
          <cell r="G126">
            <v>294</v>
          </cell>
          <cell r="K126">
            <v>36812</v>
          </cell>
          <cell r="M126">
            <v>0.3018960766303635</v>
          </cell>
        </row>
        <row r="127">
          <cell r="G127">
            <v>0</v>
          </cell>
          <cell r="K127">
            <v>581</v>
          </cell>
          <cell r="M127">
            <v>0.17436974789915966</v>
          </cell>
        </row>
        <row r="128">
          <cell r="G128">
            <v>0</v>
          </cell>
          <cell r="K128">
            <v>97</v>
          </cell>
          <cell r="M128">
            <v>0.23600973236009731</v>
          </cell>
        </row>
        <row r="129">
          <cell r="G129">
            <v>0</v>
          </cell>
          <cell r="K129">
            <v>265</v>
          </cell>
          <cell r="M129">
            <v>0.32082324455205813</v>
          </cell>
        </row>
        <row r="130">
          <cell r="G130">
            <v>0</v>
          </cell>
          <cell r="K130">
            <v>446</v>
          </cell>
          <cell r="M130">
            <v>0.21493975903614457</v>
          </cell>
        </row>
        <row r="131">
          <cell r="G131">
            <v>15</v>
          </cell>
          <cell r="K131">
            <v>2326</v>
          </cell>
          <cell r="M131">
            <v>0.19730257019255237</v>
          </cell>
        </row>
        <row r="132">
          <cell r="G132">
            <v>22</v>
          </cell>
          <cell r="K132">
            <v>3491</v>
          </cell>
          <cell r="M132">
            <v>0.10740216588727541</v>
          </cell>
        </row>
        <row r="133">
          <cell r="G133">
            <v>0</v>
          </cell>
          <cell r="K133">
            <v>366</v>
          </cell>
          <cell r="M133">
            <v>0.25975869410929736</v>
          </cell>
        </row>
        <row r="134">
          <cell r="G134">
            <v>0</v>
          </cell>
          <cell r="K134">
            <v>2065</v>
          </cell>
          <cell r="M134">
            <v>0.17947158004519381</v>
          </cell>
        </row>
        <row r="135">
          <cell r="G135">
            <v>0</v>
          </cell>
          <cell r="K135">
            <v>307</v>
          </cell>
          <cell r="M135">
            <v>0.20855978260869565</v>
          </cell>
        </row>
        <row r="136">
          <cell r="G136">
            <v>0</v>
          </cell>
          <cell r="K136">
            <v>265</v>
          </cell>
          <cell r="M136">
            <v>0.18996415770609318</v>
          </cell>
        </row>
        <row r="137">
          <cell r="G137">
            <v>0</v>
          </cell>
          <cell r="K137">
            <v>749</v>
          </cell>
          <cell r="M137">
            <v>0.21984150278837686</v>
          </cell>
        </row>
        <row r="138">
          <cell r="G138">
            <v>0</v>
          </cell>
          <cell r="K138">
            <v>564</v>
          </cell>
          <cell r="M138">
            <v>0.22091656874265569</v>
          </cell>
        </row>
        <row r="139">
          <cell r="G139">
            <v>0</v>
          </cell>
          <cell r="K139">
            <v>549</v>
          </cell>
          <cell r="M139">
            <v>0.33414485696895924</v>
          </cell>
        </row>
        <row r="140">
          <cell r="G140">
            <v>0</v>
          </cell>
          <cell r="K140">
            <v>883</v>
          </cell>
          <cell r="M140">
            <v>0.2762828535669587</v>
          </cell>
        </row>
        <row r="141">
          <cell r="G141">
            <v>0</v>
          </cell>
          <cell r="K141">
            <v>222</v>
          </cell>
          <cell r="M141">
            <v>0.27889447236180903</v>
          </cell>
        </row>
        <row r="142">
          <cell r="G142">
            <v>0</v>
          </cell>
          <cell r="K142">
            <v>1871</v>
          </cell>
          <cell r="M142">
            <v>0.26098479564792859</v>
          </cell>
        </row>
        <row r="143">
          <cell r="G143">
            <v>0</v>
          </cell>
          <cell r="K143">
            <v>1416</v>
          </cell>
          <cell r="M143">
            <v>0.14310257705912077</v>
          </cell>
        </row>
        <row r="144">
          <cell r="G144">
            <v>0</v>
          </cell>
          <cell r="K144">
            <v>534</v>
          </cell>
          <cell r="M144">
            <v>0.25972762645914399</v>
          </cell>
        </row>
        <row r="145">
          <cell r="G145">
            <v>0</v>
          </cell>
          <cell r="K145">
            <v>1058</v>
          </cell>
          <cell r="M145">
            <v>0.2219890893831305</v>
          </cell>
        </row>
        <row r="146">
          <cell r="G146">
            <v>0</v>
          </cell>
          <cell r="K146">
            <v>269</v>
          </cell>
          <cell r="M146">
            <v>0.24039320822162646</v>
          </cell>
        </row>
        <row r="147">
          <cell r="G147">
            <v>0</v>
          </cell>
          <cell r="K147">
            <v>976</v>
          </cell>
          <cell r="M147">
            <v>0.2272938984629716</v>
          </cell>
        </row>
        <row r="148">
          <cell r="G148">
            <v>10</v>
          </cell>
          <cell r="K148">
            <v>1232</v>
          </cell>
          <cell r="M148">
            <v>2.8356388243146822E-2</v>
          </cell>
        </row>
        <row r="149">
          <cell r="G149">
            <v>34</v>
          </cell>
          <cell r="K149">
            <v>1917</v>
          </cell>
          <cell r="M149">
            <v>9.4727479369471762E-2</v>
          </cell>
        </row>
        <row r="152">
          <cell r="G152">
            <v>0</v>
          </cell>
          <cell r="K152">
            <v>0</v>
          </cell>
          <cell r="M152">
            <v>0</v>
          </cell>
        </row>
        <row r="153">
          <cell r="G153">
            <v>0</v>
          </cell>
          <cell r="K153">
            <v>1486</v>
          </cell>
          <cell r="M153">
            <v>1</v>
          </cell>
        </row>
      </sheetData>
      <sheetData sheetId="33">
        <row r="6">
          <cell r="C6">
            <v>1</v>
          </cell>
          <cell r="D6"/>
          <cell r="E6"/>
          <cell r="F6"/>
        </row>
        <row r="7">
          <cell r="C7"/>
          <cell r="D7">
            <v>1</v>
          </cell>
          <cell r="E7"/>
          <cell r="F7"/>
        </row>
        <row r="8">
          <cell r="C8"/>
          <cell r="D8"/>
          <cell r="E8"/>
          <cell r="F8"/>
        </row>
        <row r="9">
          <cell r="C9"/>
          <cell r="D9"/>
          <cell r="E9">
            <v>1</v>
          </cell>
          <cell r="F9"/>
        </row>
        <row r="10">
          <cell r="C10"/>
          <cell r="D10"/>
          <cell r="E10"/>
          <cell r="F10"/>
        </row>
        <row r="11">
          <cell r="C11"/>
          <cell r="D11"/>
          <cell r="E11"/>
          <cell r="F11"/>
        </row>
        <row r="12">
          <cell r="C12"/>
          <cell r="D12"/>
          <cell r="E12">
            <v>1</v>
          </cell>
          <cell r="F12"/>
        </row>
        <row r="13">
          <cell r="C13">
            <v>1</v>
          </cell>
          <cell r="D13"/>
          <cell r="E13">
            <v>2</v>
          </cell>
          <cell r="F13"/>
        </row>
        <row r="14">
          <cell r="C14"/>
          <cell r="D14"/>
          <cell r="E14"/>
          <cell r="F14"/>
        </row>
        <row r="15">
          <cell r="C15"/>
          <cell r="D15"/>
          <cell r="E15"/>
          <cell r="F15"/>
        </row>
        <row r="16">
          <cell r="C16"/>
          <cell r="D16"/>
          <cell r="E16"/>
          <cell r="F16"/>
        </row>
        <row r="17">
          <cell r="C17">
            <v>9</v>
          </cell>
          <cell r="D17"/>
          <cell r="E17">
            <v>2</v>
          </cell>
          <cell r="F17"/>
        </row>
        <row r="18">
          <cell r="C18"/>
          <cell r="D18"/>
          <cell r="E18"/>
          <cell r="F18"/>
        </row>
        <row r="19">
          <cell r="C19">
            <v>2</v>
          </cell>
          <cell r="D19"/>
          <cell r="E19">
            <v>2</v>
          </cell>
          <cell r="F19"/>
        </row>
        <row r="20">
          <cell r="C20"/>
          <cell r="D20"/>
          <cell r="E20"/>
          <cell r="F20"/>
        </row>
        <row r="21">
          <cell r="C21">
            <v>3</v>
          </cell>
          <cell r="D21"/>
          <cell r="E21">
            <v>1</v>
          </cell>
          <cell r="F21"/>
        </row>
        <row r="22">
          <cell r="C22"/>
          <cell r="D22"/>
          <cell r="E22">
            <v>1</v>
          </cell>
          <cell r="F22"/>
        </row>
        <row r="23">
          <cell r="C23"/>
          <cell r="D23"/>
          <cell r="E23">
            <v>2</v>
          </cell>
          <cell r="F23"/>
        </row>
        <row r="24">
          <cell r="C24">
            <v>1</v>
          </cell>
          <cell r="D24"/>
          <cell r="E24">
            <v>2</v>
          </cell>
          <cell r="F24"/>
        </row>
        <row r="25">
          <cell r="C25"/>
          <cell r="D25">
            <v>2</v>
          </cell>
          <cell r="E25"/>
          <cell r="F25"/>
        </row>
        <row r="26">
          <cell r="C26"/>
          <cell r="D26"/>
          <cell r="E26"/>
          <cell r="F26"/>
        </row>
        <row r="27">
          <cell r="C27"/>
          <cell r="D27"/>
          <cell r="E27"/>
          <cell r="F27"/>
        </row>
        <row r="28">
          <cell r="C28">
            <v>2</v>
          </cell>
          <cell r="D28"/>
          <cell r="E28"/>
          <cell r="F28"/>
        </row>
        <row r="29">
          <cell r="C29">
            <v>1</v>
          </cell>
          <cell r="D29"/>
          <cell r="E29"/>
          <cell r="F29"/>
        </row>
        <row r="30">
          <cell r="C30"/>
          <cell r="D30"/>
          <cell r="E30">
            <v>1</v>
          </cell>
          <cell r="F30"/>
        </row>
        <row r="31">
          <cell r="C31">
            <v>1</v>
          </cell>
          <cell r="D31"/>
          <cell r="E31">
            <v>1</v>
          </cell>
          <cell r="F31"/>
        </row>
        <row r="32">
          <cell r="C32"/>
          <cell r="D32"/>
          <cell r="E32"/>
          <cell r="F32"/>
        </row>
        <row r="33">
          <cell r="C33"/>
          <cell r="D33"/>
          <cell r="E33"/>
          <cell r="F33"/>
        </row>
        <row r="34">
          <cell r="C34">
            <v>1</v>
          </cell>
          <cell r="D34"/>
          <cell r="E34">
            <v>1</v>
          </cell>
          <cell r="F34">
            <v>2</v>
          </cell>
        </row>
        <row r="35">
          <cell r="C35">
            <v>9</v>
          </cell>
          <cell r="D35"/>
          <cell r="E35">
            <v>23</v>
          </cell>
          <cell r="F35"/>
        </row>
        <row r="36">
          <cell r="C36"/>
          <cell r="D36"/>
          <cell r="E36"/>
          <cell r="F36"/>
        </row>
        <row r="37">
          <cell r="C37"/>
          <cell r="D37"/>
          <cell r="E37"/>
          <cell r="F37"/>
        </row>
        <row r="38">
          <cell r="C38"/>
          <cell r="D38"/>
          <cell r="E38">
            <v>2</v>
          </cell>
          <cell r="F38"/>
        </row>
        <row r="39">
          <cell r="C39">
            <v>1</v>
          </cell>
          <cell r="D39"/>
          <cell r="E39">
            <v>2</v>
          </cell>
          <cell r="F39"/>
        </row>
        <row r="40">
          <cell r="C40">
            <v>1</v>
          </cell>
          <cell r="D40">
            <v>2</v>
          </cell>
          <cell r="E40">
            <v>2</v>
          </cell>
          <cell r="F40"/>
        </row>
        <row r="41">
          <cell r="C41"/>
          <cell r="D41"/>
          <cell r="E41"/>
          <cell r="F41"/>
        </row>
        <row r="42">
          <cell r="C42"/>
          <cell r="D42"/>
          <cell r="E42"/>
          <cell r="F42"/>
        </row>
        <row r="43">
          <cell r="C43"/>
          <cell r="D43"/>
          <cell r="E43"/>
          <cell r="F43"/>
        </row>
        <row r="44">
          <cell r="C44"/>
          <cell r="D44"/>
          <cell r="E44"/>
          <cell r="F44"/>
        </row>
        <row r="45">
          <cell r="C45"/>
          <cell r="D45"/>
          <cell r="E45"/>
          <cell r="F45"/>
        </row>
        <row r="46">
          <cell r="C46"/>
          <cell r="D46"/>
          <cell r="E46"/>
          <cell r="F46"/>
        </row>
        <row r="47">
          <cell r="C47"/>
          <cell r="D47"/>
          <cell r="E47"/>
          <cell r="F47"/>
        </row>
        <row r="48">
          <cell r="C48"/>
          <cell r="D48"/>
          <cell r="E48"/>
          <cell r="F48"/>
        </row>
        <row r="49">
          <cell r="C49"/>
          <cell r="D49"/>
          <cell r="E49"/>
          <cell r="F49"/>
        </row>
        <row r="50">
          <cell r="C50"/>
          <cell r="D50">
            <v>3</v>
          </cell>
          <cell r="E50">
            <v>1</v>
          </cell>
          <cell r="F50"/>
        </row>
        <row r="51">
          <cell r="C51"/>
          <cell r="D51"/>
          <cell r="E51"/>
          <cell r="F51"/>
        </row>
        <row r="52">
          <cell r="C52">
            <v>4</v>
          </cell>
          <cell r="D52"/>
          <cell r="E52"/>
          <cell r="F52"/>
        </row>
        <row r="53">
          <cell r="C53"/>
          <cell r="D53"/>
          <cell r="E53"/>
          <cell r="F53"/>
        </row>
        <row r="54">
          <cell r="C54"/>
          <cell r="D54"/>
          <cell r="E54">
            <v>1</v>
          </cell>
          <cell r="F54"/>
        </row>
        <row r="55">
          <cell r="C55"/>
          <cell r="D55"/>
          <cell r="E55">
            <v>1</v>
          </cell>
          <cell r="F55"/>
        </row>
        <row r="56">
          <cell r="C56"/>
          <cell r="D56"/>
          <cell r="E56">
            <v>1</v>
          </cell>
          <cell r="F56"/>
        </row>
        <row r="57">
          <cell r="C57">
            <v>5</v>
          </cell>
          <cell r="D57"/>
          <cell r="E57">
            <v>4</v>
          </cell>
          <cell r="F57"/>
        </row>
        <row r="58">
          <cell r="C58"/>
          <cell r="D58"/>
          <cell r="E58"/>
          <cell r="F58"/>
        </row>
        <row r="59">
          <cell r="C59">
            <v>2</v>
          </cell>
          <cell r="D59">
            <v>1</v>
          </cell>
          <cell r="E59">
            <v>1</v>
          </cell>
          <cell r="F59"/>
        </row>
        <row r="60">
          <cell r="C60"/>
          <cell r="D60"/>
          <cell r="E60">
            <v>1</v>
          </cell>
          <cell r="F60"/>
        </row>
        <row r="61">
          <cell r="C61"/>
          <cell r="D61"/>
          <cell r="E61"/>
          <cell r="F61"/>
        </row>
        <row r="62">
          <cell r="C62">
            <v>1</v>
          </cell>
          <cell r="D62"/>
          <cell r="E62"/>
          <cell r="F62"/>
        </row>
        <row r="63">
          <cell r="C63"/>
          <cell r="D63"/>
          <cell r="E63"/>
          <cell r="F63"/>
        </row>
        <row r="64">
          <cell r="C64"/>
          <cell r="D64">
            <v>1</v>
          </cell>
          <cell r="E64">
            <v>1</v>
          </cell>
          <cell r="F64"/>
        </row>
        <row r="65">
          <cell r="C65">
            <v>1</v>
          </cell>
          <cell r="D65"/>
          <cell r="E65">
            <v>2</v>
          </cell>
          <cell r="F65"/>
        </row>
        <row r="66">
          <cell r="C66"/>
          <cell r="D66">
            <v>1</v>
          </cell>
          <cell r="E66"/>
          <cell r="F66"/>
        </row>
        <row r="67">
          <cell r="C67"/>
          <cell r="D67"/>
          <cell r="E67"/>
          <cell r="F67"/>
        </row>
        <row r="68">
          <cell r="C68">
            <v>1</v>
          </cell>
          <cell r="D68"/>
          <cell r="E68"/>
          <cell r="F68"/>
        </row>
        <row r="69">
          <cell r="C69">
            <v>1</v>
          </cell>
          <cell r="D69"/>
          <cell r="E69"/>
          <cell r="F69"/>
        </row>
        <row r="70">
          <cell r="C70"/>
          <cell r="D70">
            <v>1</v>
          </cell>
          <cell r="E70"/>
          <cell r="F70"/>
        </row>
        <row r="71">
          <cell r="C71"/>
          <cell r="D71"/>
          <cell r="E71">
            <v>1</v>
          </cell>
          <cell r="F71"/>
        </row>
        <row r="72">
          <cell r="C72">
            <v>4</v>
          </cell>
          <cell r="D72"/>
          <cell r="E72"/>
          <cell r="F72"/>
        </row>
        <row r="73">
          <cell r="C73"/>
          <cell r="D73"/>
          <cell r="E73"/>
          <cell r="F73"/>
        </row>
        <row r="74">
          <cell r="C74"/>
          <cell r="D74"/>
          <cell r="E74"/>
          <cell r="F74"/>
        </row>
        <row r="75">
          <cell r="C75"/>
          <cell r="D75"/>
          <cell r="E75"/>
          <cell r="F75"/>
        </row>
        <row r="76">
          <cell r="C76">
            <v>32</v>
          </cell>
          <cell r="D76"/>
          <cell r="E76">
            <v>1</v>
          </cell>
          <cell r="F76"/>
        </row>
        <row r="77">
          <cell r="C77"/>
          <cell r="D77"/>
          <cell r="E77"/>
          <cell r="F77"/>
        </row>
        <row r="78">
          <cell r="C78"/>
          <cell r="D78"/>
          <cell r="E78"/>
          <cell r="F78"/>
        </row>
        <row r="79">
          <cell r="C79">
            <v>5</v>
          </cell>
          <cell r="D79">
            <v>2</v>
          </cell>
          <cell r="E79"/>
          <cell r="F79"/>
        </row>
        <row r="80">
          <cell r="C80">
            <v>1</v>
          </cell>
          <cell r="D80"/>
          <cell r="E80"/>
          <cell r="F80"/>
        </row>
        <row r="81">
          <cell r="C81"/>
          <cell r="D81"/>
          <cell r="E81">
            <v>1</v>
          </cell>
          <cell r="F81"/>
        </row>
        <row r="82">
          <cell r="C82">
            <v>1</v>
          </cell>
          <cell r="D82"/>
          <cell r="E82"/>
          <cell r="F82"/>
        </row>
        <row r="83">
          <cell r="C83"/>
          <cell r="D83"/>
          <cell r="E83">
            <v>1</v>
          </cell>
          <cell r="F83"/>
        </row>
        <row r="84">
          <cell r="C84"/>
          <cell r="D84">
            <v>1</v>
          </cell>
          <cell r="E84"/>
          <cell r="F84"/>
        </row>
        <row r="85">
          <cell r="C85"/>
          <cell r="D85"/>
          <cell r="E85">
            <v>1</v>
          </cell>
          <cell r="F85"/>
        </row>
        <row r="86">
          <cell r="C86">
            <v>2</v>
          </cell>
          <cell r="D86"/>
          <cell r="E86"/>
          <cell r="F86"/>
        </row>
        <row r="87">
          <cell r="C87"/>
          <cell r="D87"/>
          <cell r="E87"/>
          <cell r="F87"/>
        </row>
        <row r="88">
          <cell r="C88">
            <v>3</v>
          </cell>
          <cell r="D88">
            <v>12</v>
          </cell>
          <cell r="E88"/>
          <cell r="F88"/>
        </row>
        <row r="89">
          <cell r="C89"/>
          <cell r="D89"/>
          <cell r="E89"/>
          <cell r="F89"/>
        </row>
        <row r="90">
          <cell r="C90">
            <v>1</v>
          </cell>
          <cell r="D90"/>
          <cell r="E90"/>
          <cell r="F90"/>
        </row>
        <row r="91">
          <cell r="C91">
            <v>1</v>
          </cell>
          <cell r="D91"/>
          <cell r="E91"/>
          <cell r="F91"/>
        </row>
        <row r="92">
          <cell r="C92"/>
          <cell r="D92"/>
          <cell r="E92"/>
          <cell r="F92"/>
        </row>
        <row r="93">
          <cell r="C93">
            <v>1</v>
          </cell>
          <cell r="D93"/>
          <cell r="E93">
            <v>1</v>
          </cell>
          <cell r="F93"/>
        </row>
        <row r="94">
          <cell r="C94"/>
          <cell r="D94"/>
          <cell r="E94"/>
          <cell r="F94"/>
        </row>
        <row r="95">
          <cell r="C95">
            <v>2</v>
          </cell>
          <cell r="D95"/>
          <cell r="E95">
            <v>1</v>
          </cell>
          <cell r="F95"/>
        </row>
        <row r="96">
          <cell r="C96">
            <v>1</v>
          </cell>
          <cell r="D96">
            <v>5</v>
          </cell>
          <cell r="E96">
            <v>1</v>
          </cell>
          <cell r="F96"/>
        </row>
        <row r="97">
          <cell r="C97"/>
          <cell r="D97"/>
          <cell r="E97"/>
          <cell r="F97"/>
        </row>
        <row r="98">
          <cell r="C98">
            <v>1</v>
          </cell>
          <cell r="D98">
            <v>2</v>
          </cell>
          <cell r="E98"/>
          <cell r="F98"/>
        </row>
        <row r="99">
          <cell r="C99">
            <v>1</v>
          </cell>
          <cell r="D99"/>
          <cell r="E99"/>
          <cell r="F99"/>
        </row>
        <row r="100">
          <cell r="C100">
            <v>1</v>
          </cell>
          <cell r="D100"/>
          <cell r="E100"/>
          <cell r="F100"/>
        </row>
        <row r="101">
          <cell r="C101">
            <v>7</v>
          </cell>
          <cell r="D101"/>
          <cell r="E101">
            <v>11</v>
          </cell>
          <cell r="F101"/>
        </row>
        <row r="102">
          <cell r="C102"/>
          <cell r="D102"/>
          <cell r="E102"/>
          <cell r="F102"/>
        </row>
        <row r="103">
          <cell r="C103"/>
          <cell r="D103"/>
          <cell r="E103"/>
          <cell r="F103">
            <v>2</v>
          </cell>
        </row>
        <row r="104">
          <cell r="C104"/>
          <cell r="D104"/>
          <cell r="E104"/>
          <cell r="F104"/>
        </row>
        <row r="105">
          <cell r="C105">
            <v>1</v>
          </cell>
          <cell r="D105"/>
          <cell r="E105"/>
          <cell r="F105"/>
        </row>
        <row r="106">
          <cell r="C106">
            <v>1</v>
          </cell>
          <cell r="D106"/>
          <cell r="E106"/>
          <cell r="F106"/>
        </row>
        <row r="107">
          <cell r="C107">
            <v>1</v>
          </cell>
          <cell r="D107"/>
          <cell r="E107"/>
          <cell r="F107"/>
        </row>
        <row r="108">
          <cell r="C108"/>
          <cell r="D108"/>
          <cell r="E108"/>
          <cell r="F108"/>
        </row>
        <row r="109">
          <cell r="C109"/>
          <cell r="D109"/>
          <cell r="E109"/>
          <cell r="F109">
            <v>1</v>
          </cell>
        </row>
        <row r="110">
          <cell r="C110"/>
          <cell r="D110"/>
          <cell r="E110"/>
          <cell r="F110"/>
        </row>
        <row r="111">
          <cell r="C111"/>
          <cell r="D111"/>
          <cell r="E111"/>
          <cell r="F111"/>
        </row>
        <row r="112">
          <cell r="C112"/>
          <cell r="D112"/>
          <cell r="E112"/>
          <cell r="F112">
            <v>8</v>
          </cell>
        </row>
        <row r="113">
          <cell r="C113"/>
          <cell r="D113"/>
          <cell r="E113"/>
          <cell r="F113"/>
        </row>
        <row r="114">
          <cell r="C114"/>
          <cell r="D114"/>
          <cell r="E114">
            <v>3</v>
          </cell>
          <cell r="F114"/>
        </row>
        <row r="115">
          <cell r="C115">
            <v>1</v>
          </cell>
          <cell r="D115"/>
          <cell r="E115"/>
          <cell r="F115"/>
        </row>
        <row r="116">
          <cell r="C116"/>
          <cell r="D116"/>
          <cell r="E116"/>
          <cell r="F116"/>
        </row>
        <row r="117">
          <cell r="C117">
            <v>2</v>
          </cell>
          <cell r="D117"/>
          <cell r="E117"/>
          <cell r="F117"/>
        </row>
        <row r="118">
          <cell r="C118"/>
          <cell r="D118"/>
          <cell r="E118">
            <v>1</v>
          </cell>
          <cell r="F118"/>
        </row>
        <row r="119">
          <cell r="C119"/>
          <cell r="D119"/>
          <cell r="E119"/>
          <cell r="F119"/>
        </row>
        <row r="120">
          <cell r="C120">
            <v>1</v>
          </cell>
          <cell r="D120"/>
          <cell r="E120">
            <v>13</v>
          </cell>
          <cell r="F120"/>
        </row>
        <row r="121">
          <cell r="C121">
            <v>2</v>
          </cell>
          <cell r="D121"/>
          <cell r="E121"/>
          <cell r="F121">
            <v>3</v>
          </cell>
        </row>
        <row r="122">
          <cell r="C122"/>
          <cell r="D122"/>
          <cell r="E122"/>
          <cell r="F122"/>
        </row>
        <row r="123">
          <cell r="C123">
            <v>8</v>
          </cell>
          <cell r="D123"/>
          <cell r="E123"/>
          <cell r="F123"/>
        </row>
        <row r="124">
          <cell r="C124">
            <v>14</v>
          </cell>
          <cell r="D124"/>
          <cell r="E124">
            <v>6</v>
          </cell>
          <cell r="F124"/>
        </row>
        <row r="125">
          <cell r="C125"/>
          <cell r="D125"/>
          <cell r="E125">
            <v>4</v>
          </cell>
          <cell r="F125"/>
        </row>
        <row r="126">
          <cell r="C126"/>
          <cell r="D126"/>
          <cell r="E126"/>
          <cell r="F126"/>
        </row>
        <row r="127">
          <cell r="C127"/>
          <cell r="D127"/>
          <cell r="E127"/>
          <cell r="F127"/>
        </row>
        <row r="128">
          <cell r="C128"/>
          <cell r="D128"/>
          <cell r="E128"/>
          <cell r="F128"/>
        </row>
        <row r="129">
          <cell r="C129">
            <v>4</v>
          </cell>
          <cell r="D129"/>
          <cell r="E129"/>
          <cell r="F129"/>
        </row>
        <row r="130">
          <cell r="C130">
            <v>3</v>
          </cell>
          <cell r="D130"/>
          <cell r="E130">
            <v>7</v>
          </cell>
          <cell r="F130"/>
        </row>
        <row r="131">
          <cell r="C131"/>
          <cell r="D131"/>
          <cell r="E131"/>
          <cell r="F131"/>
        </row>
        <row r="132">
          <cell r="C132"/>
          <cell r="D132"/>
          <cell r="E132"/>
          <cell r="F132"/>
        </row>
        <row r="133">
          <cell r="C133"/>
          <cell r="D133">
            <v>1</v>
          </cell>
          <cell r="E133"/>
          <cell r="F133"/>
        </row>
        <row r="134">
          <cell r="C134">
            <v>1</v>
          </cell>
          <cell r="D134"/>
          <cell r="E134">
            <v>1</v>
          </cell>
          <cell r="F134"/>
        </row>
        <row r="135">
          <cell r="C135"/>
          <cell r="D135"/>
          <cell r="E135"/>
          <cell r="F135"/>
        </row>
        <row r="136">
          <cell r="C136"/>
          <cell r="D136"/>
          <cell r="E136"/>
          <cell r="F136"/>
        </row>
        <row r="137">
          <cell r="C137"/>
          <cell r="D137">
            <v>1</v>
          </cell>
          <cell r="E137"/>
          <cell r="F137"/>
        </row>
        <row r="138">
          <cell r="C138">
            <v>1</v>
          </cell>
          <cell r="D138"/>
          <cell r="E138"/>
          <cell r="F138"/>
        </row>
        <row r="139">
          <cell r="C139">
            <v>1</v>
          </cell>
          <cell r="D139"/>
          <cell r="E139"/>
          <cell r="F139"/>
        </row>
        <row r="140">
          <cell r="C140"/>
          <cell r="D140"/>
          <cell r="E140"/>
          <cell r="F140"/>
        </row>
        <row r="141">
          <cell r="C141"/>
          <cell r="D141"/>
          <cell r="E141">
            <v>1</v>
          </cell>
          <cell r="F141"/>
        </row>
        <row r="142">
          <cell r="C142"/>
          <cell r="D142"/>
          <cell r="E142"/>
          <cell r="F142"/>
        </row>
        <row r="143">
          <cell r="C143"/>
          <cell r="D143">
            <v>1</v>
          </cell>
          <cell r="E143"/>
          <cell r="F143"/>
        </row>
        <row r="144">
          <cell r="C144"/>
          <cell r="D144"/>
          <cell r="E144"/>
          <cell r="F144"/>
        </row>
        <row r="145">
          <cell r="C145"/>
          <cell r="D145"/>
          <cell r="E145"/>
          <cell r="F145"/>
        </row>
        <row r="146">
          <cell r="C146">
            <v>1</v>
          </cell>
          <cell r="D146"/>
          <cell r="E146">
            <v>4</v>
          </cell>
          <cell r="F146"/>
        </row>
        <row r="147">
          <cell r="C147">
            <v>2</v>
          </cell>
          <cell r="D147"/>
          <cell r="E147">
            <v>7</v>
          </cell>
          <cell r="F147"/>
        </row>
      </sheetData>
      <sheetData sheetId="34"/>
      <sheetData sheetId="35">
        <row r="7">
          <cell r="L7">
            <v>2464348.664837867</v>
          </cell>
          <cell r="M7">
            <v>594218.36884664884</v>
          </cell>
          <cell r="N7">
            <v>2111451.8060454219</v>
          </cell>
          <cell r="O7">
            <v>2133497.081653595</v>
          </cell>
          <cell r="Y7">
            <v>7303515.9213835327</v>
          </cell>
        </row>
        <row r="8">
          <cell r="L8">
            <v>47856.824217749461</v>
          </cell>
          <cell r="M8">
            <v>11539.518260673063</v>
          </cell>
          <cell r="N8">
            <v>24471.341583640758</v>
          </cell>
          <cell r="O8">
            <v>24726.838323071457</v>
          </cell>
          <cell r="Y8">
            <v>108594.52238513474</v>
          </cell>
        </row>
        <row r="9">
          <cell r="L9">
            <v>138546.65137354404</v>
          </cell>
          <cell r="M9">
            <v>33003.07953928534</v>
          </cell>
          <cell r="N9">
            <v>63495.28357533762</v>
          </cell>
          <cell r="O9">
            <v>64731.948958476067</v>
          </cell>
          <cell r="Y9">
            <v>299776.96344664303</v>
          </cell>
        </row>
        <row r="10">
          <cell r="L10">
            <v>785711.20088966854</v>
          </cell>
          <cell r="M10">
            <v>187683.88131736888</v>
          </cell>
          <cell r="N10">
            <v>361840.59959648841</v>
          </cell>
          <cell r="O10">
            <v>360562.9993128801</v>
          </cell>
          <cell r="Y10">
            <v>1695798.6811164059</v>
          </cell>
        </row>
        <row r="11">
          <cell r="L11">
            <v>470994.71018559556</v>
          </cell>
          <cell r="M11">
            <v>0</v>
          </cell>
          <cell r="N11">
            <v>368670.05071870267</v>
          </cell>
          <cell r="O11">
            <v>375850.45001533331</v>
          </cell>
          <cell r="Y11">
            <v>1215515.2109196314</v>
          </cell>
        </row>
        <row r="12">
          <cell r="L12">
            <v>262485.09596869047</v>
          </cell>
          <cell r="M12">
            <v>62700.164568843538</v>
          </cell>
          <cell r="N12">
            <v>183219.46806549295</v>
          </cell>
          <cell r="O12">
            <v>182572.54993462516</v>
          </cell>
          <cell r="Y12">
            <v>690977.27853765211</v>
          </cell>
        </row>
        <row r="13">
          <cell r="L13">
            <v>1361953.3617807233</v>
          </cell>
          <cell r="M13">
            <v>324429.74754010828</v>
          </cell>
          <cell r="N13">
            <v>1066065.9326011324</v>
          </cell>
          <cell r="O13">
            <v>1086829.1572180721</v>
          </cell>
          <cell r="Y13">
            <v>3839278.199140036</v>
          </cell>
        </row>
        <row r="14">
          <cell r="L14">
            <v>939791.17331399431</v>
          </cell>
          <cell r="M14">
            <v>226607.96203969637</v>
          </cell>
          <cell r="N14">
            <v>426370.17369559273</v>
          </cell>
          <cell r="O14">
            <v>430821.75591871614</v>
          </cell>
          <cell r="Y14">
            <v>2023591.0649679995</v>
          </cell>
        </row>
        <row r="15">
          <cell r="L15">
            <v>45644.715347776313</v>
          </cell>
          <cell r="M15">
            <v>10808.116310099682</v>
          </cell>
          <cell r="N15">
            <v>27394.292207973125</v>
          </cell>
          <cell r="O15">
            <v>30507.427622784668</v>
          </cell>
          <cell r="Y15">
            <v>114354.55148863379</v>
          </cell>
        </row>
        <row r="16">
          <cell r="L16">
            <v>305657.14307556493</v>
          </cell>
          <cell r="M16">
            <v>73701.843815985354</v>
          </cell>
          <cell r="N16">
            <v>155744.36259666114</v>
          </cell>
          <cell r="O16">
            <v>157370.43514736919</v>
          </cell>
          <cell r="Y16">
            <v>692473.78463558061</v>
          </cell>
        </row>
        <row r="17">
          <cell r="L17">
            <v>247954.23669009481</v>
          </cell>
          <cell r="M17">
            <v>59788.180450038948</v>
          </cell>
          <cell r="N17">
            <v>132118.57525947902</v>
          </cell>
          <cell r="O17">
            <v>133497.97920763001</v>
          </cell>
          <cell r="Y17">
            <v>573358.97160724283</v>
          </cell>
        </row>
        <row r="18">
          <cell r="L18">
            <v>1103285.578089426</v>
          </cell>
          <cell r="M18">
            <v>266030.69224092504</v>
          </cell>
          <cell r="N18">
            <v>512741.44072233606</v>
          </cell>
          <cell r="O18">
            <v>518094.79520957544</v>
          </cell>
          <cell r="Y18">
            <v>2400152.5062622624</v>
          </cell>
        </row>
        <row r="19">
          <cell r="L19">
            <v>60102.630954705011</v>
          </cell>
          <cell r="M19">
            <v>14492.299034733733</v>
          </cell>
          <cell r="N19">
            <v>22359.573691113332</v>
          </cell>
          <cell r="O19">
            <v>22593.02219877336</v>
          </cell>
          <cell r="Y19">
            <v>119547.52587932543</v>
          </cell>
        </row>
        <row r="20">
          <cell r="L20">
            <v>885335.646211304</v>
          </cell>
          <cell r="M20">
            <v>213477.32582077637</v>
          </cell>
          <cell r="N20">
            <v>400047.03398988635</v>
          </cell>
          <cell r="O20">
            <v>404223.78549547872</v>
          </cell>
          <cell r="Y20">
            <v>1903083.7915174454</v>
          </cell>
        </row>
        <row r="21">
          <cell r="L21">
            <v>431572.0721581988</v>
          </cell>
          <cell r="M21">
            <v>104063.19033637377</v>
          </cell>
          <cell r="N21">
            <v>196361.6517858525</v>
          </cell>
          <cell r="O21">
            <v>198411.79528162425</v>
          </cell>
          <cell r="Y21">
            <v>930408.70956204925</v>
          </cell>
        </row>
        <row r="22">
          <cell r="L22">
            <v>1005041.5478702737</v>
          </cell>
          <cell r="M22">
            <v>240075.61350267316</v>
          </cell>
          <cell r="N22">
            <v>617324.49753403722</v>
          </cell>
          <cell r="O22">
            <v>615144.82517552515</v>
          </cell>
          <cell r="Y22">
            <v>2477586.4840825093</v>
          </cell>
        </row>
        <row r="23">
          <cell r="L23">
            <v>209905.41000670474</v>
          </cell>
          <cell r="M23">
            <v>50613.62410437737</v>
          </cell>
          <cell r="N23">
            <v>84310.776619357945</v>
          </cell>
          <cell r="O23">
            <v>85191.036022034736</v>
          </cell>
          <cell r="Y23">
            <v>430020.84675247478</v>
          </cell>
        </row>
        <row r="24">
          <cell r="L24">
            <v>841729.56822609727</v>
          </cell>
          <cell r="M24">
            <v>202962.77243342483</v>
          </cell>
          <cell r="N24">
            <v>429963.42379619385</v>
          </cell>
          <cell r="O24">
            <v>434452.52188993397</v>
          </cell>
          <cell r="Y24">
            <v>1909108.28634565</v>
          </cell>
        </row>
        <row r="25">
          <cell r="L25">
            <v>466661.59310653497</v>
          </cell>
          <cell r="M25">
            <v>87527.764566096012</v>
          </cell>
          <cell r="N25">
            <v>185775.17670248696</v>
          </cell>
          <cell r="O25">
            <v>187714.79050553139</v>
          </cell>
          <cell r="Y25">
            <v>927679.32488064934</v>
          </cell>
        </row>
        <row r="26">
          <cell r="L26">
            <v>316362.55069243175</v>
          </cell>
          <cell r="M26">
            <v>76283.194515745519</v>
          </cell>
          <cell r="N26">
            <v>138663.70674368876</v>
          </cell>
          <cell r="O26">
            <v>138174.10775656722</v>
          </cell>
          <cell r="Y26">
            <v>669483.55970843323</v>
          </cell>
        </row>
        <row r="27">
          <cell r="L27">
            <v>629468.40696237027</v>
          </cell>
          <cell r="M27">
            <v>151781.11576331919</v>
          </cell>
          <cell r="N27">
            <v>329209.48075149453</v>
          </cell>
          <cell r="O27">
            <v>332646.64207892679</v>
          </cell>
          <cell r="Y27">
            <v>1443105.6455561109</v>
          </cell>
        </row>
        <row r="28">
          <cell r="L28">
            <v>173164.37183035497</v>
          </cell>
          <cell r="M28">
            <v>41754.409397129224</v>
          </cell>
          <cell r="N28">
            <v>100559.81553254992</v>
          </cell>
          <cell r="O28">
            <v>101609.72548123429</v>
          </cell>
          <cell r="Y28">
            <v>417088.32224126835</v>
          </cell>
        </row>
        <row r="29">
          <cell r="L29">
            <v>739926.20888108166</v>
          </cell>
          <cell r="M29">
            <v>176770.58413094602</v>
          </cell>
          <cell r="N29">
            <v>340959.95912912168</v>
          </cell>
          <cell r="O29">
            <v>339821.67920985038</v>
          </cell>
          <cell r="Y29">
            <v>1597478.4313509995</v>
          </cell>
        </row>
        <row r="30">
          <cell r="L30">
            <v>90773.516827907399</v>
          </cell>
          <cell r="M30">
            <v>21683.190897365734</v>
          </cell>
          <cell r="N30">
            <v>43443.274297672695</v>
          </cell>
          <cell r="O30">
            <v>43289.883164600658</v>
          </cell>
          <cell r="Y30">
            <v>199189.86518754647</v>
          </cell>
        </row>
        <row r="31">
          <cell r="L31">
            <v>765803.82935031678</v>
          </cell>
          <cell r="M31">
            <v>184655.11277289901</v>
          </cell>
          <cell r="N31">
            <v>456613.86197098374</v>
          </cell>
          <cell r="O31">
            <v>461381.20799137652</v>
          </cell>
          <cell r="Y31">
            <v>1868454.0120855761</v>
          </cell>
        </row>
        <row r="32">
          <cell r="L32">
            <v>470479.87938737654</v>
          </cell>
          <cell r="M32">
            <v>113444.86911140052</v>
          </cell>
          <cell r="N32">
            <v>188024.49221438324</v>
          </cell>
          <cell r="O32">
            <v>189987.59033590183</v>
          </cell>
          <cell r="Y32">
            <v>961936.83104906208</v>
          </cell>
        </row>
        <row r="33">
          <cell r="L33">
            <v>1144145.8759135853</v>
          </cell>
          <cell r="M33">
            <v>0</v>
          </cell>
          <cell r="N33">
            <v>895577.61261573597</v>
          </cell>
          <cell r="O33">
            <v>913020.3228309215</v>
          </cell>
          <cell r="Y33">
            <v>2952743.8113602428</v>
          </cell>
        </row>
        <row r="34">
          <cell r="L34">
            <v>188599.19562013409</v>
          </cell>
          <cell r="M34">
            <v>45476.144674882358</v>
          </cell>
          <cell r="N34">
            <v>79340.869850825868</v>
          </cell>
          <cell r="O34">
            <v>80169.240190931479</v>
          </cell>
          <cell r="Y34">
            <v>393585.45033677376</v>
          </cell>
        </row>
        <row r="35">
          <cell r="L35">
            <v>906719.48953588668</v>
          </cell>
          <cell r="M35">
            <v>218633.52359530138</v>
          </cell>
          <cell r="N35">
            <v>441997.97283634311</v>
          </cell>
          <cell r="O35">
            <v>446612.71945776074</v>
          </cell>
          <cell r="Y35">
            <v>2013963.7054252918</v>
          </cell>
        </row>
        <row r="36">
          <cell r="L36">
            <v>11009957.190622713</v>
          </cell>
          <cell r="M36">
            <v>2654785.8654212183</v>
          </cell>
          <cell r="N36">
            <v>8617333.9146072138</v>
          </cell>
          <cell r="O36">
            <v>8707304.7563013732</v>
          </cell>
          <cell r="Y36">
            <v>30989381.726952519</v>
          </cell>
        </row>
        <row r="37">
          <cell r="L37">
            <v>126466.01616315251</v>
          </cell>
          <cell r="M37">
            <v>30209.105764776537</v>
          </cell>
          <cell r="N37">
            <v>77031.631879181528</v>
          </cell>
          <cell r="O37">
            <v>76759.645720510045</v>
          </cell>
          <cell r="Y37">
            <v>310466.39952762064</v>
          </cell>
        </row>
        <row r="38">
          <cell r="L38">
            <v>218584.39944100112</v>
          </cell>
          <cell r="M38">
            <v>52706.352961719851</v>
          </cell>
          <cell r="N38">
            <v>103162.34402193713</v>
          </cell>
          <cell r="O38">
            <v>104239.42606255772</v>
          </cell>
          <cell r="Y38">
            <v>478692.52248721581</v>
          </cell>
        </row>
        <row r="39">
          <cell r="L39">
            <v>425095.48199229315</v>
          </cell>
          <cell r="M39">
            <v>102501.51691345067</v>
          </cell>
          <cell r="N39">
            <v>226773.3742505695</v>
          </cell>
          <cell r="O39">
            <v>229141.03592995409</v>
          </cell>
          <cell r="Y39">
            <v>983511.40908626746</v>
          </cell>
        </row>
        <row r="40">
          <cell r="L40">
            <v>888176.31310335977</v>
          </cell>
          <cell r="M40">
            <v>212159.85918062174</v>
          </cell>
          <cell r="N40">
            <v>389200.87539374357</v>
          </cell>
          <cell r="O40">
            <v>387826.67042797105</v>
          </cell>
          <cell r="Y40">
            <v>1877363.7181056961</v>
          </cell>
        </row>
        <row r="41">
          <cell r="L41">
            <v>411219.40135609958</v>
          </cell>
          <cell r="M41">
            <v>99155.634930990578</v>
          </cell>
          <cell r="N41">
            <v>178231.64766569179</v>
          </cell>
          <cell r="O41">
            <v>180092.50211399826</v>
          </cell>
          <cell r="Y41">
            <v>868699.18606678024</v>
          </cell>
        </row>
        <row r="42">
          <cell r="L42">
            <v>458657.50854525663</v>
          </cell>
          <cell r="M42">
            <v>109908.73177011876</v>
          </cell>
          <cell r="N42">
            <v>266427.36940162454</v>
          </cell>
          <cell r="O42">
            <v>265486.65770954773</v>
          </cell>
          <cell r="Y42">
            <v>1100480.2674265476</v>
          </cell>
        </row>
        <row r="43">
          <cell r="L43">
            <v>324406.55063183</v>
          </cell>
          <cell r="M43">
            <v>77491.424938857628</v>
          </cell>
          <cell r="N43">
            <v>200963.63522285112</v>
          </cell>
          <cell r="O43">
            <v>200254.0653248298</v>
          </cell>
          <cell r="Y43">
            <v>803115.67611836852</v>
          </cell>
        </row>
        <row r="44">
          <cell r="L44">
            <v>50674.536093249284</v>
          </cell>
          <cell r="M44">
            <v>12104.69394755855</v>
          </cell>
          <cell r="N44">
            <v>28321.952858708944</v>
          </cell>
          <cell r="O44">
            <v>28221.952651311054</v>
          </cell>
          <cell r="Y44">
            <v>119323.13555082784</v>
          </cell>
        </row>
        <row r="45">
          <cell r="L45">
            <v>552091.55876788672</v>
          </cell>
          <cell r="M45">
            <v>133123.55610932095</v>
          </cell>
          <cell r="N45">
            <v>233444.78469132498</v>
          </cell>
          <cell r="O45">
            <v>235882.1002394683</v>
          </cell>
          <cell r="Y45">
            <v>1154541.9998080009</v>
          </cell>
        </row>
        <row r="46">
          <cell r="L46">
            <v>161761.3045384874</v>
          </cell>
          <cell r="M46">
            <v>38640.138321010723</v>
          </cell>
          <cell r="N46">
            <v>96638.05502572094</v>
          </cell>
          <cell r="O46">
            <v>96296.84177699787</v>
          </cell>
          <cell r="Y46">
            <v>393336.33966221695</v>
          </cell>
        </row>
        <row r="47">
          <cell r="L47">
            <v>444138.37304109649</v>
          </cell>
          <cell r="M47">
            <v>107093.25053943941</v>
          </cell>
          <cell r="N47">
            <v>251740.61649630853</v>
          </cell>
          <cell r="O47">
            <v>254368.95244091714</v>
          </cell>
          <cell r="Y47">
            <v>1057341.1925177616</v>
          </cell>
        </row>
        <row r="48">
          <cell r="L48">
            <v>572075.20277476101</v>
          </cell>
          <cell r="M48">
            <v>137942.12960853337</v>
          </cell>
          <cell r="N48">
            <v>240094.78191494066</v>
          </cell>
          <cell r="O48">
            <v>242601.52776391368</v>
          </cell>
          <cell r="Y48">
            <v>1192713.6420621488</v>
          </cell>
        </row>
        <row r="49">
          <cell r="L49">
            <v>264907.83596243552</v>
          </cell>
          <cell r="M49">
            <v>43973.244631364774</v>
          </cell>
          <cell r="N49">
            <v>91510.666721766655</v>
          </cell>
          <cell r="O49">
            <v>92466.09766496309</v>
          </cell>
          <cell r="Y49">
            <v>492857.84498053003</v>
          </cell>
        </row>
        <row r="50">
          <cell r="L50">
            <v>807689.69440734782</v>
          </cell>
          <cell r="M50">
            <v>0</v>
          </cell>
          <cell r="N50">
            <v>632217.29281161923</v>
          </cell>
          <cell r="O50">
            <v>644530.66786275955</v>
          </cell>
          <cell r="Y50">
            <v>2084437.6550817266</v>
          </cell>
        </row>
        <row r="51">
          <cell r="L51">
            <v>260769.4525616742</v>
          </cell>
          <cell r="M51">
            <v>55829.284882527114</v>
          </cell>
          <cell r="N51">
            <v>90081.089439622141</v>
          </cell>
          <cell r="O51">
            <v>91021.594665194818</v>
          </cell>
          <cell r="Y51">
            <v>497701.42154901824</v>
          </cell>
        </row>
        <row r="52">
          <cell r="L52">
            <v>461869.25265715929</v>
          </cell>
          <cell r="M52">
            <v>111368.62427039134</v>
          </cell>
          <cell r="N52">
            <v>194208.56939787758</v>
          </cell>
          <cell r="O52">
            <v>196236.23331164633</v>
          </cell>
          <cell r="Y52">
            <v>963682.67963707447</v>
          </cell>
        </row>
        <row r="53">
          <cell r="L53">
            <v>436633.40235021926</v>
          </cell>
          <cell r="M53">
            <v>105283.60797019691</v>
          </cell>
          <cell r="N53">
            <v>229897.44438522359</v>
          </cell>
          <cell r="O53">
            <v>232297.72339089695</v>
          </cell>
          <cell r="Y53">
            <v>1004112.1780965367</v>
          </cell>
        </row>
        <row r="54">
          <cell r="L54">
            <v>886178.05485804542</v>
          </cell>
          <cell r="M54">
            <v>213680.45233660593</v>
          </cell>
          <cell r="N54">
            <v>399867.44804223609</v>
          </cell>
          <cell r="O54">
            <v>404042.32455360651</v>
          </cell>
          <cell r="Y54">
            <v>1903768.2797904939</v>
          </cell>
        </row>
        <row r="55">
          <cell r="L55">
            <v>292551.05628189963</v>
          </cell>
          <cell r="M55">
            <v>70541.627266861076</v>
          </cell>
          <cell r="N55">
            <v>138887.74082629191</v>
          </cell>
          <cell r="O55">
            <v>140337.81927036608</v>
          </cell>
          <cell r="Y55">
            <v>642318.24364541867</v>
          </cell>
        </row>
        <row r="56">
          <cell r="L56">
            <v>335130.62850679248</v>
          </cell>
          <cell r="M56">
            <v>81648.477665847138</v>
          </cell>
          <cell r="N56">
            <v>192653.2359806333</v>
          </cell>
          <cell r="O56">
            <v>191973.00875018601</v>
          </cell>
          <cell r="Y56">
            <v>801405.35090345889</v>
          </cell>
        </row>
        <row r="57">
          <cell r="L57">
            <v>1236614.1130564061</v>
          </cell>
          <cell r="M57">
            <v>298179.65091231198</v>
          </cell>
          <cell r="N57">
            <v>613531.23972434865</v>
          </cell>
          <cell r="O57">
            <v>619936.90533743578</v>
          </cell>
          <cell r="Y57">
            <v>2768261.9090305027</v>
          </cell>
        </row>
        <row r="58">
          <cell r="L58">
            <v>4975548.4563010447</v>
          </cell>
          <cell r="M58">
            <v>1199733.4383725133</v>
          </cell>
          <cell r="N58">
            <v>3380452.1083209664</v>
          </cell>
          <cell r="O58">
            <v>3415746.229345168</v>
          </cell>
          <cell r="Y58">
            <v>12971480.232339691</v>
          </cell>
        </row>
        <row r="59">
          <cell r="L59">
            <v>197298.33480355178</v>
          </cell>
          <cell r="M59">
            <v>47573.732157963896</v>
          </cell>
          <cell r="N59">
            <v>138750.61073350409</v>
          </cell>
          <cell r="O59">
            <v>140199.25745012407</v>
          </cell>
          <cell r="Y59">
            <v>523821.93514514383</v>
          </cell>
        </row>
        <row r="60">
          <cell r="L60">
            <v>506024.79709624703</v>
          </cell>
          <cell r="M60">
            <v>122015.66823315888</v>
          </cell>
          <cell r="N60">
            <v>273009.59932176617</v>
          </cell>
          <cell r="O60">
            <v>275859.99729531334</v>
          </cell>
          <cell r="Y60">
            <v>1176910.0619464854</v>
          </cell>
        </row>
        <row r="61">
          <cell r="L61">
            <v>516670.97242787981</v>
          </cell>
          <cell r="M61">
            <v>124582.73649675118</v>
          </cell>
          <cell r="N61">
            <v>279476.69026724366</v>
          </cell>
          <cell r="O61">
            <v>282394.60888098646</v>
          </cell>
          <cell r="Y61">
            <v>1203125.008072861</v>
          </cell>
        </row>
        <row r="62">
          <cell r="L62">
            <v>978747.67076873209</v>
          </cell>
          <cell r="M62">
            <v>236001.3812876055</v>
          </cell>
          <cell r="N62">
            <v>465738.55419800425</v>
          </cell>
          <cell r="O62">
            <v>464094.10714149859</v>
          </cell>
          <cell r="Y62">
            <v>2144581.7133958405</v>
          </cell>
        </row>
        <row r="63">
          <cell r="L63">
            <v>429687.91292715422</v>
          </cell>
          <cell r="M63">
            <v>103608.87080706844</v>
          </cell>
          <cell r="N63">
            <v>231051.10102439669</v>
          </cell>
          <cell r="O63">
            <v>233463.42495652908</v>
          </cell>
          <cell r="Y63">
            <v>997811.30971514841</v>
          </cell>
        </row>
        <row r="64">
          <cell r="L64">
            <v>391543.21237098414</v>
          </cell>
          <cell r="M64">
            <v>94411.196790651506</v>
          </cell>
          <cell r="N64">
            <v>162949.10006219058</v>
          </cell>
          <cell r="O64">
            <v>164650.39476304536</v>
          </cell>
          <cell r="Y64">
            <v>813553.90398687159</v>
          </cell>
        </row>
        <row r="65">
          <cell r="L65">
            <v>420142.08647592814</v>
          </cell>
          <cell r="M65">
            <v>101307.12512194036</v>
          </cell>
          <cell r="N65">
            <v>199813.42291277632</v>
          </cell>
          <cell r="O65">
            <v>201899.60514656233</v>
          </cell>
          <cell r="Y65">
            <v>923162.23965720716</v>
          </cell>
        </row>
        <row r="66">
          <cell r="L66">
            <v>476287.52359259303</v>
          </cell>
          <cell r="M66">
            <v>114845.24235916672</v>
          </cell>
          <cell r="N66">
            <v>235757.02813355203</v>
          </cell>
          <cell r="O66">
            <v>238218.48500873457</v>
          </cell>
          <cell r="Y66">
            <v>1065108.2790940464</v>
          </cell>
        </row>
        <row r="67">
          <cell r="L67">
            <v>89783.089144628713</v>
          </cell>
          <cell r="M67">
            <v>21649.025266908979</v>
          </cell>
          <cell r="N67">
            <v>48140.206858244928</v>
          </cell>
          <cell r="O67">
            <v>48207.629593714853</v>
          </cell>
          <cell r="Y67">
            <v>207779.95086349745</v>
          </cell>
        </row>
        <row r="68">
          <cell r="L68">
            <v>166124.28831241047</v>
          </cell>
          <cell r="M68">
            <v>39682.330067656789</v>
          </cell>
          <cell r="N68">
            <v>81461.319411647579</v>
          </cell>
          <cell r="O68">
            <v>81173.692747034831</v>
          </cell>
          <cell r="Y68">
            <v>368441.63053874968</v>
          </cell>
        </row>
        <row r="69">
          <cell r="L69">
            <v>208816.10865633542</v>
          </cell>
          <cell r="M69">
            <v>50350.965371178325</v>
          </cell>
          <cell r="N69">
            <v>121307.75076051602</v>
          </cell>
          <cell r="O69">
            <v>123670.40019878373</v>
          </cell>
          <cell r="Y69">
            <v>504145.2249868135</v>
          </cell>
        </row>
        <row r="70">
          <cell r="L70">
            <v>300371.8775783889</v>
          </cell>
          <cell r="M70">
            <v>72427.429587417602</v>
          </cell>
          <cell r="N70">
            <v>143392.14199670948</v>
          </cell>
          <cell r="O70">
            <v>144889.24932181969</v>
          </cell>
          <cell r="Y70">
            <v>661080.69848433579</v>
          </cell>
        </row>
        <row r="71">
          <cell r="L71">
            <v>147323.79327274082</v>
          </cell>
          <cell r="M71">
            <v>35345.438749184053</v>
          </cell>
          <cell r="N71">
            <v>74846.449697986653</v>
          </cell>
          <cell r="O71">
            <v>74582.179062055104</v>
          </cell>
          <cell r="Y71">
            <v>332097.86078196659</v>
          </cell>
        </row>
        <row r="72">
          <cell r="L72">
            <v>241460.00554227078</v>
          </cell>
          <cell r="M72">
            <v>58222.253330045176</v>
          </cell>
          <cell r="N72">
            <v>127774.32457276396</v>
          </cell>
          <cell r="O72">
            <v>129108.37171520278</v>
          </cell>
          <cell r="Y72">
            <v>556564.95516028279</v>
          </cell>
        </row>
        <row r="73">
          <cell r="L73">
            <v>857268.98783694871</v>
          </cell>
          <cell r="M73">
            <v>206709.72846928248</v>
          </cell>
          <cell r="N73">
            <v>388570.31593756983</v>
          </cell>
          <cell r="O73">
            <v>392627.24303420156</v>
          </cell>
          <cell r="Y73">
            <v>1845176.2752780025</v>
          </cell>
        </row>
        <row r="74">
          <cell r="L74">
            <v>845709.79074538255</v>
          </cell>
          <cell r="M74">
            <v>203922.5070416774</v>
          </cell>
          <cell r="N74">
            <v>384154.08130555868</v>
          </cell>
          <cell r="O74">
            <v>388164.90003722056</v>
          </cell>
          <cell r="Y74">
            <v>1821951.2791298395</v>
          </cell>
        </row>
        <row r="75">
          <cell r="L75">
            <v>386930.27116035746</v>
          </cell>
          <cell r="M75">
            <v>93298.897338994706</v>
          </cell>
          <cell r="N75">
            <v>233406.61922239957</v>
          </cell>
          <cell r="O75">
            <v>235843.53629819775</v>
          </cell>
          <cell r="Y75">
            <v>949479.32401994942</v>
          </cell>
        </row>
        <row r="76">
          <cell r="L76">
            <v>865863.19166089594</v>
          </cell>
          <cell r="M76">
            <v>208782.01332276856</v>
          </cell>
          <cell r="N76">
            <v>425818.34964668361</v>
          </cell>
          <cell r="O76">
            <v>430264.17046744382</v>
          </cell>
          <cell r="Y76">
            <v>1930727.7250977918</v>
          </cell>
        </row>
        <row r="77">
          <cell r="L77">
            <v>5720378.4560358105</v>
          </cell>
          <cell r="M77">
            <v>1379331.2182822104</v>
          </cell>
          <cell r="N77">
            <v>4022307.4219766431</v>
          </cell>
          <cell r="O77">
            <v>4064302.9303875896</v>
          </cell>
          <cell r="Y77">
            <v>15186320.026682254</v>
          </cell>
        </row>
        <row r="78">
          <cell r="L78">
            <v>163026.77525995427</v>
          </cell>
          <cell r="M78">
            <v>39163.055459617921</v>
          </cell>
          <cell r="N78">
            <v>120654.72821494298</v>
          </cell>
          <cell r="O78">
            <v>120228.71600084101</v>
          </cell>
          <cell r="Y78">
            <v>443073.27493535617</v>
          </cell>
        </row>
        <row r="79">
          <cell r="L79">
            <v>164079.85128457047</v>
          </cell>
          <cell r="M79">
            <v>0</v>
          </cell>
          <cell r="N79">
            <v>128433.1347822636</v>
          </cell>
          <cell r="O79">
            <v>130934.56170548905</v>
          </cell>
          <cell r="Y79">
            <v>423447.54777232313</v>
          </cell>
        </row>
        <row r="80">
          <cell r="L80">
            <v>679820.56079882476</v>
          </cell>
          <cell r="M80">
            <v>163922.32254328116</v>
          </cell>
          <cell r="N80">
            <v>379510.00512537383</v>
          </cell>
          <cell r="O80">
            <v>383472.33667795529</v>
          </cell>
          <cell r="Y80">
            <v>1606725.225145435</v>
          </cell>
        </row>
        <row r="81">
          <cell r="L81">
            <v>921313.96641502168</v>
          </cell>
          <cell r="M81">
            <v>220075.49457469504</v>
          </cell>
          <cell r="N81">
            <v>444719.33545819303</v>
          </cell>
          <cell r="O81">
            <v>443149.10384310863</v>
          </cell>
          <cell r="Y81">
            <v>2029257.9002910182</v>
          </cell>
        </row>
        <row r="82">
          <cell r="L82">
            <v>327136.94773661642</v>
          </cell>
          <cell r="M82">
            <v>78881.18035102365</v>
          </cell>
          <cell r="N82">
            <v>113893.24744045352</v>
          </cell>
          <cell r="O82">
            <v>115082.36709965777</v>
          </cell>
          <cell r="Y82">
            <v>634993.74262775132</v>
          </cell>
        </row>
        <row r="83">
          <cell r="L83">
            <v>186296.14840565779</v>
          </cell>
          <cell r="M83">
            <v>44920.820417139708</v>
          </cell>
          <cell r="N83">
            <v>83536.934731908346</v>
          </cell>
          <cell r="O83">
            <v>84409.11472143147</v>
          </cell>
          <cell r="Y83">
            <v>399163.0182761373</v>
          </cell>
        </row>
        <row r="84">
          <cell r="L84">
            <v>246597.97702540818</v>
          </cell>
          <cell r="M84">
            <v>59461.151161683854</v>
          </cell>
          <cell r="N84">
            <v>126517.89219365866</v>
          </cell>
          <cell r="O84">
            <v>127838.82136399619</v>
          </cell>
          <cell r="Y84">
            <v>560415.84174474678</v>
          </cell>
        </row>
        <row r="85">
          <cell r="L85">
            <v>116080.829514542</v>
          </cell>
          <cell r="M85">
            <v>27990.09072984671</v>
          </cell>
          <cell r="N85">
            <v>58703.057413980794</v>
          </cell>
          <cell r="O85">
            <v>59315.95555496015</v>
          </cell>
          <cell r="Y85">
            <v>262089.93321332967</v>
          </cell>
        </row>
        <row r="86">
          <cell r="L86">
            <v>400014.04474611167</v>
          </cell>
          <cell r="M86">
            <v>96453.733596502294</v>
          </cell>
          <cell r="N86">
            <v>149967.94917654243</v>
          </cell>
          <cell r="O86">
            <v>151533.71221011996</v>
          </cell>
          <cell r="Y86">
            <v>797969.43972927635</v>
          </cell>
        </row>
        <row r="87">
          <cell r="L87">
            <v>446449.57226919138</v>
          </cell>
          <cell r="M87">
            <v>101001.90734137298</v>
          </cell>
          <cell r="N87">
            <v>169734.51616570339</v>
          </cell>
          <cell r="O87">
            <v>171506.65502866521</v>
          </cell>
          <cell r="Y87">
            <v>888692.65080493304</v>
          </cell>
        </row>
        <row r="88">
          <cell r="L88">
            <v>522790.08316687704</v>
          </cell>
          <cell r="M88">
            <v>124879.56365123489</v>
          </cell>
          <cell r="N88">
            <v>265424.0031709274</v>
          </cell>
          <cell r="O88">
            <v>264486.83420175762</v>
          </cell>
          <cell r="Y88">
            <v>1177580.484190797</v>
          </cell>
        </row>
        <row r="89">
          <cell r="L89">
            <v>2032884.1742840486</v>
          </cell>
          <cell r="M89">
            <v>490180.96027950797</v>
          </cell>
          <cell r="N89">
            <v>1161154.0321277657</v>
          </cell>
          <cell r="O89">
            <v>1173277.2362509014</v>
          </cell>
          <cell r="Y89">
            <v>4857496.4029422235</v>
          </cell>
        </row>
        <row r="90">
          <cell r="L90">
            <v>169992.75339581651</v>
          </cell>
          <cell r="M90">
            <v>40989.650150366055</v>
          </cell>
          <cell r="N90">
            <v>88550.563559237053</v>
          </cell>
          <cell r="O90">
            <v>90275.217902754986</v>
          </cell>
          <cell r="Y90">
            <v>389808.18500817462</v>
          </cell>
        </row>
        <row r="91">
          <cell r="L91">
            <v>496468.48584785365</v>
          </cell>
          <cell r="M91">
            <v>119711.39439221707</v>
          </cell>
          <cell r="N91">
            <v>234471.14379657144</v>
          </cell>
          <cell r="O91">
            <v>236919.17520203631</v>
          </cell>
          <cell r="Y91">
            <v>1087570.1992386784</v>
          </cell>
        </row>
        <row r="92">
          <cell r="L92">
            <v>467355.29650134488</v>
          </cell>
          <cell r="M92">
            <v>112691.45135207963</v>
          </cell>
          <cell r="N92">
            <v>185191.54203869918</v>
          </cell>
          <cell r="O92">
            <v>187125.06231584895</v>
          </cell>
          <cell r="Y92">
            <v>952363.35220797267</v>
          </cell>
        </row>
        <row r="93">
          <cell r="L93">
            <v>339391.20950683992</v>
          </cell>
          <cell r="M93">
            <v>79308.5308390805</v>
          </cell>
          <cell r="N93">
            <v>117240.45741660043</v>
          </cell>
          <cell r="O93">
            <v>118464.524127325</v>
          </cell>
          <cell r="Y93">
            <v>654404.72188984591</v>
          </cell>
        </row>
        <row r="94">
          <cell r="L94">
            <v>1282185.499357857</v>
          </cell>
          <cell r="M94">
            <v>309168.0909725434</v>
          </cell>
          <cell r="N94">
            <v>633734.38084354275</v>
          </cell>
          <cell r="O94">
            <v>640350.98040418548</v>
          </cell>
          <cell r="Y94">
            <v>2865438.9515781286</v>
          </cell>
        </row>
        <row r="95">
          <cell r="L95">
            <v>149991.48341068029</v>
          </cell>
          <cell r="M95">
            <v>35828.6654679106</v>
          </cell>
          <cell r="N95">
            <v>82437.718131756672</v>
          </cell>
          <cell r="O95">
            <v>82146.643962128946</v>
          </cell>
          <cell r="Y95">
            <v>350404.51097247651</v>
          </cell>
        </row>
        <row r="96">
          <cell r="L96">
            <v>741236.98197138519</v>
          </cell>
          <cell r="M96">
            <v>177060.26539374422</v>
          </cell>
          <cell r="N96">
            <v>343202.76421855419</v>
          </cell>
          <cell r="O96">
            <v>341990.97109918139</v>
          </cell>
          <cell r="Y96">
            <v>1603490.9826828649</v>
          </cell>
        </row>
        <row r="97">
          <cell r="L97">
            <v>521258.68902861053</v>
          </cell>
          <cell r="M97">
            <v>125688.95364246159</v>
          </cell>
          <cell r="N97">
            <v>280225.06864294078</v>
          </cell>
          <cell r="O97">
            <v>283150.80081419525</v>
          </cell>
          <cell r="Y97">
            <v>1210323.5121282083</v>
          </cell>
        </row>
        <row r="98">
          <cell r="L98">
            <v>236900.27775398779</v>
          </cell>
          <cell r="M98">
            <v>57122.785011019645</v>
          </cell>
          <cell r="N98">
            <v>113506.36618130417</v>
          </cell>
          <cell r="O98">
            <v>114691.44654826436</v>
          </cell>
          <cell r="Y98">
            <v>522220.87549457594</v>
          </cell>
        </row>
        <row r="99">
          <cell r="L99">
            <v>234865.45858871183</v>
          </cell>
          <cell r="M99">
            <v>56102.624991727869</v>
          </cell>
          <cell r="N99">
            <v>112206.03289939642</v>
          </cell>
          <cell r="O99">
            <v>111809.85165380187</v>
          </cell>
          <cell r="Y99">
            <v>514983.96813363797</v>
          </cell>
        </row>
        <row r="100">
          <cell r="L100">
            <v>374893.17322840012</v>
          </cell>
          <cell r="M100">
            <v>89302.982729141368</v>
          </cell>
          <cell r="N100">
            <v>293154.42771545262</v>
          </cell>
          <cell r="O100">
            <v>298864.04758413654</v>
          </cell>
          <cell r="Y100">
            <v>1056214.6312571305</v>
          </cell>
        </row>
        <row r="101">
          <cell r="L101">
            <v>675047.68252705026</v>
          </cell>
          <cell r="M101">
            <v>162771.45812899168</v>
          </cell>
          <cell r="N101">
            <v>293796.44094767014</v>
          </cell>
          <cell r="O101">
            <v>296863.86708211043</v>
          </cell>
          <cell r="Y101">
            <v>1428479.4486858223</v>
          </cell>
        </row>
        <row r="102">
          <cell r="L102">
            <v>2943505.2187110712</v>
          </cell>
          <cell r="M102">
            <v>709278.96528786398</v>
          </cell>
          <cell r="N102">
            <v>1770217.7119991172</v>
          </cell>
          <cell r="O102">
            <v>1785857.9679681326</v>
          </cell>
          <cell r="Y102">
            <v>7208859.8639661847</v>
          </cell>
        </row>
        <row r="103">
          <cell r="L103">
            <v>75861.946675471539</v>
          </cell>
          <cell r="M103">
            <v>18292.277710879342</v>
          </cell>
          <cell r="N103">
            <v>26578.709880184593</v>
          </cell>
          <cell r="O103">
            <v>26856.20891673931</v>
          </cell>
          <cell r="Y103">
            <v>147589.14318327478</v>
          </cell>
        </row>
        <row r="104">
          <cell r="L104">
            <v>386531.11721581098</v>
          </cell>
          <cell r="M104">
            <v>93202.650997805104</v>
          </cell>
          <cell r="N104">
            <v>193184.45472834702</v>
          </cell>
          <cell r="O104">
            <v>195201.4262181645</v>
          </cell>
          <cell r="Y104">
            <v>868119.64916012762</v>
          </cell>
        </row>
        <row r="105">
          <cell r="L105">
            <v>804213.62435955915</v>
          </cell>
          <cell r="M105">
            <v>175087.99401691742</v>
          </cell>
          <cell r="N105">
            <v>351686.10027003055</v>
          </cell>
          <cell r="O105">
            <v>355446.85289646185</v>
          </cell>
          <cell r="Y105">
            <v>1686434.571542969</v>
          </cell>
        </row>
        <row r="106">
          <cell r="L106">
            <v>190360.5768884444</v>
          </cell>
          <cell r="M106">
            <v>45900.859261399695</v>
          </cell>
          <cell r="N106">
            <v>161979.36680413244</v>
          </cell>
          <cell r="O106">
            <v>169445.58554580272</v>
          </cell>
          <cell r="Y106">
            <v>567686.38849977928</v>
          </cell>
        </row>
        <row r="107">
          <cell r="L107">
            <v>463055.10285506526</v>
          </cell>
          <cell r="M107">
            <v>110610.5893224449</v>
          </cell>
          <cell r="N107">
            <v>191024.71210081541</v>
          </cell>
          <cell r="O107">
            <v>190350.23492321745</v>
          </cell>
          <cell r="Y107">
            <v>955040.63920154294</v>
          </cell>
        </row>
        <row r="108">
          <cell r="L108">
            <v>330504.04631702206</v>
          </cell>
          <cell r="M108">
            <v>79693.074917560036</v>
          </cell>
          <cell r="N108">
            <v>140459.40878630622</v>
          </cell>
          <cell r="O108">
            <v>141925.89646719632</v>
          </cell>
          <cell r="Y108">
            <v>692582.4264880846</v>
          </cell>
        </row>
        <row r="109">
          <cell r="L109">
            <v>110235.4763419814</v>
          </cell>
          <cell r="M109">
            <v>26332.095094616485</v>
          </cell>
          <cell r="N109">
            <v>82824.153601236365</v>
          </cell>
          <cell r="O109">
            <v>82531.714990841181</v>
          </cell>
          <cell r="Y109">
            <v>301923.44002867542</v>
          </cell>
        </row>
        <row r="110">
          <cell r="L110">
            <v>398168.61713608995</v>
          </cell>
          <cell r="M110">
            <v>96008.75326292016</v>
          </cell>
          <cell r="N110">
            <v>176212.99368103759</v>
          </cell>
          <cell r="O110">
            <v>178052.77206739807</v>
          </cell>
          <cell r="Y110">
            <v>848443.13614744577</v>
          </cell>
        </row>
        <row r="111">
          <cell r="L111">
            <v>201664.15977086686</v>
          </cell>
          <cell r="M111">
            <v>48626.445491051069</v>
          </cell>
          <cell r="N111">
            <v>120738.16141236188</v>
          </cell>
          <cell r="O111">
            <v>121998.74643015824</v>
          </cell>
          <cell r="Y111">
            <v>493027.51310443808</v>
          </cell>
        </row>
        <row r="112">
          <cell r="L112">
            <v>198656.67782507089</v>
          </cell>
          <cell r="M112">
            <v>47901.263797542771</v>
          </cell>
          <cell r="N112">
            <v>121373.74604928872</v>
          </cell>
          <cell r="O112">
            <v>122640.96698452396</v>
          </cell>
          <cell r="Y112">
            <v>490572.65465642628</v>
          </cell>
        </row>
        <row r="113">
          <cell r="L113">
            <v>86658.309311486111</v>
          </cell>
          <cell r="M113">
            <v>20895.560018545122</v>
          </cell>
          <cell r="N113">
            <v>40273.616593971958</v>
          </cell>
          <cell r="O113">
            <v>40694.099373376281</v>
          </cell>
          <cell r="Y113">
            <v>188521.58529737947</v>
          </cell>
        </row>
        <row r="114">
          <cell r="L114">
            <v>299644.77232805296</v>
          </cell>
          <cell r="M114">
            <v>72252.105703084861</v>
          </cell>
          <cell r="N114">
            <v>135039.03307431375</v>
          </cell>
          <cell r="O114">
            <v>134562.23222016337</v>
          </cell>
          <cell r="Y114">
            <v>641498.14332561486</v>
          </cell>
        </row>
        <row r="115">
          <cell r="L115">
            <v>1299037.8967246446</v>
          </cell>
          <cell r="M115">
            <v>313231.63990895683</v>
          </cell>
          <cell r="N115">
            <v>643532.38325929106</v>
          </cell>
          <cell r="O115">
            <v>650251.28034463618</v>
          </cell>
          <cell r="Y115">
            <v>2906053.2002375284</v>
          </cell>
        </row>
        <row r="116">
          <cell r="L116">
            <v>586449.25926559593</v>
          </cell>
          <cell r="M116">
            <v>140085.91585563883</v>
          </cell>
          <cell r="N116">
            <v>286706.29333811882</v>
          </cell>
          <cell r="O116">
            <v>285693.98006512097</v>
          </cell>
          <cell r="Y116">
            <v>1298935.4485244746</v>
          </cell>
        </row>
        <row r="117">
          <cell r="L117">
            <v>30937.954419929287</v>
          </cell>
          <cell r="M117">
            <v>7390.1903892643459</v>
          </cell>
          <cell r="N117">
            <v>21301.647645519795</v>
          </cell>
          <cell r="O117">
            <v>21226.434993585248</v>
          </cell>
          <cell r="Y117">
            <v>80856.227448298683</v>
          </cell>
        </row>
        <row r="118">
          <cell r="L118">
            <v>807296.61687761336</v>
          </cell>
          <cell r="M118">
            <v>194660.09716507027</v>
          </cell>
          <cell r="N118">
            <v>360995.03158102743</v>
          </cell>
          <cell r="O118">
            <v>364764.05475470138</v>
          </cell>
          <cell r="Y118">
            <v>1727715.8003784125</v>
          </cell>
        </row>
        <row r="119">
          <cell r="L119">
            <v>942032.31672670925</v>
          </cell>
          <cell r="M119">
            <v>212731.37423652937</v>
          </cell>
          <cell r="N119">
            <v>427255.40332691243</v>
          </cell>
          <cell r="O119">
            <v>431716.22792376037</v>
          </cell>
          <cell r="Y119">
            <v>2013735.3222139117</v>
          </cell>
        </row>
        <row r="120">
          <cell r="L120">
            <v>81100.046262751595</v>
          </cell>
          <cell r="M120">
            <v>19372.476096021419</v>
          </cell>
          <cell r="N120">
            <v>55885.360878615589</v>
          </cell>
          <cell r="O120">
            <v>55688.038762225959</v>
          </cell>
          <cell r="Y120">
            <v>212045.92199961457</v>
          </cell>
        </row>
        <row r="121">
          <cell r="L121">
            <v>2400057.4419635921</v>
          </cell>
          <cell r="M121">
            <v>0</v>
          </cell>
          <cell r="N121">
            <v>1414217.7699984231</v>
          </cell>
          <cell r="O121">
            <v>1428905.1830507955</v>
          </cell>
          <cell r="Y121">
            <v>5243180.3950128108</v>
          </cell>
        </row>
        <row r="122">
          <cell r="L122">
            <v>513197.60457665898</v>
          </cell>
          <cell r="M122">
            <v>122588.19551084519</v>
          </cell>
          <cell r="N122">
            <v>295990.91000713129</v>
          </cell>
          <cell r="O122">
            <v>294945.81426333619</v>
          </cell>
          <cell r="Y122">
            <v>1226722.5243579717</v>
          </cell>
        </row>
        <row r="123">
          <cell r="L123">
            <v>297817.16764398839</v>
          </cell>
          <cell r="M123">
            <v>71811.422937987547</v>
          </cell>
          <cell r="N123">
            <v>146588.63730679807</v>
          </cell>
          <cell r="O123">
            <v>148119.11812418464</v>
          </cell>
          <cell r="Y123">
            <v>664336.34601295867</v>
          </cell>
        </row>
        <row r="124">
          <cell r="L124">
            <v>1508626.0411190216</v>
          </cell>
          <cell r="M124">
            <v>363768.76306729834</v>
          </cell>
          <cell r="N124">
            <v>815374.34699029999</v>
          </cell>
          <cell r="O124">
            <v>823887.38606334862</v>
          </cell>
          <cell r="Y124">
            <v>3511656.5372399683</v>
          </cell>
        </row>
        <row r="125">
          <cell r="L125">
            <v>19719616.419266362</v>
          </cell>
          <cell r="M125">
            <v>4754909.6180768972</v>
          </cell>
          <cell r="N125">
            <v>16969329.040655207</v>
          </cell>
          <cell r="O125">
            <v>17146499.884574626</v>
          </cell>
          <cell r="Y125">
            <v>58590354.962573096</v>
          </cell>
        </row>
        <row r="126">
          <cell r="L126">
            <v>342277.0769691398</v>
          </cell>
          <cell r="M126">
            <v>81760.18137299364</v>
          </cell>
          <cell r="N126">
            <v>145442.21288625416</v>
          </cell>
          <cell r="O126">
            <v>144928.68009684558</v>
          </cell>
          <cell r="Y126">
            <v>714408.15132523316</v>
          </cell>
        </row>
        <row r="127">
          <cell r="L127">
            <v>49792.038813744781</v>
          </cell>
          <cell r="M127">
            <v>12006.148559148372</v>
          </cell>
          <cell r="N127">
            <v>23831.495907735258</v>
          </cell>
          <cell r="O127">
            <v>23747.350773207829</v>
          </cell>
          <cell r="Y127">
            <v>109377.03405383624</v>
          </cell>
        </row>
        <row r="128">
          <cell r="L128">
            <v>42540.26933666184</v>
          </cell>
          <cell r="M128">
            <v>10257.559352262513</v>
          </cell>
          <cell r="N128">
            <v>35825.661663702944</v>
          </cell>
          <cell r="O128">
            <v>36199.704897570533</v>
          </cell>
          <cell r="Y128">
            <v>124823.19525019784</v>
          </cell>
        </row>
        <row r="129">
          <cell r="L129">
            <v>213095.37275741086</v>
          </cell>
          <cell r="M129">
            <v>51382.80664029222</v>
          </cell>
          <cell r="N129">
            <v>94697.694541795136</v>
          </cell>
          <cell r="O129">
            <v>95686.400130507405</v>
          </cell>
          <cell r="Y129">
            <v>454862.27407000563</v>
          </cell>
        </row>
        <row r="130">
          <cell r="L130">
            <v>1133526.9316096746</v>
          </cell>
          <cell r="M130">
            <v>273322.66484626458</v>
          </cell>
          <cell r="N130">
            <v>560172.28290264693</v>
          </cell>
          <cell r="O130">
            <v>566020.84626448387</v>
          </cell>
          <cell r="Y130">
            <v>2533042.7256230698</v>
          </cell>
        </row>
        <row r="131">
          <cell r="L131">
            <v>1812152.2066691786</v>
          </cell>
          <cell r="M131">
            <v>343623.18605006201</v>
          </cell>
          <cell r="N131">
            <v>1019760.1341851577</v>
          </cell>
          <cell r="O131">
            <v>1030407.0939521645</v>
          </cell>
          <cell r="Y131">
            <v>4205942.6208565626</v>
          </cell>
        </row>
        <row r="132">
          <cell r="L132">
            <v>198453.18052079334</v>
          </cell>
          <cell r="M132">
            <v>47852.195333492069</v>
          </cell>
          <cell r="N132">
            <v>100297.26477032244</v>
          </cell>
          <cell r="O132">
            <v>101344.43351810226</v>
          </cell>
          <cell r="Y132">
            <v>447947.07414271013</v>
          </cell>
        </row>
        <row r="133">
          <cell r="L133">
            <v>1053762.1144183483</v>
          </cell>
          <cell r="M133">
            <v>254089.3040960714</v>
          </cell>
          <cell r="N133">
            <v>508655.49778518506</v>
          </cell>
          <cell r="O133">
            <v>513966.19236780191</v>
          </cell>
          <cell r="Y133">
            <v>2330473.1086674067</v>
          </cell>
        </row>
        <row r="134">
          <cell r="L134">
            <v>159069.39709945596</v>
          </cell>
          <cell r="M134">
            <v>38355.746386168059</v>
          </cell>
          <cell r="N134">
            <v>67879.653952018431</v>
          </cell>
          <cell r="O134">
            <v>68588.361735739541</v>
          </cell>
          <cell r="Y134">
            <v>333893.15917338198</v>
          </cell>
        </row>
        <row r="135">
          <cell r="L135">
            <v>138303.98203217064</v>
          </cell>
          <cell r="M135">
            <v>33348.667661739877</v>
          </cell>
          <cell r="N135">
            <v>58019.68290212065</v>
          </cell>
          <cell r="O135">
            <v>58625.446168250877</v>
          </cell>
          <cell r="Y135">
            <v>288297.778764282</v>
          </cell>
        </row>
        <row r="136">
          <cell r="L136">
            <v>346710.67957257578</v>
          </cell>
          <cell r="M136">
            <v>83600.913422379366</v>
          </cell>
          <cell r="N136">
            <v>141642.78578057932</v>
          </cell>
          <cell r="O136">
            <v>143121.62868778684</v>
          </cell>
          <cell r="Y136">
            <v>715076.00746332132</v>
          </cell>
        </row>
        <row r="137">
          <cell r="L137">
            <v>285048.33414813416</v>
          </cell>
          <cell r="M137">
            <v>68732.526882902996</v>
          </cell>
          <cell r="N137">
            <v>130745.70140548125</v>
          </cell>
          <cell r="O137">
            <v>132110.77165671796</v>
          </cell>
          <cell r="Y137">
            <v>616637.33409323636</v>
          </cell>
        </row>
        <row r="138">
          <cell r="L138">
            <v>291202.83930205181</v>
          </cell>
          <cell r="M138">
            <v>70216.537277865646</v>
          </cell>
          <cell r="N138">
            <v>178706.78513654828</v>
          </cell>
          <cell r="O138">
            <v>202145.27826368858</v>
          </cell>
          <cell r="Y138">
            <v>742271.43998015427</v>
          </cell>
        </row>
        <row r="139">
          <cell r="L139">
            <v>491365.85656932025</v>
          </cell>
          <cell r="M139">
            <v>118481.01848032688</v>
          </cell>
          <cell r="N139">
            <v>265237.19910384243</v>
          </cell>
          <cell r="O139">
            <v>268006.44815850258</v>
          </cell>
          <cell r="Y139">
            <v>1143090.5223119922</v>
          </cell>
        </row>
        <row r="140">
          <cell r="L140">
            <v>106348.65219190349</v>
          </cell>
          <cell r="M140">
            <v>25643.411029168994</v>
          </cell>
          <cell r="N140">
            <v>58619.774673254433</v>
          </cell>
          <cell r="O140">
            <v>59231.803288195202</v>
          </cell>
          <cell r="Y140">
            <v>249843.64118252211</v>
          </cell>
        </row>
        <row r="141">
          <cell r="L141">
            <v>858739.85462478199</v>
          </cell>
          <cell r="M141">
            <v>207064.39249964088</v>
          </cell>
          <cell r="N141">
            <v>419792.99844522343</v>
          </cell>
          <cell r="O141">
            <v>424175.9106763326</v>
          </cell>
          <cell r="Y141">
            <v>1909773.156245979</v>
          </cell>
        </row>
        <row r="142">
          <cell r="L142">
            <v>737963.97200786695</v>
          </cell>
          <cell r="M142">
            <v>177942.20301699889</v>
          </cell>
          <cell r="N142">
            <v>327613.23603915935</v>
          </cell>
          <cell r="O142">
            <v>331033.73153247958</v>
          </cell>
          <cell r="Y142">
            <v>1574553.1425965049</v>
          </cell>
        </row>
        <row r="143">
          <cell r="L143">
            <v>289530.99717228935</v>
          </cell>
          <cell r="M143">
            <v>69813.412893815912</v>
          </cell>
          <cell r="N143">
            <v>146573.09334516598</v>
          </cell>
          <cell r="O143">
            <v>148103.41187347245</v>
          </cell>
          <cell r="Y143">
            <v>654020.91528474377</v>
          </cell>
        </row>
        <row r="144">
          <cell r="L144">
            <v>501746.91818428587</v>
          </cell>
          <cell r="M144">
            <v>120984.16096897193</v>
          </cell>
          <cell r="N144">
            <v>239822.00663678354</v>
          </cell>
          <cell r="O144">
            <v>242325.90453424861</v>
          </cell>
          <cell r="Y144">
            <v>1104878.99032429</v>
          </cell>
        </row>
        <row r="145">
          <cell r="L145">
            <v>128768.43175078176</v>
          </cell>
          <cell r="M145">
            <v>31049.399826979505</v>
          </cell>
          <cell r="N145">
            <v>59697.033687355724</v>
          </cell>
          <cell r="O145">
            <v>59486.253174459736</v>
          </cell>
          <cell r="Y145">
            <v>279001.1184395767</v>
          </cell>
        </row>
        <row r="146">
          <cell r="L146">
            <v>514621.66197771631</v>
          </cell>
          <cell r="M146">
            <v>124088.59473644866</v>
          </cell>
          <cell r="N146">
            <v>239613.53751426315</v>
          </cell>
          <cell r="O146">
            <v>242115.25885835459</v>
          </cell>
          <cell r="Y146">
            <v>1120439.0530867828</v>
          </cell>
        </row>
        <row r="147">
          <cell r="L147">
            <v>839928.47421463672</v>
          </cell>
          <cell r="M147">
            <v>0</v>
          </cell>
          <cell r="N147">
            <v>0</v>
          </cell>
          <cell r="O147">
            <v>0</v>
          </cell>
          <cell r="Y147">
            <v>839928.47421463672</v>
          </cell>
        </row>
        <row r="148">
          <cell r="L148">
            <v>824861.51972804964</v>
          </cell>
          <cell r="M148">
            <v>0</v>
          </cell>
          <cell r="N148">
            <v>371318.85483973537</v>
          </cell>
          <cell r="O148">
            <v>375195.66545007442</v>
          </cell>
          <cell r="Y148">
            <v>1571376.0400178595</v>
          </cell>
        </row>
        <row r="151">
          <cell r="L151">
            <v>0</v>
          </cell>
          <cell r="M151">
            <v>0</v>
          </cell>
          <cell r="N151">
            <v>0</v>
          </cell>
          <cell r="O151">
            <v>0</v>
          </cell>
          <cell r="Y151">
            <v>0</v>
          </cell>
        </row>
        <row r="152">
          <cell r="L152">
            <v>551541.74404843175</v>
          </cell>
          <cell r="M152">
            <v>132990.9815580663</v>
          </cell>
          <cell r="N152">
            <v>234721.50623790341</v>
          </cell>
          <cell r="O152">
            <v>237172.15159026676</v>
          </cell>
          <cell r="Y152">
            <v>1156426.3834346682</v>
          </cell>
        </row>
      </sheetData>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
      <sheetName val="Chart 9-SC and Muni."/>
      <sheetName val="FY14 ASD Allocations by Subpot"/>
      <sheetName val="ASD FINAL-Eligibility Calcs"/>
      <sheetName val="FY 16 FINAL-FINAL REV2 Summaryr"/>
      <sheetName val="FY18 Municip.- N A "/>
      <sheetName val="Orig Pops-FY19 FINAL REV"/>
      <sheetName val="Populations- merg-FY19"/>
      <sheetName val="Adj. Populations-FY19 SpecSchs"/>
      <sheetName val="Spc Sch Calculations- 19"/>
      <sheetName val="FY19-Murf.-Rutherford"/>
      <sheetName val="FY19-Bradley-Cleveland"/>
      <sheetName val="FY19-Arlington_Lakeland Pops"/>
      <sheetName val="FY19 State Board of EDU-SBE"/>
      <sheetName val="ASD Calcs-Chart 1,Sch InfoFY19"/>
      <sheetName val="FY19ASD Charts 2, 5, 6, and 8 "/>
      <sheetName val="2018-19 Orig FINAL REV alloc "/>
      <sheetName val="2018-2019- Merged Alloc "/>
      <sheetName val="Hold Harmless Base-19 "/>
      <sheetName val="Sch Imp&amp;State Adm19 Final Rev "/>
      <sheetName val="Orig Populations-FY20 Prelim"/>
      <sheetName val="Populations-merg-FY20"/>
      <sheetName val="Adj. Populations-FY20 SpecSchs"/>
      <sheetName val="Spc Sch Calculations-FY20"/>
      <sheetName val="FY20 - Arlington-Lakeland Pops"/>
      <sheetName val="FY20 State Board of Educ_SBE"/>
      <sheetName val="ASD Calcs-Chart 1, Sch InfoFY20"/>
      <sheetName val="ASD Charts 2, 5, 6, and 8 "/>
      <sheetName val="ASD Sch Config &amp; Grade 2.25.19 "/>
      <sheetName val="FY20 - Murf. - Rutherford"/>
      <sheetName val="FY20 - Bradley - Cleveland"/>
      <sheetName val="ASD SchoolGrade Config-Old"/>
      <sheetName val="2019-20 Orig PRELIMINARY alloc"/>
      <sheetName val="2019-2020 PRELIMINARY-Merged"/>
      <sheetName val="Hold Harmless Base-20"/>
      <sheetName val="School Imp&amp;State Adm 20 PRELIM"/>
      <sheetName val="FY20 PRELIM vs FY19 Final"/>
      <sheetName val="Title I-A Loss Comparisons"/>
      <sheetName val="Title I-A Gain Comparisons "/>
      <sheetName val="LEAs serving less than K-12"/>
      <sheetName val="Defini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8">
          <cell r="G8">
            <v>0</v>
          </cell>
          <cell r="K8">
            <v>4923.9470118210829</v>
          </cell>
          <cell r="M8">
            <v>0.47382092107593177</v>
          </cell>
        </row>
        <row r="9">
          <cell r="G9">
            <v>0</v>
          </cell>
          <cell r="K9">
            <v>101</v>
          </cell>
          <cell r="M9">
            <v>0.258974358974359</v>
          </cell>
        </row>
        <row r="10">
          <cell r="G10">
            <v>0</v>
          </cell>
          <cell r="K10">
            <v>281</v>
          </cell>
          <cell r="M10">
            <v>0.22408293460925041</v>
          </cell>
        </row>
        <row r="11">
          <cell r="G11">
            <v>47</v>
          </cell>
          <cell r="K11">
            <v>1476</v>
          </cell>
          <cell r="M11">
            <v>0.20818053596614949</v>
          </cell>
        </row>
        <row r="12">
          <cell r="G12">
            <v>0</v>
          </cell>
          <cell r="K12">
            <v>202.02190698509605</v>
          </cell>
          <cell r="M12">
            <v>6.6872527965937123E-2</v>
          </cell>
        </row>
        <row r="13">
          <cell r="G13">
            <v>0</v>
          </cell>
          <cell r="K13">
            <v>555</v>
          </cell>
          <cell r="M13">
            <v>0.38702928870292885</v>
          </cell>
        </row>
        <row r="14">
          <cell r="G14">
            <v>467</v>
          </cell>
          <cell r="K14">
            <v>1765</v>
          </cell>
          <cell r="M14">
            <v>0.16537056122927013</v>
          </cell>
        </row>
        <row r="15">
          <cell r="G15">
            <v>0</v>
          </cell>
          <cell r="K15">
            <v>1862</v>
          </cell>
          <cell r="M15">
            <v>0.20647593701485917</v>
          </cell>
        </row>
        <row r="16">
          <cell r="G16">
            <v>0</v>
          </cell>
          <cell r="K16">
            <v>86</v>
          </cell>
          <cell r="M16">
            <v>0.25825825825825827</v>
          </cell>
        </row>
        <row r="17">
          <cell r="G17">
            <v>0</v>
          </cell>
          <cell r="K17">
            <v>654</v>
          </cell>
          <cell r="M17">
            <v>0.28546486250545611</v>
          </cell>
        </row>
        <row r="18">
          <cell r="G18">
            <v>0</v>
          </cell>
          <cell r="K18">
            <v>479</v>
          </cell>
          <cell r="M18">
            <v>0.27687861271676301</v>
          </cell>
        </row>
        <row r="19">
          <cell r="G19">
            <v>108</v>
          </cell>
          <cell r="K19">
            <v>2380</v>
          </cell>
          <cell r="M19">
            <v>0.17433343099912102</v>
          </cell>
        </row>
        <row r="20">
          <cell r="G20">
            <v>0</v>
          </cell>
          <cell r="K20">
            <v>97</v>
          </cell>
          <cell r="M20">
            <v>0.16724137931034483</v>
          </cell>
        </row>
        <row r="21">
          <cell r="G21">
            <v>15</v>
          </cell>
          <cell r="K21">
            <v>1815.4620088211709</v>
          </cell>
          <cell r="M21">
            <v>0.16993934370693353</v>
          </cell>
        </row>
        <row r="22">
          <cell r="G22">
            <v>0</v>
          </cell>
          <cell r="K22">
            <v>918</v>
          </cell>
          <cell r="M22">
            <v>0.23893805309734514</v>
          </cell>
        </row>
        <row r="23">
          <cell r="G23">
            <v>0</v>
          </cell>
          <cell r="K23">
            <v>1703</v>
          </cell>
          <cell r="M23">
            <v>0.28232758620689657</v>
          </cell>
        </row>
        <row r="24">
          <cell r="G24">
            <v>0</v>
          </cell>
          <cell r="K24">
            <v>482</v>
          </cell>
          <cell r="M24">
            <v>0.21790235081374321</v>
          </cell>
        </row>
        <row r="25">
          <cell r="G25">
            <v>0</v>
          </cell>
          <cell r="K25">
            <v>1631</v>
          </cell>
          <cell r="M25">
            <v>0.26689576174112256</v>
          </cell>
        </row>
        <row r="26">
          <cell r="G26">
            <v>0</v>
          </cell>
          <cell r="K26">
            <v>917</v>
          </cell>
          <cell r="M26">
            <v>0.1350117785630153</v>
          </cell>
        </row>
        <row r="27">
          <cell r="G27">
            <v>0</v>
          </cell>
          <cell r="K27">
            <v>572</v>
          </cell>
          <cell r="M27">
            <v>0.20105448154657293</v>
          </cell>
        </row>
        <row r="28">
          <cell r="G28">
            <v>0</v>
          </cell>
          <cell r="K28">
            <v>1197</v>
          </cell>
          <cell r="M28">
            <v>0.26760563380281688</v>
          </cell>
        </row>
        <row r="29">
          <cell r="G29">
            <v>0</v>
          </cell>
          <cell r="K29">
            <v>362</v>
          </cell>
          <cell r="M29">
            <v>0.31560592850915431</v>
          </cell>
        </row>
        <row r="30">
          <cell r="G30">
            <v>16</v>
          </cell>
          <cell r="K30">
            <v>1470.5379911788291</v>
          </cell>
          <cell r="M30">
            <v>0.22519724214070891</v>
          </cell>
        </row>
        <row r="31">
          <cell r="G31">
            <v>0</v>
          </cell>
          <cell r="K31">
            <v>199</v>
          </cell>
          <cell r="M31">
            <v>0.2642762284196547</v>
          </cell>
        </row>
        <row r="32">
          <cell r="G32">
            <v>0</v>
          </cell>
          <cell r="K32">
            <v>1457</v>
          </cell>
          <cell r="M32">
            <v>0.31489085800734817</v>
          </cell>
        </row>
        <row r="33">
          <cell r="G33">
            <v>0</v>
          </cell>
          <cell r="K33">
            <v>919</v>
          </cell>
          <cell r="M33">
            <v>0.17531476535673407</v>
          </cell>
        </row>
        <row r="34">
          <cell r="G34">
            <v>0</v>
          </cell>
          <cell r="K34">
            <v>1020</v>
          </cell>
          <cell r="M34">
            <v>0.10209188269442498</v>
          </cell>
        </row>
        <row r="35">
          <cell r="G35">
            <v>0</v>
          </cell>
          <cell r="K35">
            <v>403</v>
          </cell>
          <cell r="M35">
            <v>0.21655024180548094</v>
          </cell>
        </row>
        <row r="36">
          <cell r="G36">
            <v>7</v>
          </cell>
          <cell r="K36">
            <v>1920</v>
          </cell>
          <cell r="M36">
            <v>0.24880134767396656</v>
          </cell>
        </row>
        <row r="37">
          <cell r="G37">
            <v>175</v>
          </cell>
          <cell r="K37">
            <v>21953.598928165335</v>
          </cell>
          <cell r="M37">
            <v>0.22495515906349289</v>
          </cell>
        </row>
        <row r="38">
          <cell r="G38">
            <v>0</v>
          </cell>
          <cell r="K38">
            <v>265</v>
          </cell>
          <cell r="M38">
            <v>0.33757961783439489</v>
          </cell>
        </row>
        <row r="39">
          <cell r="G39">
            <v>0</v>
          </cell>
          <cell r="K39">
            <v>413</v>
          </cell>
          <cell r="M39">
            <v>0.22868217054263565</v>
          </cell>
        </row>
        <row r="40">
          <cell r="G40">
            <v>30</v>
          </cell>
          <cell r="K40">
            <v>797</v>
          </cell>
          <cell r="M40">
            <v>0.25277513479226132</v>
          </cell>
        </row>
        <row r="41">
          <cell r="G41">
            <v>0</v>
          </cell>
          <cell r="K41">
            <v>1453</v>
          </cell>
          <cell r="M41">
            <v>0.16003965194404671</v>
          </cell>
        </row>
        <row r="42">
          <cell r="G42">
            <v>0</v>
          </cell>
          <cell r="K42">
            <v>741</v>
          </cell>
          <cell r="M42">
            <v>0.20157780195865072</v>
          </cell>
        </row>
        <row r="43">
          <cell r="G43">
            <v>33</v>
          </cell>
          <cell r="K43">
            <v>852</v>
          </cell>
          <cell r="M43">
            <v>0.28428428428428426</v>
          </cell>
        </row>
        <row r="44">
          <cell r="G44">
            <v>26</v>
          </cell>
          <cell r="K44">
            <v>602</v>
          </cell>
          <cell r="M44">
            <v>0.31175556706369756</v>
          </cell>
        </row>
        <row r="45">
          <cell r="G45">
            <v>0</v>
          </cell>
          <cell r="K45">
            <v>114</v>
          </cell>
          <cell r="M45">
            <v>0.32294617563739375</v>
          </cell>
        </row>
        <row r="46">
          <cell r="G46">
            <v>0</v>
          </cell>
          <cell r="K46">
            <v>1082</v>
          </cell>
          <cell r="M46">
            <v>0.18745668745668745</v>
          </cell>
        </row>
        <row r="47">
          <cell r="G47">
            <v>0</v>
          </cell>
          <cell r="K47">
            <v>311</v>
          </cell>
          <cell r="M47">
            <v>0.30550098231827111</v>
          </cell>
        </row>
        <row r="48">
          <cell r="G48">
            <v>0</v>
          </cell>
          <cell r="K48">
            <v>861</v>
          </cell>
          <cell r="M48">
            <v>0.30168185003503856</v>
          </cell>
        </row>
        <row r="49">
          <cell r="G49">
            <v>0</v>
          </cell>
          <cell r="K49">
            <v>1164</v>
          </cell>
          <cell r="M49">
            <v>0.18973105134474327</v>
          </cell>
        </row>
        <row r="50">
          <cell r="G50">
            <v>0</v>
          </cell>
          <cell r="K50">
            <v>434</v>
          </cell>
          <cell r="M50">
            <v>8.6454183266932272E-2</v>
          </cell>
        </row>
        <row r="51">
          <cell r="G51">
            <v>0</v>
          </cell>
          <cell r="K51">
            <v>402</v>
          </cell>
          <cell r="M51">
            <v>5.6980864635010633E-2</v>
          </cell>
        </row>
        <row r="52">
          <cell r="G52">
            <v>0</v>
          </cell>
          <cell r="K52">
            <v>527</v>
          </cell>
          <cell r="M52">
            <v>0.14903846153846154</v>
          </cell>
        </row>
        <row r="53">
          <cell r="G53">
            <v>0</v>
          </cell>
          <cell r="K53">
            <v>876</v>
          </cell>
          <cell r="M53">
            <v>0.19483985765124556</v>
          </cell>
        </row>
        <row r="54">
          <cell r="G54">
            <v>32</v>
          </cell>
          <cell r="K54">
            <v>859</v>
          </cell>
          <cell r="M54">
            <v>0.23521358159912376</v>
          </cell>
        </row>
        <row r="55">
          <cell r="G55">
            <v>0</v>
          </cell>
          <cell r="K55">
            <v>1758</v>
          </cell>
          <cell r="M55">
            <v>0.22129909365558911</v>
          </cell>
        </row>
        <row r="56">
          <cell r="G56">
            <v>73</v>
          </cell>
          <cell r="K56">
            <v>613</v>
          </cell>
          <cell r="M56">
            <v>0.27292965271593944</v>
          </cell>
        </row>
        <row r="57">
          <cell r="G57">
            <v>0</v>
          </cell>
          <cell r="K57">
            <v>632</v>
          </cell>
          <cell r="M57">
            <v>0.29097605893186002</v>
          </cell>
        </row>
        <row r="58">
          <cell r="G58">
            <v>0</v>
          </cell>
          <cell r="K58">
            <v>2421</v>
          </cell>
          <cell r="M58">
            <v>0.22073304157549234</v>
          </cell>
        </row>
        <row r="59">
          <cell r="G59">
            <v>110</v>
          </cell>
          <cell r="K59">
            <v>9637</v>
          </cell>
          <cell r="M59">
            <v>0.17710190204906734</v>
          </cell>
        </row>
        <row r="60">
          <cell r="G60">
            <v>0</v>
          </cell>
          <cell r="K60">
            <v>367</v>
          </cell>
          <cell r="M60">
            <v>0.35493230174081236</v>
          </cell>
        </row>
        <row r="61">
          <cell r="G61">
            <v>0</v>
          </cell>
          <cell r="K61">
            <v>1115</v>
          </cell>
          <cell r="M61">
            <v>0.30315388798259923</v>
          </cell>
        </row>
        <row r="62">
          <cell r="G62">
            <v>0</v>
          </cell>
          <cell r="K62">
            <v>1057</v>
          </cell>
          <cell r="M62">
            <v>0.26998722860791824</v>
          </cell>
        </row>
        <row r="63">
          <cell r="G63">
            <v>0</v>
          </cell>
          <cell r="K63">
            <v>1763</v>
          </cell>
          <cell r="M63">
            <v>0.22813146997929606</v>
          </cell>
        </row>
        <row r="64">
          <cell r="G64">
            <v>0</v>
          </cell>
          <cell r="K64">
            <v>861</v>
          </cell>
          <cell r="M64">
            <v>0.28980141366543249</v>
          </cell>
        </row>
        <row r="65">
          <cell r="G65">
            <v>0</v>
          </cell>
          <cell r="K65">
            <v>752</v>
          </cell>
          <cell r="M65">
            <v>0.19086294416243654</v>
          </cell>
        </row>
        <row r="66">
          <cell r="G66">
            <v>0</v>
          </cell>
          <cell r="K66">
            <v>920</v>
          </cell>
          <cell r="M66">
            <v>0.24390243902439024</v>
          </cell>
        </row>
        <row r="67">
          <cell r="G67">
            <v>0</v>
          </cell>
          <cell r="K67">
            <v>861</v>
          </cell>
          <cell r="M67">
            <v>0.22451108213820078</v>
          </cell>
        </row>
        <row r="68">
          <cell r="G68">
            <v>0</v>
          </cell>
          <cell r="K68">
            <v>193</v>
          </cell>
          <cell r="M68">
            <v>0.31691297208538588</v>
          </cell>
        </row>
        <row r="69">
          <cell r="G69">
            <v>0</v>
          </cell>
          <cell r="K69">
            <v>308</v>
          </cell>
          <cell r="M69">
            <v>0.22547584187408493</v>
          </cell>
        </row>
        <row r="70">
          <cell r="G70">
            <v>0</v>
          </cell>
          <cell r="K70">
            <v>431</v>
          </cell>
          <cell r="M70">
            <v>0.32626797880393643</v>
          </cell>
        </row>
        <row r="71">
          <cell r="G71">
            <v>0</v>
          </cell>
          <cell r="K71">
            <v>591</v>
          </cell>
          <cell r="M71">
            <v>0.20393374741200829</v>
          </cell>
        </row>
        <row r="72">
          <cell r="G72">
            <v>0</v>
          </cell>
          <cell r="K72">
            <v>342</v>
          </cell>
          <cell r="M72">
            <v>0.29636048526863085</v>
          </cell>
        </row>
        <row r="73">
          <cell r="G73">
            <v>0</v>
          </cell>
          <cell r="K73">
            <v>428</v>
          </cell>
          <cell r="M73">
            <v>0.26817042606516289</v>
          </cell>
        </row>
        <row r="74">
          <cell r="G74">
            <v>0</v>
          </cell>
          <cell r="K74">
            <v>1610</v>
          </cell>
          <cell r="M74">
            <v>0.20034843205574912</v>
          </cell>
        </row>
        <row r="75">
          <cell r="G75">
            <v>0</v>
          </cell>
          <cell r="K75">
            <v>1638</v>
          </cell>
          <cell r="M75">
            <v>0.20199778024417314</v>
          </cell>
        </row>
        <row r="76">
          <cell r="G76">
            <v>85</v>
          </cell>
          <cell r="K76">
            <v>757</v>
          </cell>
          <cell r="M76">
            <v>0.34068406840684068</v>
          </cell>
        </row>
        <row r="77">
          <cell r="G77">
            <v>10</v>
          </cell>
          <cell r="K77">
            <v>2139</v>
          </cell>
          <cell r="M77">
            <v>0.27884239342980055</v>
          </cell>
        </row>
        <row r="78">
          <cell r="G78">
            <v>102</v>
          </cell>
          <cell r="K78">
            <v>12233</v>
          </cell>
          <cell r="M78">
            <v>0.17221330630402343</v>
          </cell>
        </row>
        <row r="79">
          <cell r="G79">
            <v>0</v>
          </cell>
          <cell r="K79">
            <v>319</v>
          </cell>
          <cell r="M79">
            <v>0.40845070422535212</v>
          </cell>
        </row>
        <row r="80">
          <cell r="G80">
            <v>0</v>
          </cell>
          <cell r="K80">
            <v>180.97809301490395</v>
          </cell>
          <cell r="M80">
            <v>7.1279280431234326E-2</v>
          </cell>
        </row>
        <row r="81">
          <cell r="G81">
            <v>0</v>
          </cell>
          <cell r="K81">
            <v>1073</v>
          </cell>
          <cell r="M81">
            <v>0.23791574279379157</v>
          </cell>
        </row>
        <row r="82">
          <cell r="G82">
            <v>0</v>
          </cell>
          <cell r="K82">
            <v>1641</v>
          </cell>
          <cell r="M82">
            <v>0.20392692929041878</v>
          </cell>
        </row>
        <row r="83">
          <cell r="G83">
            <v>0</v>
          </cell>
          <cell r="K83">
            <v>730</v>
          </cell>
          <cell r="M83">
            <v>0.17385091688497262</v>
          </cell>
        </row>
        <row r="84">
          <cell r="G84">
            <v>0</v>
          </cell>
          <cell r="K84">
            <v>380</v>
          </cell>
          <cell r="M84">
            <v>0.23471278567016676</v>
          </cell>
        </row>
        <row r="85">
          <cell r="G85">
            <v>0</v>
          </cell>
          <cell r="K85">
            <v>441</v>
          </cell>
          <cell r="M85">
            <v>0.2312532773990561</v>
          </cell>
        </row>
        <row r="86">
          <cell r="G86">
            <v>0</v>
          </cell>
          <cell r="K86">
            <v>208</v>
          </cell>
          <cell r="M86">
            <v>0.25030084235860411</v>
          </cell>
        </row>
        <row r="87">
          <cell r="G87">
            <v>0</v>
          </cell>
          <cell r="K87">
            <v>699</v>
          </cell>
          <cell r="M87">
            <v>0.15120051914341337</v>
          </cell>
        </row>
        <row r="88">
          <cell r="G88">
            <v>0</v>
          </cell>
          <cell r="K88">
            <v>929</v>
          </cell>
          <cell r="M88">
            <v>0.1584513047927682</v>
          </cell>
        </row>
        <row r="89">
          <cell r="G89">
            <v>0</v>
          </cell>
          <cell r="K89">
            <v>1043</v>
          </cell>
          <cell r="M89">
            <v>0.2450082217524078</v>
          </cell>
        </row>
        <row r="90">
          <cell r="G90">
            <v>45</v>
          </cell>
          <cell r="K90">
            <v>3673</v>
          </cell>
          <cell r="M90">
            <v>0.23249778452968731</v>
          </cell>
        </row>
        <row r="91">
          <cell r="G91">
            <v>0</v>
          </cell>
          <cell r="K91">
            <v>304</v>
          </cell>
          <cell r="M91">
            <v>0.24261771747805266</v>
          </cell>
        </row>
        <row r="92">
          <cell r="G92">
            <v>0</v>
          </cell>
          <cell r="K92">
            <v>939</v>
          </cell>
          <cell r="M92">
            <v>0.21934127540294324</v>
          </cell>
        </row>
        <row r="93">
          <cell r="G93">
            <v>0</v>
          </cell>
          <cell r="K93">
            <v>884</v>
          </cell>
          <cell r="M93">
            <v>0.15525114155251141</v>
          </cell>
        </row>
        <row r="94">
          <cell r="G94">
            <v>0</v>
          </cell>
          <cell r="K94">
            <v>630</v>
          </cell>
          <cell r="M94">
            <v>0.12457979038955903</v>
          </cell>
        </row>
        <row r="95">
          <cell r="G95">
            <v>53</v>
          </cell>
          <cell r="K95">
            <v>2152</v>
          </cell>
          <cell r="M95">
            <v>0.13933311751375849</v>
          </cell>
        </row>
        <row r="96">
          <cell r="G96">
            <v>0</v>
          </cell>
          <cell r="K96">
            <v>271</v>
          </cell>
          <cell r="M96">
            <v>0.25069380203515262</v>
          </cell>
        </row>
        <row r="97">
          <cell r="G97">
            <v>0</v>
          </cell>
          <cell r="K97">
            <v>1476</v>
          </cell>
          <cell r="M97">
            <v>0.22296072507552869</v>
          </cell>
        </row>
        <row r="98">
          <cell r="G98">
            <v>0</v>
          </cell>
          <cell r="K98">
            <v>952</v>
          </cell>
          <cell r="M98">
            <v>0.21794871794871795</v>
          </cell>
        </row>
        <row r="99">
          <cell r="G99">
            <v>0</v>
          </cell>
          <cell r="K99">
            <v>450</v>
          </cell>
          <cell r="M99">
            <v>0.24429967426710097</v>
          </cell>
        </row>
        <row r="100">
          <cell r="G100">
            <v>0</v>
          </cell>
          <cell r="K100">
            <v>429</v>
          </cell>
          <cell r="M100">
            <v>0.21385842472582253</v>
          </cell>
        </row>
        <row r="101">
          <cell r="G101">
            <v>0</v>
          </cell>
          <cell r="K101">
            <v>660</v>
          </cell>
          <cell r="M101">
            <v>0.22790055248618785</v>
          </cell>
        </row>
        <row r="102">
          <cell r="G102">
            <v>0</v>
          </cell>
          <cell r="K102">
            <v>1447</v>
          </cell>
          <cell r="M102">
            <v>0.24012612014603385</v>
          </cell>
        </row>
        <row r="103">
          <cell r="G103">
            <v>105</v>
          </cell>
          <cell r="K103">
            <v>6558</v>
          </cell>
          <cell r="M103">
            <v>0.17736308316430019</v>
          </cell>
        </row>
        <row r="104">
          <cell r="G104">
            <v>0</v>
          </cell>
          <cell r="K104">
            <v>138</v>
          </cell>
          <cell r="M104">
            <v>0.14345114345114346</v>
          </cell>
        </row>
        <row r="105">
          <cell r="G105">
            <v>0</v>
          </cell>
          <cell r="K105">
            <v>735</v>
          </cell>
          <cell r="M105">
            <v>0.23296354992076071</v>
          </cell>
        </row>
        <row r="106">
          <cell r="G106">
            <v>0</v>
          </cell>
          <cell r="K106">
            <v>1499.6215550859458</v>
          </cell>
          <cell r="M106">
            <v>0.12983736407670526</v>
          </cell>
        </row>
        <row r="107">
          <cell r="G107">
            <v>0</v>
          </cell>
          <cell r="K107">
            <v>400</v>
          </cell>
          <cell r="M107">
            <v>0.53835800807537015</v>
          </cell>
        </row>
        <row r="108">
          <cell r="G108">
            <v>0</v>
          </cell>
          <cell r="K108">
            <v>837</v>
          </cell>
          <cell r="M108">
            <v>0.17793367346938777</v>
          </cell>
        </row>
        <row r="109">
          <cell r="G109">
            <v>0</v>
          </cell>
          <cell r="K109">
            <v>800</v>
          </cell>
          <cell r="M109">
            <v>0.24382810118866199</v>
          </cell>
        </row>
        <row r="110">
          <cell r="G110">
            <v>0</v>
          </cell>
          <cell r="K110">
            <v>234</v>
          </cell>
          <cell r="M110">
            <v>0.46062992125984253</v>
          </cell>
        </row>
        <row r="111">
          <cell r="G111">
            <v>0</v>
          </cell>
          <cell r="K111">
            <v>753</v>
          </cell>
          <cell r="M111">
            <v>0.20905052748473071</v>
          </cell>
        </row>
        <row r="112">
          <cell r="G112">
            <v>0</v>
          </cell>
          <cell r="K112">
            <v>442</v>
          </cell>
          <cell r="M112">
            <v>0.35616438356164382</v>
          </cell>
        </row>
        <row r="113">
          <cell r="G113">
            <v>0</v>
          </cell>
          <cell r="K113">
            <v>364</v>
          </cell>
          <cell r="M113">
            <v>0.29521492295214924</v>
          </cell>
        </row>
        <row r="114">
          <cell r="G114">
            <v>0</v>
          </cell>
          <cell r="K114">
            <v>166</v>
          </cell>
          <cell r="M114">
            <v>0.24447717231222385</v>
          </cell>
        </row>
        <row r="115">
          <cell r="G115">
            <v>0</v>
          </cell>
          <cell r="K115">
            <v>542</v>
          </cell>
          <cell r="M115">
            <v>0.21952207371405427</v>
          </cell>
        </row>
        <row r="116">
          <cell r="G116">
            <v>23</v>
          </cell>
          <cell r="K116">
            <v>2607</v>
          </cell>
          <cell r="M116">
            <v>0.21929676985195154</v>
          </cell>
        </row>
        <row r="117">
          <cell r="G117">
            <v>0</v>
          </cell>
          <cell r="K117">
            <v>1025</v>
          </cell>
          <cell r="M117">
            <v>0.21752971137521224</v>
          </cell>
        </row>
        <row r="118">
          <cell r="G118">
            <v>0</v>
          </cell>
          <cell r="K118">
            <v>50</v>
          </cell>
          <cell r="M118">
            <v>0.30864197530864196</v>
          </cell>
        </row>
        <row r="119">
          <cell r="G119">
            <v>82</v>
          </cell>
          <cell r="K119">
            <v>1514</v>
          </cell>
          <cell r="M119">
            <v>0.21189643107067879</v>
          </cell>
        </row>
        <row r="120">
          <cell r="G120">
            <v>0</v>
          </cell>
          <cell r="K120">
            <v>1858</v>
          </cell>
          <cell r="M120">
            <v>0.14728497820055489</v>
          </cell>
        </row>
        <row r="121">
          <cell r="G121">
            <v>0</v>
          </cell>
          <cell r="K121">
            <v>151</v>
          </cell>
          <cell r="M121">
            <v>0.34553775743707094</v>
          </cell>
        </row>
        <row r="122">
          <cell r="G122">
            <v>0</v>
          </cell>
          <cell r="K122">
            <v>4792.3784449140539</v>
          </cell>
          <cell r="M122">
            <v>0.10506606548383254</v>
          </cell>
        </row>
        <row r="123">
          <cell r="G123">
            <v>0</v>
          </cell>
          <cell r="K123">
            <v>915</v>
          </cell>
          <cell r="M123">
            <v>0.26552524666279742</v>
          </cell>
        </row>
        <row r="124">
          <cell r="G124">
            <v>0</v>
          </cell>
          <cell r="K124">
            <v>593</v>
          </cell>
          <cell r="M124">
            <v>0.24874161073825504</v>
          </cell>
        </row>
        <row r="125">
          <cell r="G125">
            <v>61</v>
          </cell>
          <cell r="K125">
            <v>2888</v>
          </cell>
          <cell r="M125">
            <v>0.19329362157820762</v>
          </cell>
        </row>
        <row r="126">
          <cell r="G126">
            <v>294</v>
          </cell>
          <cell r="K126">
            <v>36829.615779657252</v>
          </cell>
          <cell r="M126">
            <v>0.30204054405308728</v>
          </cell>
        </row>
        <row r="127">
          <cell r="G127">
            <v>0</v>
          </cell>
          <cell r="K127">
            <v>582</v>
          </cell>
          <cell r="M127">
            <v>0.17466986794717887</v>
          </cell>
        </row>
        <row r="128">
          <cell r="G128">
            <v>0</v>
          </cell>
          <cell r="K128">
            <v>97</v>
          </cell>
          <cell r="M128">
            <v>0.23600973236009731</v>
          </cell>
        </row>
        <row r="129">
          <cell r="G129">
            <v>0</v>
          </cell>
          <cell r="K129">
            <v>264.83828035633474</v>
          </cell>
          <cell r="M129">
            <v>0.32062745805851661</v>
          </cell>
        </row>
        <row r="130">
          <cell r="G130">
            <v>0</v>
          </cell>
          <cell r="K130">
            <v>446</v>
          </cell>
          <cell r="M130">
            <v>0.21493975903614457</v>
          </cell>
        </row>
        <row r="131">
          <cell r="G131">
            <v>15</v>
          </cell>
          <cell r="K131">
            <v>2329</v>
          </cell>
          <cell r="M131">
            <v>0.19755704470268895</v>
          </cell>
        </row>
        <row r="132">
          <cell r="G132">
            <v>22</v>
          </cell>
          <cell r="K132">
            <v>3491</v>
          </cell>
          <cell r="M132">
            <v>0.10740216588727541</v>
          </cell>
        </row>
        <row r="133">
          <cell r="G133">
            <v>0</v>
          </cell>
          <cell r="K133">
            <v>367</v>
          </cell>
          <cell r="M133">
            <v>0.26046841731724629</v>
          </cell>
        </row>
        <row r="134">
          <cell r="G134">
            <v>0</v>
          </cell>
          <cell r="K134">
            <v>2069</v>
          </cell>
          <cell r="M134">
            <v>0.17981922475230314</v>
          </cell>
        </row>
        <row r="135">
          <cell r="G135">
            <v>0</v>
          </cell>
          <cell r="K135">
            <v>308</v>
          </cell>
          <cell r="M135">
            <v>0.20923913043478262</v>
          </cell>
        </row>
        <row r="136">
          <cell r="G136">
            <v>0</v>
          </cell>
          <cell r="K136">
            <v>266</v>
          </cell>
          <cell r="M136">
            <v>0.1906810035842294</v>
          </cell>
        </row>
        <row r="137">
          <cell r="G137">
            <v>0</v>
          </cell>
          <cell r="K137">
            <v>749</v>
          </cell>
          <cell r="M137">
            <v>0.21984150278837686</v>
          </cell>
        </row>
        <row r="138">
          <cell r="G138">
            <v>0</v>
          </cell>
          <cell r="K138">
            <v>564</v>
          </cell>
          <cell r="M138">
            <v>0.22091656874265569</v>
          </cell>
        </row>
        <row r="139">
          <cell r="G139">
            <v>0</v>
          </cell>
          <cell r="K139">
            <v>549</v>
          </cell>
          <cell r="M139">
            <v>0.33414485696895924</v>
          </cell>
        </row>
        <row r="140">
          <cell r="G140">
            <v>0</v>
          </cell>
          <cell r="K140">
            <v>883</v>
          </cell>
          <cell r="M140">
            <v>0.2762828535669587</v>
          </cell>
        </row>
        <row r="141">
          <cell r="G141">
            <v>0</v>
          </cell>
          <cell r="K141">
            <v>222</v>
          </cell>
          <cell r="M141">
            <v>0.27889447236180903</v>
          </cell>
        </row>
        <row r="142">
          <cell r="G142">
            <v>0</v>
          </cell>
          <cell r="K142">
            <v>1872</v>
          </cell>
          <cell r="M142">
            <v>0.26112428511647373</v>
          </cell>
        </row>
        <row r="143">
          <cell r="G143">
            <v>0</v>
          </cell>
          <cell r="K143">
            <v>1419</v>
          </cell>
          <cell r="M143">
            <v>0.14340576048509349</v>
          </cell>
        </row>
        <row r="144">
          <cell r="G144">
            <v>0</v>
          </cell>
          <cell r="K144">
            <v>534</v>
          </cell>
          <cell r="M144">
            <v>0.25985401459854013</v>
          </cell>
        </row>
        <row r="145">
          <cell r="G145">
            <v>0</v>
          </cell>
          <cell r="K145">
            <v>1058</v>
          </cell>
          <cell r="M145">
            <v>0.2219890893831305</v>
          </cell>
        </row>
        <row r="146">
          <cell r="G146">
            <v>0</v>
          </cell>
          <cell r="K146">
            <v>269</v>
          </cell>
          <cell r="M146">
            <v>0.24039320822162646</v>
          </cell>
        </row>
        <row r="147">
          <cell r="G147">
            <v>0</v>
          </cell>
          <cell r="K147">
            <v>976</v>
          </cell>
          <cell r="M147">
            <v>0.2272938984629716</v>
          </cell>
        </row>
        <row r="148">
          <cell r="G148">
            <v>10</v>
          </cell>
          <cell r="K148">
            <v>1233</v>
          </cell>
          <cell r="M148">
            <v>2.8320738682040564E-2</v>
          </cell>
        </row>
        <row r="149">
          <cell r="G149">
            <v>34</v>
          </cell>
          <cell r="K149">
            <v>1917</v>
          </cell>
          <cell r="M149">
            <v>9.4727479369471762E-2</v>
          </cell>
        </row>
        <row r="150">
          <cell r="K150">
            <v>0</v>
          </cell>
        </row>
        <row r="152">
          <cell r="G152">
            <v>0</v>
          </cell>
          <cell r="K152">
            <v>0</v>
          </cell>
          <cell r="M152">
            <v>0</v>
          </cell>
        </row>
        <row r="153">
          <cell r="G153">
            <v>0</v>
          </cell>
          <cell r="K153">
            <v>1486</v>
          </cell>
          <cell r="M153">
            <v>1</v>
          </cell>
        </row>
      </sheetData>
      <sheetData sheetId="22"/>
      <sheetData sheetId="23">
        <row r="6">
          <cell r="C6">
            <v>1</v>
          </cell>
          <cell r="D6"/>
          <cell r="E6"/>
          <cell r="F6"/>
        </row>
        <row r="7">
          <cell r="C7"/>
          <cell r="D7">
            <v>1</v>
          </cell>
          <cell r="E7"/>
          <cell r="F7"/>
        </row>
        <row r="8">
          <cell r="C8"/>
          <cell r="D8"/>
          <cell r="E8"/>
          <cell r="F8"/>
        </row>
        <row r="9">
          <cell r="C9"/>
          <cell r="D9"/>
          <cell r="E9">
            <v>1</v>
          </cell>
          <cell r="F9"/>
        </row>
        <row r="10">
          <cell r="C10"/>
          <cell r="D10"/>
          <cell r="E10"/>
          <cell r="F10"/>
        </row>
        <row r="11">
          <cell r="C11"/>
          <cell r="D11"/>
          <cell r="E11"/>
          <cell r="F11"/>
        </row>
        <row r="12">
          <cell r="C12"/>
          <cell r="D12"/>
          <cell r="E12">
            <v>1</v>
          </cell>
          <cell r="F12"/>
        </row>
        <row r="13">
          <cell r="C13">
            <v>1</v>
          </cell>
          <cell r="D13"/>
          <cell r="E13">
            <v>2</v>
          </cell>
          <cell r="F13"/>
        </row>
        <row r="14">
          <cell r="C14"/>
          <cell r="D14"/>
          <cell r="E14"/>
          <cell r="F14"/>
        </row>
        <row r="15">
          <cell r="C15"/>
          <cell r="D15"/>
          <cell r="E15"/>
          <cell r="F15"/>
        </row>
        <row r="16">
          <cell r="C16"/>
          <cell r="D16"/>
          <cell r="E16"/>
          <cell r="F16"/>
        </row>
        <row r="17">
          <cell r="C17">
            <v>9</v>
          </cell>
          <cell r="D17"/>
          <cell r="E17">
            <v>2</v>
          </cell>
          <cell r="F17"/>
        </row>
        <row r="18">
          <cell r="C18"/>
          <cell r="D18"/>
          <cell r="E18"/>
          <cell r="F18"/>
        </row>
        <row r="19">
          <cell r="C19">
            <v>2</v>
          </cell>
          <cell r="D19"/>
          <cell r="E19">
            <v>2</v>
          </cell>
          <cell r="F19"/>
        </row>
        <row r="20">
          <cell r="C20"/>
          <cell r="D20"/>
          <cell r="E20"/>
          <cell r="F20"/>
        </row>
        <row r="21">
          <cell r="C21">
            <v>3</v>
          </cell>
          <cell r="D21"/>
          <cell r="E21">
            <v>1</v>
          </cell>
          <cell r="F21"/>
        </row>
        <row r="22">
          <cell r="C22"/>
          <cell r="D22"/>
          <cell r="E22">
            <v>1</v>
          </cell>
          <cell r="F22"/>
        </row>
        <row r="23">
          <cell r="C23"/>
          <cell r="D23"/>
          <cell r="E23">
            <v>2</v>
          </cell>
          <cell r="F23"/>
        </row>
        <row r="24">
          <cell r="C24">
            <v>1</v>
          </cell>
          <cell r="D24"/>
          <cell r="E24">
            <v>2</v>
          </cell>
          <cell r="F24"/>
        </row>
        <row r="25">
          <cell r="C25"/>
          <cell r="D25">
            <v>2</v>
          </cell>
          <cell r="E25"/>
          <cell r="F25"/>
        </row>
        <row r="26">
          <cell r="C26"/>
          <cell r="D26"/>
          <cell r="E26"/>
          <cell r="F26"/>
        </row>
        <row r="27">
          <cell r="C27"/>
          <cell r="D27"/>
          <cell r="E27"/>
          <cell r="F27"/>
        </row>
        <row r="28">
          <cell r="C28">
            <v>2</v>
          </cell>
          <cell r="D28"/>
          <cell r="E28"/>
          <cell r="F28"/>
        </row>
        <row r="29">
          <cell r="C29">
            <v>1</v>
          </cell>
          <cell r="D29"/>
          <cell r="E29"/>
          <cell r="F29"/>
        </row>
        <row r="30">
          <cell r="C30"/>
          <cell r="D30"/>
          <cell r="E30">
            <v>1</v>
          </cell>
          <cell r="F30"/>
        </row>
        <row r="31">
          <cell r="C31">
            <v>1</v>
          </cell>
          <cell r="D31"/>
          <cell r="E31">
            <v>1</v>
          </cell>
          <cell r="F31"/>
        </row>
        <row r="32">
          <cell r="C32"/>
          <cell r="D32"/>
          <cell r="E32"/>
          <cell r="F32"/>
        </row>
        <row r="33">
          <cell r="C33"/>
          <cell r="D33"/>
          <cell r="E33"/>
          <cell r="F33"/>
        </row>
        <row r="34">
          <cell r="C34">
            <v>1</v>
          </cell>
          <cell r="D34"/>
          <cell r="E34">
            <v>1</v>
          </cell>
          <cell r="F34">
            <v>2</v>
          </cell>
        </row>
        <row r="35">
          <cell r="C35">
            <v>9</v>
          </cell>
          <cell r="D35"/>
          <cell r="E35">
            <v>23</v>
          </cell>
          <cell r="F35"/>
        </row>
        <row r="36">
          <cell r="C36"/>
          <cell r="D36"/>
          <cell r="E36"/>
          <cell r="F36"/>
        </row>
        <row r="37">
          <cell r="C37"/>
          <cell r="D37"/>
          <cell r="E37"/>
          <cell r="F37"/>
        </row>
        <row r="38">
          <cell r="C38"/>
          <cell r="D38"/>
          <cell r="E38">
            <v>2</v>
          </cell>
          <cell r="F38"/>
        </row>
        <row r="39">
          <cell r="C39">
            <v>1</v>
          </cell>
          <cell r="D39"/>
          <cell r="E39">
            <v>2</v>
          </cell>
          <cell r="F39"/>
        </row>
        <row r="40">
          <cell r="C40">
            <v>1</v>
          </cell>
          <cell r="D40">
            <v>2</v>
          </cell>
          <cell r="E40">
            <v>2</v>
          </cell>
          <cell r="F40"/>
        </row>
        <row r="41">
          <cell r="C41"/>
          <cell r="D41"/>
          <cell r="E41"/>
          <cell r="F41"/>
        </row>
        <row r="42">
          <cell r="C42"/>
          <cell r="D42"/>
          <cell r="E42"/>
          <cell r="F42"/>
        </row>
        <row r="43">
          <cell r="C43"/>
          <cell r="D43"/>
          <cell r="E43"/>
          <cell r="F43"/>
        </row>
        <row r="44">
          <cell r="C44"/>
          <cell r="D44"/>
          <cell r="E44"/>
          <cell r="F44"/>
        </row>
        <row r="45">
          <cell r="C45"/>
          <cell r="D45"/>
          <cell r="E45"/>
          <cell r="F45"/>
        </row>
        <row r="46">
          <cell r="C46"/>
          <cell r="D46"/>
          <cell r="E46"/>
          <cell r="F46"/>
        </row>
        <row r="47">
          <cell r="C47"/>
          <cell r="D47"/>
          <cell r="E47"/>
          <cell r="F47"/>
        </row>
        <row r="48">
          <cell r="C48"/>
          <cell r="D48"/>
          <cell r="E48"/>
          <cell r="F48"/>
        </row>
        <row r="49">
          <cell r="C49"/>
          <cell r="D49"/>
          <cell r="E49"/>
          <cell r="F49"/>
        </row>
        <row r="50">
          <cell r="C50"/>
          <cell r="D50">
            <v>3</v>
          </cell>
          <cell r="E50">
            <v>1</v>
          </cell>
          <cell r="F50"/>
        </row>
        <row r="51">
          <cell r="C51"/>
          <cell r="D51"/>
          <cell r="E51"/>
          <cell r="F51"/>
        </row>
        <row r="52">
          <cell r="C52">
            <v>4</v>
          </cell>
          <cell r="D52"/>
          <cell r="E52"/>
          <cell r="F52"/>
        </row>
        <row r="53">
          <cell r="C53"/>
          <cell r="D53"/>
          <cell r="E53"/>
          <cell r="F53"/>
        </row>
        <row r="54">
          <cell r="C54"/>
          <cell r="D54"/>
          <cell r="E54">
            <v>1</v>
          </cell>
          <cell r="F54"/>
        </row>
        <row r="55">
          <cell r="C55"/>
          <cell r="D55"/>
          <cell r="E55">
            <v>1</v>
          </cell>
          <cell r="F55"/>
        </row>
        <row r="56">
          <cell r="C56"/>
          <cell r="D56"/>
          <cell r="E56">
            <v>1</v>
          </cell>
          <cell r="F56"/>
        </row>
        <row r="57">
          <cell r="C57">
            <v>5</v>
          </cell>
          <cell r="D57"/>
          <cell r="E57">
            <v>4</v>
          </cell>
          <cell r="F57"/>
        </row>
        <row r="58">
          <cell r="C58"/>
          <cell r="D58"/>
          <cell r="E58"/>
          <cell r="F58"/>
        </row>
        <row r="59">
          <cell r="C59">
            <v>2</v>
          </cell>
          <cell r="D59">
            <v>1</v>
          </cell>
          <cell r="E59">
            <v>1</v>
          </cell>
          <cell r="F59"/>
        </row>
        <row r="60">
          <cell r="C60"/>
          <cell r="D60"/>
          <cell r="E60">
            <v>1</v>
          </cell>
          <cell r="F60"/>
        </row>
        <row r="61">
          <cell r="C61"/>
          <cell r="D61"/>
          <cell r="E61"/>
          <cell r="F61"/>
        </row>
        <row r="62">
          <cell r="C62">
            <v>1</v>
          </cell>
          <cell r="D62"/>
          <cell r="E62"/>
          <cell r="F62"/>
        </row>
        <row r="63">
          <cell r="C63"/>
          <cell r="D63"/>
          <cell r="E63"/>
          <cell r="F63"/>
        </row>
        <row r="64">
          <cell r="C64"/>
          <cell r="D64">
            <v>1</v>
          </cell>
          <cell r="E64">
            <v>1</v>
          </cell>
          <cell r="F64"/>
        </row>
        <row r="65">
          <cell r="C65">
            <v>1</v>
          </cell>
          <cell r="D65"/>
          <cell r="E65">
            <v>2</v>
          </cell>
          <cell r="F65"/>
        </row>
        <row r="66">
          <cell r="C66"/>
          <cell r="D66">
            <v>1</v>
          </cell>
          <cell r="E66"/>
          <cell r="F66"/>
        </row>
        <row r="67">
          <cell r="C67"/>
          <cell r="D67"/>
          <cell r="E67"/>
          <cell r="F67"/>
        </row>
        <row r="68">
          <cell r="C68">
            <v>1</v>
          </cell>
          <cell r="D68"/>
          <cell r="E68"/>
          <cell r="F68"/>
        </row>
        <row r="69">
          <cell r="C69">
            <v>1</v>
          </cell>
          <cell r="D69"/>
          <cell r="E69"/>
          <cell r="F69"/>
        </row>
        <row r="70">
          <cell r="C70"/>
          <cell r="D70">
            <v>1</v>
          </cell>
          <cell r="E70"/>
          <cell r="F70"/>
        </row>
        <row r="71">
          <cell r="C71"/>
          <cell r="D71"/>
          <cell r="E71">
            <v>1</v>
          </cell>
          <cell r="F71"/>
        </row>
        <row r="72">
          <cell r="C72">
            <v>4</v>
          </cell>
          <cell r="D72"/>
          <cell r="E72"/>
          <cell r="F72"/>
        </row>
        <row r="73">
          <cell r="C73"/>
          <cell r="D73"/>
          <cell r="E73"/>
          <cell r="F73"/>
        </row>
        <row r="74">
          <cell r="C74"/>
          <cell r="D74"/>
          <cell r="E74"/>
          <cell r="F74"/>
        </row>
        <row r="75">
          <cell r="C75"/>
          <cell r="D75"/>
          <cell r="E75"/>
          <cell r="F75"/>
        </row>
        <row r="76">
          <cell r="C76">
            <v>32</v>
          </cell>
          <cell r="D76"/>
          <cell r="E76">
            <v>1</v>
          </cell>
          <cell r="F76"/>
        </row>
        <row r="77">
          <cell r="C77"/>
          <cell r="D77"/>
          <cell r="E77"/>
          <cell r="F77"/>
        </row>
        <row r="78">
          <cell r="C78"/>
          <cell r="D78"/>
          <cell r="E78"/>
          <cell r="F78"/>
        </row>
        <row r="79">
          <cell r="C79">
            <v>5</v>
          </cell>
          <cell r="D79">
            <v>2</v>
          </cell>
          <cell r="E79"/>
          <cell r="F79"/>
        </row>
        <row r="80">
          <cell r="C80">
            <v>1</v>
          </cell>
          <cell r="D80"/>
          <cell r="E80"/>
          <cell r="F80"/>
        </row>
        <row r="81">
          <cell r="C81"/>
          <cell r="D81"/>
          <cell r="E81">
            <v>1</v>
          </cell>
          <cell r="F81"/>
        </row>
        <row r="82">
          <cell r="C82">
            <v>1</v>
          </cell>
          <cell r="D82"/>
          <cell r="E82"/>
          <cell r="F82"/>
        </row>
        <row r="83">
          <cell r="C83"/>
          <cell r="D83"/>
          <cell r="E83">
            <v>1</v>
          </cell>
          <cell r="F83"/>
        </row>
        <row r="84">
          <cell r="C84"/>
          <cell r="D84">
            <v>1</v>
          </cell>
          <cell r="E84"/>
          <cell r="F84"/>
        </row>
        <row r="85">
          <cell r="C85"/>
          <cell r="D85"/>
          <cell r="E85">
            <v>1</v>
          </cell>
          <cell r="F85"/>
        </row>
        <row r="86">
          <cell r="C86">
            <v>2</v>
          </cell>
          <cell r="D86"/>
          <cell r="E86"/>
          <cell r="F86"/>
        </row>
        <row r="87">
          <cell r="C87"/>
          <cell r="D87"/>
          <cell r="E87"/>
          <cell r="F87"/>
        </row>
        <row r="88">
          <cell r="C88">
            <v>3</v>
          </cell>
          <cell r="D88">
            <v>12</v>
          </cell>
          <cell r="E88"/>
          <cell r="F88"/>
        </row>
        <row r="89">
          <cell r="C89"/>
          <cell r="D89"/>
          <cell r="E89"/>
          <cell r="F89"/>
        </row>
        <row r="90">
          <cell r="C90">
            <v>1</v>
          </cell>
          <cell r="D90"/>
          <cell r="E90"/>
          <cell r="F90"/>
        </row>
        <row r="91">
          <cell r="C91">
            <v>1</v>
          </cell>
          <cell r="D91"/>
          <cell r="E91"/>
          <cell r="F91"/>
        </row>
        <row r="92">
          <cell r="C92"/>
          <cell r="D92"/>
          <cell r="E92"/>
          <cell r="F92"/>
        </row>
        <row r="93">
          <cell r="C93">
            <v>1</v>
          </cell>
          <cell r="D93"/>
          <cell r="E93">
            <v>1</v>
          </cell>
          <cell r="F93"/>
        </row>
        <row r="94">
          <cell r="C94"/>
          <cell r="D94"/>
          <cell r="E94"/>
          <cell r="F94"/>
        </row>
        <row r="95">
          <cell r="C95">
            <v>2</v>
          </cell>
          <cell r="D95"/>
          <cell r="E95">
            <v>1</v>
          </cell>
          <cell r="F95"/>
        </row>
        <row r="96">
          <cell r="C96">
            <v>1</v>
          </cell>
          <cell r="D96">
            <v>5</v>
          </cell>
          <cell r="E96">
            <v>1</v>
          </cell>
          <cell r="F96"/>
        </row>
        <row r="97">
          <cell r="C97"/>
          <cell r="D97"/>
          <cell r="E97"/>
          <cell r="F97"/>
        </row>
        <row r="98">
          <cell r="C98">
            <v>1</v>
          </cell>
          <cell r="D98">
            <v>2</v>
          </cell>
          <cell r="E98"/>
          <cell r="F98"/>
        </row>
        <row r="99">
          <cell r="C99">
            <v>1</v>
          </cell>
          <cell r="D99"/>
          <cell r="E99"/>
          <cell r="F99"/>
        </row>
        <row r="100">
          <cell r="C100">
            <v>1</v>
          </cell>
          <cell r="D100"/>
          <cell r="E100"/>
          <cell r="F100"/>
        </row>
        <row r="101">
          <cell r="C101">
            <v>7</v>
          </cell>
          <cell r="D101"/>
          <cell r="E101">
            <v>11</v>
          </cell>
          <cell r="F101"/>
        </row>
        <row r="102">
          <cell r="C102"/>
          <cell r="D102"/>
          <cell r="E102"/>
          <cell r="F102"/>
        </row>
        <row r="103">
          <cell r="C103"/>
          <cell r="D103"/>
          <cell r="E103"/>
          <cell r="F103">
            <v>2</v>
          </cell>
        </row>
        <row r="104">
          <cell r="C104"/>
          <cell r="D104"/>
          <cell r="E104"/>
          <cell r="F104"/>
        </row>
        <row r="105">
          <cell r="C105">
            <v>1</v>
          </cell>
          <cell r="D105"/>
          <cell r="E105"/>
          <cell r="F105"/>
        </row>
        <row r="106">
          <cell r="C106">
            <v>1</v>
          </cell>
          <cell r="D106"/>
          <cell r="E106"/>
          <cell r="F106"/>
        </row>
        <row r="107">
          <cell r="C107">
            <v>1</v>
          </cell>
          <cell r="D107"/>
          <cell r="E107"/>
          <cell r="F107"/>
        </row>
        <row r="108">
          <cell r="C108"/>
          <cell r="D108"/>
          <cell r="E108"/>
          <cell r="F108"/>
        </row>
        <row r="109">
          <cell r="C109"/>
          <cell r="D109"/>
          <cell r="E109"/>
          <cell r="F109">
            <v>1</v>
          </cell>
        </row>
        <row r="110">
          <cell r="C110"/>
          <cell r="D110"/>
          <cell r="E110"/>
          <cell r="F110"/>
        </row>
        <row r="111">
          <cell r="C111"/>
          <cell r="D111"/>
          <cell r="E111"/>
          <cell r="F111"/>
        </row>
        <row r="112">
          <cell r="C112"/>
          <cell r="D112"/>
          <cell r="E112"/>
          <cell r="F112">
            <v>8</v>
          </cell>
        </row>
        <row r="113">
          <cell r="C113"/>
          <cell r="D113"/>
          <cell r="E113"/>
          <cell r="F113"/>
        </row>
        <row r="114">
          <cell r="C114"/>
          <cell r="D114"/>
          <cell r="E114">
            <v>3</v>
          </cell>
          <cell r="F114"/>
        </row>
        <row r="115">
          <cell r="C115">
            <v>1</v>
          </cell>
          <cell r="D115"/>
          <cell r="E115"/>
          <cell r="F115"/>
        </row>
        <row r="116">
          <cell r="C116"/>
          <cell r="D116"/>
          <cell r="E116"/>
          <cell r="F116"/>
        </row>
        <row r="117">
          <cell r="C117">
            <v>2</v>
          </cell>
          <cell r="D117"/>
          <cell r="E117"/>
          <cell r="F117"/>
        </row>
        <row r="118">
          <cell r="C118"/>
          <cell r="D118"/>
          <cell r="E118">
            <v>1</v>
          </cell>
          <cell r="F118"/>
        </row>
        <row r="119">
          <cell r="C119"/>
          <cell r="D119"/>
          <cell r="E119"/>
          <cell r="F119"/>
        </row>
        <row r="120">
          <cell r="C120">
            <v>1</v>
          </cell>
          <cell r="D120"/>
          <cell r="E120">
            <v>13</v>
          </cell>
          <cell r="F120"/>
        </row>
        <row r="121">
          <cell r="C121">
            <v>2</v>
          </cell>
          <cell r="D121"/>
          <cell r="E121"/>
          <cell r="F121">
            <v>3</v>
          </cell>
        </row>
        <row r="122">
          <cell r="C122"/>
          <cell r="D122"/>
          <cell r="E122"/>
          <cell r="F122"/>
        </row>
        <row r="123">
          <cell r="C123">
            <v>8</v>
          </cell>
          <cell r="D123"/>
          <cell r="E123"/>
          <cell r="F123"/>
        </row>
        <row r="124">
          <cell r="C124">
            <v>14</v>
          </cell>
          <cell r="D124"/>
          <cell r="E124">
            <v>6</v>
          </cell>
          <cell r="F124"/>
        </row>
        <row r="125">
          <cell r="C125"/>
          <cell r="D125"/>
          <cell r="E125">
            <v>4</v>
          </cell>
          <cell r="F125"/>
        </row>
        <row r="126">
          <cell r="C126"/>
          <cell r="D126"/>
          <cell r="E126"/>
          <cell r="F126"/>
        </row>
        <row r="127">
          <cell r="C127"/>
          <cell r="D127"/>
          <cell r="E127"/>
          <cell r="F127"/>
        </row>
        <row r="128">
          <cell r="C128"/>
          <cell r="D128"/>
          <cell r="E128"/>
          <cell r="F128"/>
        </row>
        <row r="129">
          <cell r="C129">
            <v>4</v>
          </cell>
          <cell r="D129"/>
          <cell r="E129"/>
          <cell r="F129"/>
        </row>
        <row r="130">
          <cell r="C130">
            <v>3</v>
          </cell>
          <cell r="D130"/>
          <cell r="E130">
            <v>7</v>
          </cell>
          <cell r="F130"/>
        </row>
        <row r="131">
          <cell r="C131"/>
          <cell r="D131"/>
          <cell r="E131"/>
          <cell r="F131"/>
        </row>
        <row r="132">
          <cell r="C132"/>
          <cell r="D132"/>
          <cell r="E132"/>
          <cell r="F132"/>
        </row>
        <row r="133">
          <cell r="C133"/>
          <cell r="D133">
            <v>1</v>
          </cell>
          <cell r="E133"/>
          <cell r="F133"/>
        </row>
        <row r="134">
          <cell r="C134">
            <v>1</v>
          </cell>
          <cell r="D134"/>
          <cell r="E134">
            <v>1</v>
          </cell>
          <cell r="F134"/>
        </row>
        <row r="135">
          <cell r="C135"/>
          <cell r="D135"/>
          <cell r="E135"/>
          <cell r="F135"/>
        </row>
        <row r="136">
          <cell r="C136"/>
          <cell r="D136"/>
          <cell r="E136"/>
          <cell r="F136"/>
        </row>
        <row r="137">
          <cell r="C137"/>
          <cell r="D137">
            <v>1</v>
          </cell>
          <cell r="E137"/>
          <cell r="F137"/>
        </row>
        <row r="138">
          <cell r="C138">
            <v>1</v>
          </cell>
          <cell r="D138"/>
          <cell r="E138"/>
          <cell r="F138"/>
        </row>
        <row r="139">
          <cell r="C139">
            <v>1</v>
          </cell>
          <cell r="D139"/>
          <cell r="E139"/>
          <cell r="F139"/>
        </row>
        <row r="140">
          <cell r="C140"/>
          <cell r="D140"/>
          <cell r="E140"/>
          <cell r="F140"/>
        </row>
        <row r="141">
          <cell r="C141"/>
          <cell r="D141"/>
          <cell r="E141">
            <v>1</v>
          </cell>
          <cell r="F141"/>
        </row>
        <row r="142">
          <cell r="C142"/>
          <cell r="D142"/>
          <cell r="E142"/>
          <cell r="F142"/>
        </row>
        <row r="143">
          <cell r="C143"/>
          <cell r="D143">
            <v>1</v>
          </cell>
          <cell r="E143"/>
          <cell r="F143"/>
        </row>
        <row r="144">
          <cell r="C144"/>
          <cell r="D144"/>
          <cell r="E144"/>
          <cell r="F144"/>
        </row>
        <row r="145">
          <cell r="C145"/>
          <cell r="D145"/>
          <cell r="E145"/>
          <cell r="F145"/>
        </row>
        <row r="146">
          <cell r="C146">
            <v>1</v>
          </cell>
          <cell r="D146"/>
          <cell r="E146">
            <v>4</v>
          </cell>
          <cell r="F146"/>
        </row>
        <row r="147">
          <cell r="C147">
            <v>2</v>
          </cell>
          <cell r="D147"/>
          <cell r="E147">
            <v>7</v>
          </cell>
          <cell r="F147"/>
        </row>
      </sheetData>
      <sheetData sheetId="24"/>
      <sheetData sheetId="25"/>
      <sheetData sheetId="26"/>
      <sheetData sheetId="27"/>
      <sheetData sheetId="28"/>
      <sheetData sheetId="29"/>
      <sheetData sheetId="30"/>
      <sheetData sheetId="31"/>
      <sheetData sheetId="32"/>
      <sheetData sheetId="33">
        <row r="8">
          <cell r="F8">
            <v>3058124.2220348641</v>
          </cell>
          <cell r="G8">
            <v>737392.85630427499</v>
          </cell>
          <cell r="H8">
            <v>2620198.0048949914</v>
          </cell>
          <cell r="I8">
            <v>2647554.5780777629</v>
          </cell>
          <cell r="J8">
            <v>9063269.6613118928</v>
          </cell>
          <cell r="K8">
            <v>2714438.16</v>
          </cell>
          <cell r="L8">
            <v>664430</v>
          </cell>
          <cell r="M8">
            <v>2327437</v>
          </cell>
          <cell r="N8">
            <v>2388104</v>
          </cell>
          <cell r="O8">
            <v>8094409.1600000001</v>
          </cell>
        </row>
        <row r="9">
          <cell r="F9">
            <v>55997.647356121481</v>
          </cell>
          <cell r="G9">
            <v>13502.481302991113</v>
          </cell>
          <cell r="H9">
            <v>28634.109737345807</v>
          </cell>
          <cell r="I9">
            <v>28933.068486680721</v>
          </cell>
          <cell r="J9">
            <v>127067.30688313913</v>
          </cell>
          <cell r="K9">
            <v>56887.310053318884</v>
          </cell>
          <cell r="L9">
            <v>13924.823332945092</v>
          </cell>
          <cell r="M9">
            <v>28692.069740522402</v>
          </cell>
          <cell r="N9">
            <v>29439.887025571676</v>
          </cell>
          <cell r="O9">
            <v>128944.09015235805</v>
          </cell>
        </row>
        <row r="10">
          <cell r="F10">
            <v>139933.83854627598</v>
          </cell>
          <cell r="G10">
            <v>33333.520211388735</v>
          </cell>
          <cell r="H10">
            <v>64131.024981076895</v>
          </cell>
          <cell r="I10">
            <v>65380.07237662375</v>
          </cell>
          <cell r="J10">
            <v>302778.45611536538</v>
          </cell>
          <cell r="K10">
            <v>152988.20276475075</v>
          </cell>
          <cell r="L10">
            <v>37448.311293454273</v>
          </cell>
          <cell r="M10">
            <v>65900.100992629901</v>
          </cell>
          <cell r="N10">
            <v>67617.691778322929</v>
          </cell>
          <cell r="O10">
            <v>323954.30682915781</v>
          </cell>
        </row>
        <row r="11">
          <cell r="F11">
            <v>801998.28921329358</v>
          </cell>
          <cell r="G11">
            <v>191574.39980364664</v>
          </cell>
          <cell r="H11">
            <v>369341.23061463906</v>
          </cell>
          <cell r="I11">
            <v>368037.14682330191</v>
          </cell>
          <cell r="J11">
            <v>1730951.0664548811</v>
          </cell>
          <cell r="K11">
            <v>829560.57961247547</v>
          </cell>
          <cell r="L11">
            <v>203059.07423382075</v>
          </cell>
          <cell r="M11">
            <v>371664.61320140806</v>
          </cell>
          <cell r="N11">
            <v>381351.51360652718</v>
          </cell>
          <cell r="O11">
            <v>1785635.7806542313</v>
          </cell>
        </row>
        <row r="12">
          <cell r="F12">
            <v>475710.50673438766</v>
          </cell>
          <cell r="G12">
            <v>0</v>
          </cell>
          <cell r="H12">
            <v>372361.32986733085</v>
          </cell>
          <cell r="I12">
            <v>379613.62233280129</v>
          </cell>
          <cell r="J12">
            <v>1227685.4589345199</v>
          </cell>
          <cell r="K12">
            <v>324503.29699531134</v>
          </cell>
          <cell r="L12">
            <v>0</v>
          </cell>
          <cell r="M12">
            <v>254004.22632030325</v>
          </cell>
          <cell r="N12">
            <v>258951.33760437975</v>
          </cell>
          <cell r="O12">
            <v>837458.8609199943</v>
          </cell>
        </row>
        <row r="13">
          <cell r="F13">
            <v>267926.17652963515</v>
          </cell>
          <cell r="G13">
            <v>63999.882731295933</v>
          </cell>
          <cell r="H13">
            <v>187017.4432701373</v>
          </cell>
          <cell r="I13">
            <v>186357.11510677452</v>
          </cell>
          <cell r="J13">
            <v>705300.61763784289</v>
          </cell>
          <cell r="K13">
            <v>294378.02192639775</v>
          </cell>
          <cell r="L13">
            <v>72057.580936502287</v>
          </cell>
          <cell r="M13">
            <v>195335.47362341738</v>
          </cell>
          <cell r="N13">
            <v>200426.61012489384</v>
          </cell>
          <cell r="O13">
            <v>762197.68661121128</v>
          </cell>
        </row>
        <row r="14">
          <cell r="F14">
            <v>1390185.4331459578</v>
          </cell>
          <cell r="G14">
            <v>331154.88515684847</v>
          </cell>
          <cell r="H14">
            <v>1088164.5230035884</v>
          </cell>
          <cell r="I14">
            <v>1109358.1506399028</v>
          </cell>
          <cell r="J14">
            <v>3918862.9919462977</v>
          </cell>
          <cell r="K14">
            <v>1251166.8898313621</v>
          </cell>
          <cell r="L14">
            <v>298039.39664116362</v>
          </cell>
          <cell r="M14">
            <v>979348.07070322963</v>
          </cell>
          <cell r="N14">
            <v>998422.3355759125</v>
          </cell>
          <cell r="O14">
            <v>3526976.6927516679</v>
          </cell>
        </row>
        <row r="15">
          <cell r="F15">
            <v>968706.96501103672</v>
          </cell>
          <cell r="G15">
            <v>233580.30740034158</v>
          </cell>
          <cell r="H15">
            <v>439488.86588860227</v>
          </cell>
          <cell r="I15">
            <v>444077.4157998049</v>
          </cell>
          <cell r="J15">
            <v>2085853.5540997856</v>
          </cell>
          <cell r="K15">
            <v>1027837.7088274412</v>
          </cell>
          <cell r="L15">
            <v>251593.16720981375</v>
          </cell>
          <cell r="M15">
            <v>476588.01776704832</v>
          </cell>
          <cell r="N15">
            <v>489009.59490514576</v>
          </cell>
          <cell r="O15">
            <v>2245028.4887094493</v>
          </cell>
        </row>
        <row r="16">
          <cell r="F16">
            <v>46101.729378831609</v>
          </cell>
          <cell r="G16">
            <v>10916.331702952028</v>
          </cell>
          <cell r="H16">
            <v>27668.575349284958</v>
          </cell>
          <cell r="I16">
            <v>30812.880781354877</v>
          </cell>
          <cell r="J16">
            <v>115499.51721242347</v>
          </cell>
          <cell r="K16">
            <v>47498.14237461576</v>
          </cell>
          <cell r="L16">
            <v>11626.551520711433</v>
          </cell>
          <cell r="M16">
            <v>24901.717814356463</v>
          </cell>
          <cell r="N16">
            <v>27731.59270321939</v>
          </cell>
          <cell r="O16">
            <v>111758.00441290304</v>
          </cell>
        </row>
        <row r="17">
          <cell r="F17">
            <v>338602.59663000592</v>
          </cell>
          <cell r="G17">
            <v>81645.844888179898</v>
          </cell>
          <cell r="H17">
            <v>172531.36980566921</v>
          </cell>
          <cell r="I17">
            <v>174332.70964166446</v>
          </cell>
          <cell r="J17">
            <v>767112.52096551959</v>
          </cell>
          <cell r="K17">
            <v>358997.58771511907</v>
          </cell>
          <cell r="L17">
            <v>87875.098703051553</v>
          </cell>
          <cell r="M17">
            <v>190438.72171359905</v>
          </cell>
          <cell r="N17">
            <v>195402.23146134606</v>
          </cell>
          <cell r="O17">
            <v>832713.63959311566</v>
          </cell>
        </row>
        <row r="18">
          <cell r="F18">
            <v>274231.46929539868</v>
          </cell>
          <cell r="G18">
            <v>66124.300960442459</v>
          </cell>
          <cell r="H18">
            <v>146119.99173018764</v>
          </cell>
          <cell r="I18">
            <v>147645.57958261907</v>
          </cell>
          <cell r="J18">
            <v>634121.34156864788</v>
          </cell>
          <cell r="K18">
            <v>264553.6069469878</v>
          </cell>
          <cell r="L18">
            <v>64757.188121171843</v>
          </cell>
          <cell r="M18">
            <v>138041.44941556026</v>
          </cell>
          <cell r="N18">
            <v>141639.30007115175</v>
          </cell>
          <cell r="O18">
            <v>608991.54455487174</v>
          </cell>
        </row>
        <row r="19">
          <cell r="F19">
            <v>1169147.1419960321</v>
          </cell>
          <cell r="G19">
            <v>281911.61898020684</v>
          </cell>
          <cell r="H19">
            <v>543349.97384952439</v>
          </cell>
          <cell r="I19">
            <v>549022.90135183628</v>
          </cell>
          <cell r="J19">
            <v>2543431.6361775994</v>
          </cell>
          <cell r="K19">
            <v>1334918.7223191434</v>
          </cell>
          <cell r="L19">
            <v>326760.17471580871</v>
          </cell>
          <cell r="M19">
            <v>654188.17238465406</v>
          </cell>
          <cell r="N19">
            <v>671238.64059445087</v>
          </cell>
          <cell r="O19">
            <v>2987105.7100140569</v>
          </cell>
        </row>
        <row r="20">
          <cell r="F20">
            <v>52334.249865534111</v>
          </cell>
          <cell r="G20">
            <v>12619.141404664595</v>
          </cell>
          <cell r="H20">
            <v>19469.55562260529</v>
          </cell>
          <cell r="I20">
            <v>19672.830459938508</v>
          </cell>
          <cell r="J20">
            <v>104095.7773527425</v>
          </cell>
          <cell r="K20">
            <v>53573.486166717783</v>
          </cell>
          <cell r="L20">
            <v>13113.668575686159</v>
          </cell>
          <cell r="M20">
            <v>19869.58965160681</v>
          </cell>
          <cell r="N20">
            <v>20387.461757825862</v>
          </cell>
          <cell r="O20">
            <v>106944.20615183661</v>
          </cell>
        </row>
        <row r="21">
          <cell r="F21">
            <v>931297.96662649512</v>
          </cell>
          <cell r="G21">
            <v>224560.03020836279</v>
          </cell>
          <cell r="H21">
            <v>420815.53013716737</v>
          </cell>
          <cell r="I21">
            <v>425209.11826491111</v>
          </cell>
          <cell r="J21">
            <v>2001882.6452369364</v>
          </cell>
          <cell r="K21">
            <v>1030293.913042432</v>
          </cell>
          <cell r="L21">
            <v>252194.39461415619</v>
          </cell>
          <cell r="M21">
            <v>477907.72409221862</v>
          </cell>
          <cell r="N21">
            <v>490363.69746628235</v>
          </cell>
          <cell r="O21">
            <v>2250759.7292150892</v>
          </cell>
        </row>
        <row r="22">
          <cell r="F22">
            <v>481998.44126156927</v>
          </cell>
          <cell r="G22">
            <v>116222.29233696088</v>
          </cell>
          <cell r="H22">
            <v>219305.22429550104</v>
          </cell>
          <cell r="I22">
            <v>221594.91362684008</v>
          </cell>
          <cell r="J22">
            <v>1039120.8715208713</v>
          </cell>
          <cell r="K22">
            <v>497073.58299016493</v>
          </cell>
          <cell r="L22">
            <v>121673.21358884062</v>
          </cell>
          <cell r="M22">
            <v>226790.9452650779</v>
          </cell>
          <cell r="N22">
            <v>232701.92312396562</v>
          </cell>
          <cell r="O22">
            <v>1078239.6649680492</v>
          </cell>
        </row>
        <row r="23">
          <cell r="F23">
            <v>1068292.5787319504</v>
          </cell>
          <cell r="G23">
            <v>255184.47151055481</v>
          </cell>
          <cell r="H23">
            <v>656175.0415020308</v>
          </cell>
          <cell r="I23">
            <v>653858.19419397693</v>
          </cell>
          <cell r="J23">
            <v>2633510.285938513</v>
          </cell>
          <cell r="K23">
            <v>961463.32085875538</v>
          </cell>
          <cell r="L23">
            <v>230232.75860199507</v>
          </cell>
          <cell r="M23">
            <v>590557.53735182772</v>
          </cell>
          <cell r="N23">
            <v>588472.37477457931</v>
          </cell>
          <cell r="O23">
            <v>2370725.9915871574</v>
          </cell>
        </row>
        <row r="24">
          <cell r="F24">
            <v>223467.24692583064</v>
          </cell>
          <cell r="G24">
            <v>53883.733797917812</v>
          </cell>
          <cell r="H24">
            <v>89758.034996357674</v>
          </cell>
          <cell r="I24">
            <v>90695.167323201822</v>
          </cell>
          <cell r="J24">
            <v>457804.18304330797</v>
          </cell>
          <cell r="K24">
            <v>266210.51889028837</v>
          </cell>
          <cell r="L24">
            <v>65162.765499801317</v>
          </cell>
          <cell r="M24">
            <v>113989.0595014788</v>
          </cell>
          <cell r="N24">
            <v>116960.01941383835</v>
          </cell>
          <cell r="O24">
            <v>562322.36330540688</v>
          </cell>
        </row>
        <row r="25">
          <cell r="F25">
            <v>896485.70019659924</v>
          </cell>
          <cell r="G25">
            <v>216165.89226190446</v>
          </cell>
          <cell r="H25">
            <v>457933.37384260749</v>
          </cell>
          <cell r="I25">
            <v>462714.49642607459</v>
          </cell>
          <cell r="J25">
            <v>2033299.4627271858</v>
          </cell>
          <cell r="K25">
            <v>911853.87279640243</v>
          </cell>
          <cell r="L25">
            <v>223202.75070575092</v>
          </cell>
          <cell r="M25">
            <v>467639.43961991585</v>
          </cell>
          <cell r="N25">
            <v>479827.78501573898</v>
          </cell>
          <cell r="O25">
            <v>2082523.8481378083</v>
          </cell>
        </row>
        <row r="26">
          <cell r="F26">
            <v>520202.44366340921</v>
          </cell>
          <cell r="G26">
            <v>97569.968663103791</v>
          </cell>
          <cell r="H26">
            <v>207089.46765750469</v>
          </cell>
          <cell r="I26">
            <v>209251.61653586038</v>
          </cell>
          <cell r="J26">
            <v>1034113.496519878</v>
          </cell>
          <cell r="K26">
            <v>504253.53474446735</v>
          </cell>
          <cell r="L26">
            <v>82938.737284611751</v>
          </cell>
          <cell r="M26">
            <v>199520.08593354764</v>
          </cell>
          <cell r="N26">
            <v>204720.28830043713</v>
          </cell>
          <cell r="O26">
            <v>991432.64626306389</v>
          </cell>
        </row>
        <row r="27">
          <cell r="F27">
            <v>324995.69166496675</v>
          </cell>
          <cell r="G27">
            <v>78364.86812296712</v>
          </cell>
          <cell r="H27">
            <v>142447.66703062027</v>
          </cell>
          <cell r="I27">
            <v>141944.70749539789</v>
          </cell>
          <cell r="J27">
            <v>687752.93431395199</v>
          </cell>
          <cell r="K27">
            <v>319784.00505700597</v>
          </cell>
          <cell r="L27">
            <v>78276.434075487472</v>
          </cell>
          <cell r="M27">
            <v>132651.9715474305</v>
          </cell>
          <cell r="N27">
            <v>136109.35326008315</v>
          </cell>
          <cell r="O27">
            <v>666821.76394000708</v>
          </cell>
        </row>
        <row r="28">
          <cell r="F28">
            <v>685055.3307398418</v>
          </cell>
          <cell r="G28">
            <v>165184.56098705952</v>
          </cell>
          <cell r="H28">
            <v>358281.22146309516</v>
          </cell>
          <cell r="I28">
            <v>362021.91069217515</v>
          </cell>
          <cell r="J28">
            <v>1570543.0238821716</v>
          </cell>
          <cell r="K28">
            <v>660555.56139581942</v>
          </cell>
          <cell r="L28">
            <v>161690.18161361484</v>
          </cell>
          <cell r="M28">
            <v>336221.49201023066</v>
          </cell>
          <cell r="N28">
            <v>344984.61874190765</v>
          </cell>
          <cell r="O28">
            <v>1503451.8537615726</v>
          </cell>
        </row>
        <row r="29">
          <cell r="F29">
            <v>195206.75199844231</v>
          </cell>
          <cell r="G29">
            <v>47069.397439398927</v>
          </cell>
          <cell r="H29">
            <v>113360.2412793238</v>
          </cell>
          <cell r="I29">
            <v>114543.79600716534</v>
          </cell>
          <cell r="J29">
            <v>470180.18672433036</v>
          </cell>
          <cell r="K29">
            <v>197172.52125276541</v>
          </cell>
          <cell r="L29">
            <v>48263.708056906784</v>
          </cell>
          <cell r="M29">
            <v>112341.18238939234</v>
          </cell>
          <cell r="N29">
            <v>115269.19276903433</v>
          </cell>
          <cell r="O29">
            <v>473046.60446809884</v>
          </cell>
        </row>
        <row r="30">
          <cell r="F30">
            <v>763315.14974317409</v>
          </cell>
          <cell r="G30">
            <v>182358.27205005405</v>
          </cell>
          <cell r="H30">
            <v>351737.64509928325</v>
          </cell>
          <cell r="I30">
            <v>350563.38434652233</v>
          </cell>
          <cell r="J30">
            <v>1647974.4512390338</v>
          </cell>
          <cell r="K30">
            <v>782367.75292836991</v>
          </cell>
          <cell r="L30">
            <v>191507.25760648257</v>
          </cell>
          <cell r="M30">
            <v>346671.38105502079</v>
          </cell>
          <cell r="N30">
            <v>355706.86902536807</v>
          </cell>
          <cell r="O30">
            <v>1676253.2606152412</v>
          </cell>
        </row>
        <row r="31">
          <cell r="F31">
            <v>91682.379344027999</v>
          </cell>
          <cell r="G31">
            <v>21900.292097420202</v>
          </cell>
          <cell r="H31">
            <v>43878.246577765756</v>
          </cell>
          <cell r="I31">
            <v>43723.319628345227</v>
          </cell>
          <cell r="J31">
            <v>201184.23764755917</v>
          </cell>
          <cell r="K31">
            <v>94996.28474923152</v>
          </cell>
          <cell r="L31">
            <v>23253.103041422866</v>
          </cell>
          <cell r="M31">
            <v>42309.505578225071</v>
          </cell>
          <cell r="N31">
            <v>43412.241626179122</v>
          </cell>
          <cell r="O31">
            <v>203971.13499505859</v>
          </cell>
        </row>
        <row r="32">
          <cell r="F32">
            <v>794957.25545746333</v>
          </cell>
          <cell r="G32">
            <v>191684.75793685514</v>
          </cell>
          <cell r="H32">
            <v>473996.71900861862</v>
          </cell>
          <cell r="I32">
            <v>478945.55337446748</v>
          </cell>
          <cell r="J32">
            <v>1939584.2857774044</v>
          </cell>
          <cell r="K32">
            <v>814096.0681416702</v>
          </cell>
          <cell r="L32">
            <v>199273.68536661231</v>
          </cell>
          <cell r="M32">
            <v>474626.98764508654</v>
          </cell>
          <cell r="N32">
            <v>486997.45337034547</v>
          </cell>
          <cell r="O32">
            <v>1974994.1945237145</v>
          </cell>
        </row>
        <row r="33">
          <cell r="F33">
            <v>527005.89614592853</v>
          </cell>
          <cell r="G33">
            <v>127074.75394497246</v>
          </cell>
          <cell r="H33">
            <v>210614.77941596939</v>
          </cell>
          <cell r="I33">
            <v>212813.73484441498</v>
          </cell>
          <cell r="J33">
            <v>1077509.1643512854</v>
          </cell>
          <cell r="K33">
            <v>511985.79047986981</v>
          </cell>
          <cell r="L33">
            <v>125323.40999650581</v>
          </cell>
          <cell r="M33">
            <v>203611.80644585672</v>
          </cell>
          <cell r="N33">
            <v>208918.65358784847</v>
          </cell>
          <cell r="O33">
            <v>1049839.6605100809</v>
          </cell>
        </row>
        <row r="34">
          <cell r="F34">
            <v>1155601.5442178468</v>
          </cell>
          <cell r="H34">
            <v>904544.51123140089</v>
          </cell>
          <cell r="I34">
            <v>922161.86517581635</v>
          </cell>
          <cell r="J34">
            <v>2982307.9206250641</v>
          </cell>
          <cell r="K34">
            <v>982261.3125851698</v>
          </cell>
          <cell r="L34">
            <v>0</v>
          </cell>
          <cell r="M34">
            <v>768862.83454669069</v>
          </cell>
          <cell r="N34">
            <v>783837.58539944387</v>
          </cell>
          <cell r="O34">
            <v>2534961.7325313045</v>
          </cell>
        </row>
        <row r="35">
          <cell r="F35">
            <v>211430.36945675779</v>
          </cell>
          <cell r="G35">
            <v>50981.331274844961</v>
          </cell>
          <cell r="H35">
            <v>88945.604303467189</v>
          </cell>
          <cell r="I35">
            <v>89874.254324903712</v>
          </cell>
          <cell r="J35">
            <v>441231.55935997365</v>
          </cell>
          <cell r="K35">
            <v>222578.5043833738</v>
          </cell>
          <cell r="L35">
            <v>54482.561195891962</v>
          </cell>
          <cell r="M35">
            <v>95043.292661826083</v>
          </cell>
          <cell r="N35">
            <v>97520.458572939533</v>
          </cell>
          <cell r="O35">
            <v>469624.81681403134</v>
          </cell>
        </row>
        <row r="36">
          <cell r="F36">
            <v>1043021.5998200949</v>
          </cell>
          <cell r="G36">
            <v>251499.48819496532</v>
          </cell>
          <cell r="H36">
            <v>508441.07584030833</v>
          </cell>
          <cell r="I36">
            <v>513749.53171821072</v>
          </cell>
          <cell r="J36">
            <v>2316711.6955735791</v>
          </cell>
          <cell r="K36">
            <v>1048272.9561281478</v>
          </cell>
          <cell r="L36">
            <v>256595.28821291056</v>
          </cell>
          <cell r="M36">
            <v>499501.07297557325</v>
          </cell>
          <cell r="N36">
            <v>512519.84574623342</v>
          </cell>
          <cell r="O36">
            <v>2316889.1630628654</v>
          </cell>
        </row>
        <row r="37">
          <cell r="F37">
            <v>11901705.083912985</v>
          </cell>
          <cell r="G37">
            <v>2869808.9644239619</v>
          </cell>
          <cell r="H37">
            <v>9315291.8708163463</v>
          </cell>
          <cell r="I37">
            <v>9412549.5831368659</v>
          </cell>
          <cell r="J37">
            <v>33499355.502290159</v>
          </cell>
          <cell r="K37">
            <v>12110636.849721396</v>
          </cell>
          <cell r="L37">
            <v>2964429.1235727393</v>
          </cell>
          <cell r="M37">
            <v>9648116.0623243209</v>
          </cell>
          <cell r="N37">
            <v>9899581.3694752995</v>
          </cell>
          <cell r="O37">
            <v>34622763.405093752</v>
          </cell>
        </row>
        <row r="38">
          <cell r="F38">
            <v>127732.24695017489</v>
          </cell>
          <cell r="G38">
            <v>30511.571999803877</v>
          </cell>
          <cell r="H38">
            <v>77802.904880571557</v>
          </cell>
          <cell r="I38">
            <v>77528.195482422758</v>
          </cell>
          <cell r="J38">
            <v>313574.9193129731</v>
          </cell>
          <cell r="K38">
            <v>132552.95546404403</v>
          </cell>
          <cell r="L38">
            <v>32446.190290357492</v>
          </cell>
          <cell r="M38">
            <v>74585.993367112955</v>
          </cell>
          <cell r="N38">
            <v>76077.00298619752</v>
          </cell>
          <cell r="O38">
            <v>315662.14210771199</v>
          </cell>
        </row>
        <row r="39">
          <cell r="F39">
            <v>241260.89188011229</v>
          </cell>
          <cell r="G39">
            <v>58174.241875503765</v>
          </cell>
          <cell r="H39">
            <v>113864.6636760251</v>
          </cell>
          <cell r="I39">
            <v>115053.48490211775</v>
          </cell>
          <cell r="J39">
            <v>528353.28233375889</v>
          </cell>
          <cell r="K39">
            <v>229206.15215657602</v>
          </cell>
          <cell r="L39">
            <v>56104.87071040985</v>
          </cell>
          <cell r="M39">
            <v>102680.5474512012</v>
          </cell>
          <cell r="N39">
            <v>105356.7673585397</v>
          </cell>
          <cell r="O39">
            <v>493348.33767672675</v>
          </cell>
        </row>
        <row r="40">
          <cell r="F40">
            <v>472578.27628577308</v>
          </cell>
          <cell r="G40">
            <v>113950.84688412127</v>
          </cell>
          <cell r="H40">
            <v>252103.76221496885</v>
          </cell>
          <cell r="I40">
            <v>254735.88963732458</v>
          </cell>
          <cell r="J40">
            <v>1093368.7750221877</v>
          </cell>
          <cell r="K40">
            <v>442947.79284234683</v>
          </cell>
          <cell r="L40">
            <v>108424.35255361129</v>
          </cell>
          <cell r="M40">
            <v>226893.38599347198</v>
          </cell>
          <cell r="N40">
            <v>229262.30067359214</v>
          </cell>
          <cell r="O40">
            <v>1007527.8320630222</v>
          </cell>
        </row>
        <row r="41">
          <cell r="F41">
            <v>906587.41128050967</v>
          </cell>
          <cell r="G41">
            <v>216557.74273031531</v>
          </cell>
          <cell r="H41">
            <v>397268.66038394405</v>
          </cell>
          <cell r="I41">
            <v>395865.96938204661</v>
          </cell>
          <cell r="J41">
            <v>1916279.7837768155</v>
          </cell>
          <cell r="K41">
            <v>815928.67015245871</v>
          </cell>
          <cell r="L41">
            <v>196164.25879711969</v>
          </cell>
          <cell r="M41">
            <v>357541.79434554966</v>
          </cell>
          <cell r="N41">
            <v>366057.46863095748</v>
          </cell>
          <cell r="O41">
            <v>1735692.1919260854</v>
          </cell>
        </row>
        <row r="42">
          <cell r="F42">
            <v>440131.04136914201</v>
          </cell>
          <cell r="G42">
            <v>106126.97921322925</v>
          </cell>
          <cell r="H42">
            <v>190762.59639828728</v>
          </cell>
          <cell r="I42">
            <v>192754.28211026633</v>
          </cell>
          <cell r="J42">
            <v>929774.899090925</v>
          </cell>
          <cell r="K42">
            <v>409809.55397633603</v>
          </cell>
          <cell r="L42">
            <v>100312.80498102194</v>
          </cell>
          <cell r="M42">
            <v>172281.62816266759</v>
          </cell>
          <cell r="N42">
            <v>174071.42805599832</v>
          </cell>
          <cell r="O42">
            <v>856475.41517602385</v>
          </cell>
        </row>
        <row r="43">
          <cell r="F43">
            <v>487637.50955310685</v>
          </cell>
          <cell r="G43">
            <v>116853.24940719412</v>
          </cell>
          <cell r="H43">
            <v>283261.42376664997</v>
          </cell>
          <cell r="I43">
            <v>282261.27376760868</v>
          </cell>
          <cell r="J43">
            <v>1170013.4564945595</v>
          </cell>
          <cell r="K43">
            <v>466696.86402965488</v>
          </cell>
          <cell r="L43">
            <v>114237.62831396703</v>
          </cell>
          <cell r="M43">
            <v>254339.98998577593</v>
          </cell>
          <cell r="N43">
            <v>253442.57223408922</v>
          </cell>
          <cell r="O43">
            <v>1088717.0545634869</v>
          </cell>
        </row>
        <row r="44">
          <cell r="F44">
            <v>344822.67053177301</v>
          </cell>
          <cell r="G44">
            <v>82368.250698657561</v>
          </cell>
          <cell r="H44">
            <v>213611.02987085414</v>
          </cell>
          <cell r="I44">
            <v>212856.80408013531</v>
          </cell>
          <cell r="J44">
            <v>853658.75518142001</v>
          </cell>
          <cell r="K44">
            <v>322545.52496250707</v>
          </cell>
          <cell r="L44">
            <v>78952.396373203257</v>
          </cell>
          <cell r="M44">
            <v>199003.46647780004</v>
          </cell>
          <cell r="N44">
            <v>198322.61654641925</v>
          </cell>
          <cell r="O44">
            <v>798824.00435992959</v>
          </cell>
        </row>
        <row r="45">
          <cell r="F45">
            <v>51181.910798850578</v>
          </cell>
          <cell r="G45">
            <v>12225.891219433614</v>
          </cell>
          <cell r="H45">
            <v>28605.524127468041</v>
          </cell>
          <cell r="I45">
            <v>28504.522676058852</v>
          </cell>
          <cell r="J45">
            <v>120517.84882181109</v>
          </cell>
          <cell r="K45">
            <v>62962.653845420908</v>
          </cell>
          <cell r="L45">
            <v>15411.940387919816</v>
          </cell>
          <cell r="M45">
            <v>37189.282404188605</v>
          </cell>
          <cell r="N45">
            <v>38158.567243237856</v>
          </cell>
          <cell r="O45">
            <v>153722.44388076718</v>
          </cell>
        </row>
        <row r="46">
          <cell r="F46">
            <v>655224.80831648747</v>
          </cell>
          <cell r="G46">
            <v>157991.65038640072</v>
          </cell>
          <cell r="H46">
            <v>277053.34717165062</v>
          </cell>
          <cell r="I46">
            <v>279945.96450563602</v>
          </cell>
          <cell r="J46">
            <v>1370215.7703801747</v>
          </cell>
          <cell r="K46">
            <v>602563.64338029979</v>
          </cell>
          <cell r="L46">
            <v>147494.97336158348</v>
          </cell>
          <cell r="M46">
            <v>251543.38959004876</v>
          </cell>
          <cell r="N46">
            <v>258099.50409752381</v>
          </cell>
          <cell r="O46">
            <v>1259701.5104294559</v>
          </cell>
        </row>
        <row r="47">
          <cell r="F47">
            <v>171941.54961121106</v>
          </cell>
          <cell r="G47">
            <v>41071.907024126231</v>
          </cell>
          <cell r="H47">
            <v>102719.8499662354</v>
          </cell>
          <cell r="I47">
            <v>102357.16288912074</v>
          </cell>
          <cell r="J47">
            <v>418090.46949069342</v>
          </cell>
          <cell r="K47">
            <v>165691.194330055</v>
          </cell>
          <cell r="L47">
            <v>40557.73786294688</v>
          </cell>
          <cell r="M47">
            <v>92542.140033541495</v>
          </cell>
          <cell r="N47">
            <v>92411.387885826116</v>
          </cell>
          <cell r="O47">
            <v>391202.4601123695</v>
          </cell>
        </row>
        <row r="48">
          <cell r="F48">
            <v>474148.30378173915</v>
          </cell>
          <cell r="G48">
            <v>114329.42112626121</v>
          </cell>
          <cell r="H48">
            <v>268750.44704513584</v>
          </cell>
          <cell r="I48">
            <v>271556.37669577973</v>
          </cell>
          <cell r="J48">
            <v>1128784.5486489157</v>
          </cell>
          <cell r="K48">
            <v>470010.68791625608</v>
          </cell>
          <cell r="L48">
            <v>115048.78307122597</v>
          </cell>
          <cell r="M48">
            <v>257339.12659409243</v>
          </cell>
          <cell r="N48">
            <v>264046.29860109324</v>
          </cell>
          <cell r="O48">
            <v>1106444.8961826677</v>
          </cell>
        </row>
        <row r="49">
          <cell r="F49">
            <v>634291.10837027372</v>
          </cell>
          <cell r="G49">
            <v>152943.99382453487</v>
          </cell>
          <cell r="H49">
            <v>266206.23406868218</v>
          </cell>
          <cell r="I49">
            <v>268985.60047931422</v>
          </cell>
          <cell r="J49">
            <v>1322426.9367428049</v>
          </cell>
          <cell r="K49">
            <v>633492.66632191022</v>
          </cell>
          <cell r="L49">
            <v>155065.75109600028</v>
          </cell>
          <cell r="M49">
            <v>267910.27163928497</v>
          </cell>
          <cell r="N49">
            <v>274892.96524716896</v>
          </cell>
          <cell r="O49">
            <v>1331361.6543043645</v>
          </cell>
        </row>
        <row r="50">
          <cell r="F50">
            <v>297781.88173488906</v>
          </cell>
          <cell r="G50">
            <v>49430.155528405092</v>
          </cell>
          <cell r="H50">
            <v>102866.78925981678</v>
          </cell>
          <cell r="I50">
            <v>103940.78551628509</v>
          </cell>
          <cell r="J50">
            <v>554019.61203939607</v>
          </cell>
          <cell r="K50">
            <v>253114.5994746557</v>
          </cell>
          <cell r="L50">
            <v>42015.632199144326</v>
          </cell>
          <cell r="M50">
            <v>87436.770870844266</v>
          </cell>
          <cell r="N50">
            <v>88349.667688842324</v>
          </cell>
          <cell r="O50">
            <v>470916.67023348663</v>
          </cell>
        </row>
        <row r="51">
          <cell r="F51">
            <v>815776.62233033928</v>
          </cell>
          <cell r="H51">
            <v>638547.3174659363</v>
          </cell>
          <cell r="I51">
            <v>650983.97919167066</v>
          </cell>
          <cell r="J51">
            <v>2105307.9189879461</v>
          </cell>
          <cell r="K51">
            <v>693699.79400462541</v>
          </cell>
          <cell r="L51">
            <v>0</v>
          </cell>
          <cell r="M51">
            <v>543014.48539952061</v>
          </cell>
          <cell r="N51">
            <v>553588.25036107004</v>
          </cell>
          <cell r="O51">
            <v>1790302.5297652162</v>
          </cell>
        </row>
        <row r="52">
          <cell r="F52">
            <v>271091.41430346674</v>
          </cell>
          <cell r="G52">
            <v>58039.1593021269</v>
          </cell>
          <cell r="H52">
            <v>93646.743122293672</v>
          </cell>
          <cell r="I52">
            <v>94624.476093911566</v>
          </cell>
          <cell r="J52">
            <v>517401.79282179888</v>
          </cell>
          <cell r="K52">
            <v>289959.59007759625</v>
          </cell>
          <cell r="L52">
            <v>49050.688845557735</v>
          </cell>
          <cell r="M52">
            <v>102293.01280772708</v>
          </cell>
          <cell r="N52">
            <v>104959.13218528269</v>
          </cell>
          <cell r="O52">
            <v>546262.42391616374</v>
          </cell>
        </row>
        <row r="53">
          <cell r="F53">
            <v>523865.84115399665</v>
          </cell>
          <cell r="G53">
            <v>126317.60546069256</v>
          </cell>
          <cell r="H53">
            <v>220277.13466878785</v>
          </cell>
          <cell r="I53">
            <v>222576.97137723517</v>
          </cell>
          <cell r="J53">
            <v>1093037.5526607123</v>
          </cell>
          <cell r="K53">
            <v>482161.37550045998</v>
          </cell>
          <cell r="L53">
            <v>118023.0171811754</v>
          </cell>
          <cell r="M53">
            <v>198125.4119726335</v>
          </cell>
          <cell r="N53">
            <v>200400.45031071012</v>
          </cell>
          <cell r="O53">
            <v>998710.2549649789</v>
          </cell>
        </row>
        <row r="54">
          <cell r="F54">
            <v>551079.65108407428</v>
          </cell>
          <cell r="G54">
            <v>132879.55899111813</v>
          </cell>
          <cell r="H54">
            <v>290156.00445361983</v>
          </cell>
          <cell r="I54">
            <v>293185.42206077289</v>
          </cell>
          <cell r="J54">
            <v>1267300.6365895851</v>
          </cell>
          <cell r="K54">
            <v>495971.68597566686</v>
          </cell>
          <cell r="L54">
            <v>119591.60309200632</v>
          </cell>
          <cell r="M54">
            <v>261140.40400825784</v>
          </cell>
          <cell r="N54">
            <v>263866.87985469564</v>
          </cell>
          <cell r="O54">
            <v>1140570.5729306266</v>
          </cell>
        </row>
        <row r="55">
          <cell r="F55">
            <v>933119.67510247347</v>
          </cell>
          <cell r="G55">
            <v>224999.29124516968</v>
          </cell>
          <cell r="H55">
            <v>421048.77361355594</v>
          </cell>
          <cell r="I55">
            <v>425444.79695505806</v>
          </cell>
          <cell r="J55">
            <v>2004612.5369162571</v>
          </cell>
          <cell r="K55">
            <v>1006297.8535645341</v>
          </cell>
          <cell r="L55">
            <v>246320.66128763073</v>
          </cell>
          <cell r="M55">
            <v>465189.65348275861</v>
          </cell>
          <cell r="N55">
            <v>477314.14874735713</v>
          </cell>
          <cell r="O55">
            <v>2195122.3170822808</v>
          </cell>
        </row>
        <row r="56">
          <cell r="F56">
            <v>295165.16924161237</v>
          </cell>
          <cell r="G56">
            <v>71171.957522308308</v>
          </cell>
          <cell r="H56">
            <v>140128.78315187278</v>
          </cell>
          <cell r="I56">
            <v>141591.81888586903</v>
          </cell>
          <cell r="J56">
            <v>648057.72880166245</v>
          </cell>
          <cell r="K56">
            <v>317574.78913260537</v>
          </cell>
          <cell r="L56">
            <v>77735.66423731485</v>
          </cell>
          <cell r="M56">
            <v>156383.98948759004</v>
          </cell>
          <cell r="N56">
            <v>160459.91191150006</v>
          </cell>
          <cell r="O56">
            <v>712154.35476901021</v>
          </cell>
        </row>
        <row r="57">
          <cell r="F57">
            <v>332845.82914479717</v>
          </cell>
          <cell r="G57">
            <v>81091.8278886841</v>
          </cell>
          <cell r="H57">
            <v>191339.79592707532</v>
          </cell>
          <cell r="I57">
            <v>190664.20623975285</v>
          </cell>
          <cell r="J57">
            <v>795941.65920030943</v>
          </cell>
          <cell r="K57">
            <v>346846.90013091516</v>
          </cell>
          <cell r="L57">
            <v>84900.864593102131</v>
          </cell>
          <cell r="M57">
            <v>186276.53105765706</v>
          </cell>
          <cell r="N57">
            <v>191131.55932796685</v>
          </cell>
          <cell r="O57">
            <v>809155.85510964121</v>
          </cell>
        </row>
        <row r="58">
          <cell r="F58">
            <v>1370634.003978339</v>
          </cell>
          <cell r="G58">
            <v>330495.31338816573</v>
          </cell>
          <cell r="H58">
            <v>680023.59894692607</v>
          </cell>
          <cell r="I58">
            <v>687123.48808349087</v>
          </cell>
          <cell r="J58">
            <v>3068276.4043969214</v>
          </cell>
          <cell r="K58">
            <v>1337680.2422246439</v>
          </cell>
          <cell r="L58">
            <v>327436.13701352431</v>
          </cell>
          <cell r="M58">
            <v>656136.61072384892</v>
          </cell>
          <cell r="N58">
            <v>673237.86215988488</v>
          </cell>
          <cell r="O58">
            <v>2994490.8521219022</v>
          </cell>
        </row>
        <row r="59">
          <cell r="F59">
            <v>5301982.853877265</v>
          </cell>
          <cell r="G59">
            <v>1278445.2157065701</v>
          </cell>
          <cell r="H59">
            <v>3602235.8688866077</v>
          </cell>
          <cell r="I59">
            <v>3639845.5567745846</v>
          </cell>
          <cell r="J59">
            <v>13822509.495245026</v>
          </cell>
          <cell r="K59">
            <v>5292729.0508830594</v>
          </cell>
          <cell r="L59">
            <v>1295549.3398020659</v>
          </cell>
          <cell r="M59">
            <v>3615424.7602929124</v>
          </cell>
          <cell r="N59">
            <v>3709655.5757409781</v>
          </cell>
          <cell r="O59">
            <v>13913358.726719016</v>
          </cell>
        </row>
        <row r="60">
          <cell r="F60">
            <v>216663.7944433112</v>
          </cell>
          <cell r="G60">
            <v>52243.245415311416</v>
          </cell>
          <cell r="H60">
            <v>152369.4248751796</v>
          </cell>
          <cell r="I60">
            <v>153960.26087865245</v>
          </cell>
          <cell r="J60">
            <v>575236.72561245458</v>
          </cell>
          <cell r="K60">
            <v>205830.60472114562</v>
          </cell>
          <cell r="L60">
            <v>49631.083144545846</v>
          </cell>
          <cell r="M60">
            <v>144750.95363142062</v>
          </cell>
          <cell r="N60">
            <v>146262.24783471983</v>
          </cell>
          <cell r="O60">
            <v>546474.88933183195</v>
          </cell>
        </row>
        <row r="61">
          <cell r="F61">
            <v>582480.20100339467</v>
          </cell>
          <cell r="G61">
            <v>140451.04383391692</v>
          </cell>
          <cell r="H61">
            <v>314258.68297626555</v>
          </cell>
          <cell r="I61">
            <v>317539.74824045581</v>
          </cell>
          <cell r="J61">
            <v>1354729.676054033</v>
          </cell>
          <cell r="K61">
            <v>605877.46726690105</v>
          </cell>
          <cell r="L61">
            <v>148306.12811884235</v>
          </cell>
          <cell r="M61">
            <v>331784.2403139447</v>
          </cell>
          <cell r="N61">
            <v>340431.71650013642</v>
          </cell>
          <cell r="O61">
            <v>1426399.5521998247</v>
          </cell>
        </row>
        <row r="62">
          <cell r="F62">
            <v>615450.77841868147</v>
          </cell>
          <cell r="G62">
            <v>148401.10291885558</v>
          </cell>
          <cell r="H62">
            <v>332908.47706537502</v>
          </cell>
          <cell r="I62">
            <v>336384.25832274195</v>
          </cell>
          <cell r="J62">
            <v>1433144.6167256539</v>
          </cell>
          <cell r="K62">
            <v>587651.43589059485</v>
          </cell>
          <cell r="L62">
            <v>143844.77695391822</v>
          </cell>
          <cell r="M62">
            <v>302656.26107708184</v>
          </cell>
          <cell r="N62">
            <v>310544.55862789199</v>
          </cell>
          <cell r="O62">
            <v>1344697.032549487</v>
          </cell>
        </row>
        <row r="63">
          <cell r="F63">
            <v>1010574.364903464</v>
          </cell>
          <cell r="G63">
            <v>243675.62052407328</v>
          </cell>
          <cell r="H63">
            <v>480883.3345677699</v>
          </cell>
          <cell r="I63">
            <v>479185.41375592229</v>
          </cell>
          <cell r="J63">
            <v>2214318.7337512295</v>
          </cell>
          <cell r="K63">
            <v>988071.82218822767</v>
          </cell>
          <cell r="L63">
            <v>241859.31012270655</v>
          </cell>
          <cell r="M63">
            <v>455544.88370374439</v>
          </cell>
          <cell r="N63">
            <v>467418.00199845905</v>
          </cell>
          <cell r="O63">
            <v>2152894.0180131374</v>
          </cell>
        </row>
        <row r="64">
          <cell r="F64">
            <v>473101.61878442863</v>
          </cell>
          <cell r="G64">
            <v>114077.03829816791</v>
          </cell>
          <cell r="H64">
            <v>254395.44987875482</v>
          </cell>
          <cell r="I64">
            <v>257051.50401243893</v>
          </cell>
          <cell r="J64">
            <v>1098625.6109737903</v>
          </cell>
          <cell r="K64">
            <v>476086.03170835791</v>
          </cell>
          <cell r="L64">
            <v>116535.90012620065</v>
          </cell>
          <cell r="M64">
            <v>256253.26677875489</v>
          </cell>
          <cell r="N64">
            <v>262932.13742073078</v>
          </cell>
          <cell r="O64">
            <v>1111807.3360340442</v>
          </cell>
        </row>
        <row r="65">
          <cell r="F65">
            <v>446934.49385166127</v>
          </cell>
          <cell r="G65">
            <v>107767.46759583562</v>
          </cell>
          <cell r="H65">
            <v>186001.36909250083</v>
          </cell>
          <cell r="I65">
            <v>187943.34449137098</v>
          </cell>
          <cell r="J65">
            <v>928646.67503136862</v>
          </cell>
          <cell r="K65">
            <v>412018.76990073681</v>
          </cell>
          <cell r="L65">
            <v>100853.57481919457</v>
          </cell>
          <cell r="M65">
            <v>167203.8646481196</v>
          </cell>
          <cell r="N65">
            <v>168956.41363854567</v>
          </cell>
          <cell r="O65">
            <v>849032.6230065967</v>
          </cell>
        </row>
        <row r="66">
          <cell r="F66">
            <v>497175.37372257415</v>
          </cell>
          <cell r="G66">
            <v>119881.84334431362</v>
          </cell>
          <cell r="H66">
            <v>236449.32609515687</v>
          </cell>
          <cell r="I66">
            <v>238918.01101181394</v>
          </cell>
          <cell r="J66">
            <v>1092424.5541738586</v>
          </cell>
          <cell r="K66">
            <v>512538.09446097002</v>
          </cell>
          <cell r="L66">
            <v>125458.60245604899</v>
          </cell>
          <cell r="M66">
            <v>244285.43729216472</v>
          </cell>
          <cell r="N66">
            <v>250652.38377406663</v>
          </cell>
          <cell r="O66">
            <v>1132934.5179832503</v>
          </cell>
        </row>
        <row r="67">
          <cell r="F67">
            <v>539566.11611365678</v>
          </cell>
          <cell r="G67">
            <v>130103.34788209194</v>
          </cell>
          <cell r="H67">
            <v>267079.22780973103</v>
          </cell>
          <cell r="I67">
            <v>269867.70884342602</v>
          </cell>
          <cell r="J67">
            <v>1206616.4006489057</v>
          </cell>
          <cell r="K67">
            <v>485609.50450229109</v>
          </cell>
          <cell r="L67">
            <v>117093.01309388275</v>
          </cell>
          <cell r="M67">
            <v>240371.30502875792</v>
          </cell>
          <cell r="N67">
            <v>242880.93795908341</v>
          </cell>
          <cell r="O67">
            <v>1085954.7605840152</v>
          </cell>
        </row>
        <row r="68">
          <cell r="F68">
            <v>93678.307259306108</v>
          </cell>
          <cell r="G68">
            <v>22588.263114349622</v>
          </cell>
          <cell r="H68">
            <v>50228.758361485008</v>
          </cell>
          <cell r="I68">
            <v>50299.106216407221</v>
          </cell>
          <cell r="J68">
            <v>216794.43495154794</v>
          </cell>
          <cell r="K68">
            <v>108803.88427673609</v>
          </cell>
          <cell r="L68">
            <v>26632.914530001777</v>
          </cell>
          <cell r="M68">
            <v>64365.710671609886</v>
          </cell>
          <cell r="N68">
            <v>66043.309793597626</v>
          </cell>
          <cell r="O68">
            <v>265845.81927194539</v>
          </cell>
        </row>
        <row r="69">
          <cell r="F69">
            <v>169567.89577706149</v>
          </cell>
          <cell r="G69">
            <v>40504.909170471343</v>
          </cell>
          <cell r="H69">
            <v>83149.939483137234</v>
          </cell>
          <cell r="I69">
            <v>82856.350575800345</v>
          </cell>
          <cell r="J69">
            <v>376079.09500647039</v>
          </cell>
          <cell r="K69">
            <v>170109.6261788565</v>
          </cell>
          <cell r="L69">
            <v>41639.277539292125</v>
          </cell>
          <cell r="M69">
            <v>74834.945534823506</v>
          </cell>
          <cell r="N69">
            <v>76743.308547579305</v>
          </cell>
          <cell r="O69">
            <v>363327.15780055139</v>
          </cell>
        </row>
        <row r="70">
          <cell r="F70">
            <v>213000.39695272391</v>
          </cell>
          <cell r="G70">
            <v>51359.905516984894</v>
          </cell>
          <cell r="H70">
            <v>123738.53354367675</v>
          </cell>
          <cell r="I70">
            <v>126148.52610339531</v>
          </cell>
          <cell r="J70">
            <v>514247.36211678089</v>
          </cell>
          <cell r="K70">
            <v>236386.10391087839</v>
          </cell>
          <cell r="L70">
            <v>57862.372684470865</v>
          </cell>
          <cell r="M70">
            <v>140049.0959247874</v>
          </cell>
          <cell r="N70">
            <v>143699.27298190535</v>
          </cell>
          <cell r="O70">
            <v>577996.84550204198</v>
          </cell>
        </row>
        <row r="71">
          <cell r="F71">
            <v>386226.76400764176</v>
          </cell>
          <cell r="G71">
            <v>93129.263566424677</v>
          </cell>
          <cell r="H71">
            <v>184377.72348731349</v>
          </cell>
          <cell r="I71">
            <v>186302.7469689094</v>
          </cell>
          <cell r="J71">
            <v>850036.49803028931</v>
          </cell>
          <cell r="K71">
            <v>347604.08760687761</v>
          </cell>
          <cell r="L71">
            <v>83816.337209782214</v>
          </cell>
          <cell r="M71">
            <v>165939.95113858214</v>
          </cell>
          <cell r="N71">
            <v>167672.47227201847</v>
          </cell>
          <cell r="O71">
            <v>765032.8482272604</v>
          </cell>
        </row>
        <row r="72">
          <cell r="F72">
            <v>150430.31173923041</v>
          </cell>
          <cell r="G72">
            <v>36090.744417340735</v>
          </cell>
          <cell r="H72">
            <v>76424.686810762651</v>
          </cell>
          <cell r="I72">
            <v>76154.84367637425</v>
          </cell>
          <cell r="J72">
            <v>339100.586643708</v>
          </cell>
          <cell r="K72">
            <v>189440.26551736289</v>
          </cell>
          <cell r="L72">
            <v>46371.013623302584</v>
          </cell>
          <cell r="M72">
            <v>103519.17479677405</v>
          </cell>
          <cell r="N72">
            <v>106217.25231251815</v>
          </cell>
          <cell r="O72">
            <v>445547.70624995767</v>
          </cell>
        </row>
        <row r="73">
          <cell r="F73">
            <v>243877.60437338904</v>
          </cell>
          <cell r="G73">
            <v>58805.198945736993</v>
          </cell>
          <cell r="H73">
            <v>129053.65469221913</v>
          </cell>
          <cell r="I73">
            <v>130401.05887407727</v>
          </cell>
          <cell r="J73">
            <v>562137.5168854224</v>
          </cell>
          <cell r="K73">
            <v>235281.49594867812</v>
          </cell>
          <cell r="L73">
            <v>57591.987765384554</v>
          </cell>
          <cell r="M73">
            <v>119605.02384215654</v>
          </cell>
          <cell r="N73">
            <v>122722.355739673</v>
          </cell>
          <cell r="O73">
            <v>535200.86329589225</v>
          </cell>
        </row>
        <row r="74">
          <cell r="F74">
            <v>962426.8550271726</v>
          </cell>
          <cell r="G74">
            <v>232066.01043178176</v>
          </cell>
          <cell r="H74">
            <v>436234.73195771169</v>
          </cell>
          <cell r="I74">
            <v>440789.30659190856</v>
          </cell>
          <cell r="J74">
            <v>2071516.9040085748</v>
          </cell>
          <cell r="K74">
            <v>891970.9294767956</v>
          </cell>
          <cell r="L74">
            <v>218335.82216219729</v>
          </cell>
          <cell r="M74">
            <v>404690.64305076021</v>
          </cell>
          <cell r="N74">
            <v>415238.31914063281</v>
          </cell>
          <cell r="O74">
            <v>1930235.7138303861</v>
          </cell>
        </row>
        <row r="75">
          <cell r="F75">
            <v>977080.44498952222</v>
          </cell>
          <cell r="G75">
            <v>235599.37002508799</v>
          </cell>
          <cell r="H75">
            <v>443827.71112978953</v>
          </cell>
          <cell r="I75">
            <v>448461.56141033373</v>
          </cell>
          <cell r="J75">
            <v>2104969.0875547333</v>
          </cell>
          <cell r="K75">
            <v>898046.2732688979</v>
          </cell>
          <cell r="L75">
            <v>219822.93921717204</v>
          </cell>
          <cell r="M75">
            <v>407905.56631043158</v>
          </cell>
          <cell r="N75">
            <v>418537.03472359886</v>
          </cell>
          <cell r="O75">
            <v>1944311.8135201004</v>
          </cell>
        </row>
        <row r="76">
          <cell r="F76">
            <v>407683.80645251082</v>
          </cell>
          <cell r="G76">
            <v>98303.111542337181</v>
          </cell>
          <cell r="H76">
            <v>245925.70307419452</v>
          </cell>
          <cell r="I76">
            <v>248493.32753658449</v>
          </cell>
          <cell r="J76">
            <v>1000405.9486056269</v>
          </cell>
          <cell r="K76">
            <v>418094.11369283864</v>
          </cell>
          <cell r="L76">
            <v>102340.69187416928</v>
          </cell>
          <cell r="M76">
            <v>259050.67380000779</v>
          </cell>
          <cell r="N76">
            <v>265802.4548086017</v>
          </cell>
          <cell r="O76">
            <v>1045287.9341756173</v>
          </cell>
        </row>
        <row r="77">
          <cell r="F77">
            <v>1048255.0248066488</v>
          </cell>
          <cell r="G77">
            <v>252761.40233543183</v>
          </cell>
          <cell r="H77">
            <v>515515.87938019674</v>
          </cell>
          <cell r="I77">
            <v>520898.20081346203</v>
          </cell>
          <cell r="J77">
            <v>2337430.5073357392</v>
          </cell>
          <cell r="K77">
            <v>1180273.6076110916</v>
          </cell>
          <cell r="L77">
            <v>288906.28604372486</v>
          </cell>
          <cell r="M77">
            <v>618453.82785710914</v>
          </cell>
          <cell r="N77">
            <v>634572.93207855406</v>
          </cell>
          <cell r="O77">
            <v>2722206.6535904799</v>
          </cell>
        </row>
        <row r="78">
          <cell r="F78">
            <v>6086473.259361621</v>
          </cell>
          <cell r="G78">
            <v>1467606.1453624922</v>
          </cell>
          <cell r="H78">
            <v>4279728.474776173</v>
          </cell>
          <cell r="I78">
            <v>4324411.6265852675</v>
          </cell>
          <cell r="J78">
            <v>16158219.506085554</v>
          </cell>
          <cell r="K78">
            <v>6772351.4162504459</v>
          </cell>
          <cell r="L78">
            <v>1657729.9389181817</v>
          </cell>
          <cell r="M78">
            <v>4920391.3379686261</v>
          </cell>
          <cell r="N78">
            <v>5048634.2191903712</v>
          </cell>
          <cell r="O78">
            <v>18399106.912327625</v>
          </cell>
        </row>
        <row r="79">
          <cell r="F79">
            <v>173350.9065752374</v>
          </cell>
          <cell r="G79">
            <v>41643.166635393165</v>
          </cell>
          <cell r="H79">
            <v>128295.52989254844</v>
          </cell>
          <cell r="I79">
            <v>127842.53925092566</v>
          </cell>
          <cell r="J79">
            <v>471132.14235410467</v>
          </cell>
          <cell r="K79">
            <v>176184.96997095842</v>
          </cell>
          <cell r="L79">
            <v>43126.394594266829</v>
          </cell>
          <cell r="M79">
            <v>127540.45302167453</v>
          </cell>
          <cell r="N79">
            <v>130864.61039948551</v>
          </cell>
          <cell r="O79">
            <v>477716.4279863853</v>
          </cell>
        </row>
        <row r="80">
          <cell r="F80">
            <v>167420.18520329572</v>
          </cell>
          <cell r="H80">
            <v>131047.77364890519</v>
          </cell>
          <cell r="I80">
            <v>133600.12456512213</v>
          </cell>
          <cell r="J80">
            <v>432068.08341732301</v>
          </cell>
          <cell r="K80">
            <v>222157.79115171952</v>
          </cell>
          <cell r="L80">
            <v>0</v>
          </cell>
          <cell r="M80">
            <v>173893.51166849738</v>
          </cell>
          <cell r="N80">
            <v>177280.34725885518</v>
          </cell>
          <cell r="O80">
            <v>573331.65007907199</v>
          </cell>
        </row>
        <row r="81">
          <cell r="F81">
            <v>756753.25305562362</v>
          </cell>
          <cell r="G81">
            <v>182472.78471145005</v>
          </cell>
          <cell r="H81">
            <v>422457.70061487012</v>
          </cell>
          <cell r="I81">
            <v>426868.43407161871</v>
          </cell>
          <cell r="J81">
            <v>1788552.1724535623</v>
          </cell>
          <cell r="K81">
            <v>681077.92775006127</v>
          </cell>
          <cell r="L81">
            <v>164225.50624030505</v>
          </cell>
          <cell r="M81">
            <v>380211.93055338314</v>
          </cell>
          <cell r="N81">
            <v>384181.59066445683</v>
          </cell>
          <cell r="O81">
            <v>1609696.9552082063</v>
          </cell>
        </row>
        <row r="82">
          <cell r="F82">
            <v>940411.97841714136</v>
          </cell>
          <cell r="G82">
            <v>224637.46214489752</v>
          </cell>
          <cell r="H82">
            <v>453937.96831926197</v>
          </cell>
          <cell r="I82">
            <v>452335.18721147021</v>
          </cell>
          <cell r="J82">
            <v>2071322.596092771</v>
          </cell>
          <cell r="K82">
            <v>909644.65687200159</v>
          </cell>
          <cell r="L82">
            <v>222661.98086757833</v>
          </cell>
          <cell r="M82">
            <v>414043.14707889524</v>
          </cell>
          <cell r="N82">
            <v>424834.58265471569</v>
          </cell>
          <cell r="O82">
            <v>1971184.3674731909</v>
          </cell>
        </row>
        <row r="83">
          <cell r="F83">
            <v>338079.25413135049</v>
          </cell>
          <cell r="G83">
            <v>81519.653474133273</v>
          </cell>
          <cell r="H83">
            <v>117702.82877453165</v>
          </cell>
          <cell r="I83">
            <v>118931.72294328315</v>
          </cell>
          <cell r="J83">
            <v>656233.45932329854</v>
          </cell>
          <cell r="K83">
            <v>396001.95444883138</v>
          </cell>
          <cell r="L83">
            <v>96932.993492443013</v>
          </cell>
          <cell r="M83">
            <v>148879.55973979778</v>
          </cell>
          <cell r="N83">
            <v>152759.89006001552</v>
          </cell>
          <cell r="O83">
            <v>794574.39774108771</v>
          </cell>
        </row>
        <row r="84">
          <cell r="F84">
            <v>197300.12199306357</v>
          </cell>
          <cell r="G84">
            <v>47574.163095585507</v>
          </cell>
          <cell r="H84">
            <v>88471.219370800231</v>
          </cell>
          <cell r="I84">
            <v>89394.916504667519</v>
          </cell>
          <cell r="J84">
            <v>422740.42096411681</v>
          </cell>
          <cell r="K84">
            <v>203247.86504486739</v>
          </cell>
          <cell r="L84">
            <v>49750.825111881502</v>
          </cell>
          <cell r="M84">
            <v>90085.885866508601</v>
          </cell>
          <cell r="N84">
            <v>92433.844142059825</v>
          </cell>
          <cell r="O84">
            <v>435518.42016531737</v>
          </cell>
        </row>
        <row r="85">
          <cell r="F85">
            <v>282081.60677522892</v>
          </cell>
          <cell r="G85">
            <v>68017.172171142171</v>
          </cell>
          <cell r="H85">
            <v>144722.88356252527</v>
          </cell>
          <cell r="I85">
            <v>146233.88469602884</v>
          </cell>
          <cell r="J85">
            <v>641055.54720492521</v>
          </cell>
          <cell r="K85">
            <v>253873.44609770604</v>
          </cell>
          <cell r="L85">
            <v>61215.454954027955</v>
          </cell>
          <cell r="M85">
            <v>130250.59520627274</v>
          </cell>
          <cell r="N85">
            <v>131610.49622642595</v>
          </cell>
          <cell r="O85">
            <v>576949.99248443265</v>
          </cell>
        </row>
        <row r="86">
          <cell r="F86">
            <v>118798.74719476247</v>
          </cell>
          <cell r="G86">
            <v>28645.450988588615</v>
          </cell>
          <cell r="H86">
            <v>60077.53137575127</v>
          </cell>
          <cell r="I86">
            <v>60704.779919811896</v>
          </cell>
          <cell r="J86">
            <v>268226.50947891426</v>
          </cell>
          <cell r="K86">
            <v>114326.92408773792</v>
          </cell>
          <cell r="L86">
            <v>27984.83912543334</v>
          </cell>
          <cell r="M86">
            <v>55062.297547430862</v>
          </cell>
          <cell r="N86">
            <v>56497.416666855723</v>
          </cell>
          <cell r="O86">
            <v>253871.47742745784</v>
          </cell>
        </row>
        <row r="87">
          <cell r="F87">
            <v>430187.53389469034</v>
          </cell>
          <cell r="G87">
            <v>103729.34234634295</v>
          </cell>
          <cell r="H87">
            <v>161280.19270035432</v>
          </cell>
          <cell r="I87">
            <v>162964.06292172545</v>
          </cell>
          <cell r="J87">
            <v>858161.13186311303</v>
          </cell>
          <cell r="K87">
            <v>393240.43454333034</v>
          </cell>
          <cell r="L87">
            <v>96257.031194727228</v>
          </cell>
          <cell r="M87">
            <v>145057.89836638924</v>
          </cell>
          <cell r="N87">
            <v>146572.39727257332</v>
          </cell>
          <cell r="O87">
            <v>781127.76137702016</v>
          </cell>
        </row>
        <row r="88">
          <cell r="F88">
            <v>452691.26133687003</v>
          </cell>
          <cell r="G88">
            <v>102413.98731641487</v>
          </cell>
          <cell r="H88">
            <v>172107.52790043163</v>
          </cell>
          <cell r="I88">
            <v>173904.44255097266</v>
          </cell>
          <cell r="J88">
            <v>901117.2191046892</v>
          </cell>
          <cell r="K88">
            <v>518613.43825307203</v>
          </cell>
          <cell r="L88">
            <v>126945.71951102372</v>
          </cell>
          <cell r="M88">
            <v>207118.99545640734</v>
          </cell>
          <cell r="N88">
            <v>212517.25240562964</v>
          </cell>
          <cell r="O88">
            <v>1065195.4056261329</v>
          </cell>
        </row>
        <row r="89">
          <cell r="F89">
            <v>533627.05258975527</v>
          </cell>
          <cell r="G89">
            <v>127468.20497479041</v>
          </cell>
          <cell r="H89">
            <v>270926.004641646</v>
          </cell>
          <cell r="I89">
            <v>269969.40900049073</v>
          </cell>
          <cell r="J89">
            <v>1201990.6712066825</v>
          </cell>
          <cell r="K89">
            <v>577157.66024969134</v>
          </cell>
          <cell r="L89">
            <v>141276.12022259829</v>
          </cell>
          <cell r="M89">
            <v>274564.68054831587</v>
          </cell>
          <cell r="N89">
            <v>281720.81169657124</v>
          </cell>
          <cell r="O89">
            <v>1274719.2727171767</v>
          </cell>
        </row>
        <row r="90">
          <cell r="F90">
            <v>2229962.3867704091</v>
          </cell>
          <cell r="G90">
            <v>537701.61525275826</v>
          </cell>
          <cell r="H90">
            <v>1273722.2561160622</v>
          </cell>
          <cell r="I90">
            <v>1287020.7457908383</v>
          </cell>
          <cell r="J90">
            <v>5328407.0039300676</v>
          </cell>
          <cell r="K90">
            <v>2033583.2584108748</v>
          </cell>
          <cell r="L90">
            <v>497778.63603790133</v>
          </cell>
          <cell r="M90">
            <v>1147143.0722009384</v>
          </cell>
          <cell r="N90">
            <v>1177041.696649242</v>
          </cell>
          <cell r="O90">
            <v>4855546.663298957</v>
          </cell>
        </row>
        <row r="91">
          <cell r="F91">
            <v>167469.59956970924</v>
          </cell>
          <cell r="G91">
            <v>40381.252494926703</v>
          </cell>
          <cell r="H91">
            <v>87236.232866985651</v>
          </cell>
          <cell r="I91">
            <v>88935.288659279307</v>
          </cell>
          <cell r="J91">
            <v>384022.37359090091</v>
          </cell>
          <cell r="K91">
            <v>162929.67442455402</v>
          </cell>
          <cell r="L91">
            <v>39881.775565231095</v>
          </cell>
          <cell r="M91">
            <v>78512.609580287084</v>
          </cell>
          <cell r="N91">
            <v>80041.759793351375</v>
          </cell>
          <cell r="O91">
            <v>361365.81936342362</v>
          </cell>
        </row>
        <row r="92">
          <cell r="F92">
            <v>554219.70607600629</v>
          </cell>
          <cell r="G92">
            <v>133636.70747539806</v>
          </cell>
          <cell r="H92">
            <v>261745.77461108883</v>
          </cell>
          <cell r="I92">
            <v>264478.57092077716</v>
          </cell>
          <cell r="J92">
            <v>1214080.7590832703</v>
          </cell>
          <cell r="K92">
            <v>523031.87010187347</v>
          </cell>
          <cell r="L92">
            <v>128027.25918736897</v>
          </cell>
          <cell r="M92">
            <v>235571.19714997994</v>
          </cell>
          <cell r="N92">
            <v>238030.71382869946</v>
          </cell>
          <cell r="O92">
            <v>1124661.0402679218</v>
          </cell>
        </row>
        <row r="93">
          <cell r="F93">
            <v>512352.30618357903</v>
          </cell>
          <cell r="G93">
            <v>123541.39435166636</v>
          </cell>
          <cell r="H93">
            <v>203021.80024389154</v>
          </cell>
          <cell r="I93">
            <v>205141.48002598973</v>
          </cell>
          <cell r="J93">
            <v>1044056.9808051266</v>
          </cell>
          <cell r="K93">
            <v>481056.76753825974</v>
          </cell>
          <cell r="L93">
            <v>117752.63226208909</v>
          </cell>
          <cell r="M93">
            <v>187244.92439662028</v>
          </cell>
          <cell r="N93">
            <v>192125.19243820323</v>
          </cell>
          <cell r="O93">
            <v>978179.5166351723</v>
          </cell>
        </row>
        <row r="94">
          <cell r="F94">
            <v>342789.33661924861</v>
          </cell>
          <cell r="G94">
            <v>80102.601107668743</v>
          </cell>
          <cell r="H94">
            <v>118414.31804073814</v>
          </cell>
          <cell r="I94">
            <v>119650.64062067968</v>
          </cell>
          <cell r="J94">
            <v>660956.89638833515</v>
          </cell>
          <cell r="K94">
            <v>321440.91700030648</v>
          </cell>
          <cell r="L94">
            <v>68257.665398861704</v>
          </cell>
          <cell r="M94">
            <v>113399.11134113738</v>
          </cell>
          <cell r="N94">
            <v>116354.69510825627</v>
          </cell>
          <cell r="O94">
            <v>619452.38884856179</v>
          </cell>
        </row>
        <row r="95">
          <cell r="F95">
            <v>1357550.4415119558</v>
          </cell>
          <cell r="G95">
            <v>327340.52803699952</v>
          </cell>
          <cell r="H95">
            <v>670984.33802778565</v>
          </cell>
          <cell r="I95">
            <v>677989.85139488964</v>
          </cell>
          <cell r="J95">
            <v>3033865.158971631</v>
          </cell>
          <cell r="K95">
            <v>1208993.414628301</v>
          </cell>
          <cell r="L95">
            <v>278286.50266267941</v>
          </cell>
          <cell r="M95">
            <v>572451.18405543221</v>
          </cell>
          <cell r="N95">
            <v>587371.29592449637</v>
          </cell>
          <cell r="O95">
            <v>2647102.397270909</v>
          </cell>
        </row>
        <row r="96">
          <cell r="F96">
            <v>153100.67230264869</v>
          </cell>
          <cell r="G96">
            <v>36571.361560740545</v>
          </cell>
          <cell r="H96">
            <v>84146.578072775359</v>
          </cell>
          <cell r="I96">
            <v>83849.47019673734</v>
          </cell>
          <cell r="J96">
            <v>357668.08213290188</v>
          </cell>
          <cell r="K96">
            <v>149674.37887814964</v>
          </cell>
          <cell r="L96">
            <v>36637.156536195347</v>
          </cell>
          <cell r="M96">
            <v>75897.483849641212</v>
          </cell>
          <cell r="N96">
            <v>75631.815352823949</v>
          </cell>
          <cell r="O96">
            <v>337840.83461681014</v>
          </cell>
        </row>
        <row r="97">
          <cell r="F97">
            <v>756602.15963518247</v>
          </cell>
          <cell r="G97">
            <v>180730.56585249683</v>
          </cell>
          <cell r="H97">
            <v>350317.04962954303</v>
          </cell>
          <cell r="I97">
            <v>349080.13712591957</v>
          </cell>
          <cell r="J97">
            <v>1636729.9122431418</v>
          </cell>
          <cell r="K97">
            <v>818514.49999047141</v>
          </cell>
          <cell r="L97">
            <v>200355.22504295752</v>
          </cell>
          <cell r="M97">
            <v>365819.2981838237</v>
          </cell>
          <cell r="N97">
            <v>375353.84891022544</v>
          </cell>
          <cell r="O97">
            <v>1760042.872127478</v>
          </cell>
        </row>
        <row r="98">
          <cell r="F98">
            <v>686102.01573715277</v>
          </cell>
          <cell r="G98">
            <v>165436.9438151528</v>
          </cell>
          <cell r="H98">
            <v>368843.70179861091</v>
          </cell>
          <cell r="I98">
            <v>372694.67019962793</v>
          </cell>
          <cell r="J98">
            <v>1593077.3315505444</v>
          </cell>
          <cell r="K98">
            <v>617491.81416343746</v>
          </cell>
          <cell r="L98">
            <v>148893.24943363754</v>
          </cell>
          <cell r="M98">
            <v>331959.33161874983</v>
          </cell>
          <cell r="N98">
            <v>335425.20317966514</v>
          </cell>
          <cell r="O98">
            <v>1433769.5983954899</v>
          </cell>
        </row>
        <row r="99">
          <cell r="F99">
            <v>250681.05685590848</v>
          </cell>
          <cell r="G99">
            <v>60445.687328343403</v>
          </cell>
          <cell r="H99">
            <v>120109.17042381606</v>
          </cell>
          <cell r="I99">
            <v>121363.18836615579</v>
          </cell>
          <cell r="J99">
            <v>552599.10297422379</v>
          </cell>
          <cell r="K99">
            <v>250746.00741948321</v>
          </cell>
          <cell r="L99">
            <v>61377.376632592946</v>
          </cell>
          <cell r="M99">
            <v>119695.03195123575</v>
          </cell>
          <cell r="N99">
            <v>122814.70977988825</v>
          </cell>
          <cell r="O99">
            <v>554633.12578320014</v>
          </cell>
        </row>
        <row r="100">
          <cell r="F100">
            <v>237217.03005032483</v>
          </cell>
          <cell r="G100">
            <v>56664.347999635786</v>
          </cell>
          <cell r="H100">
            <v>113329.48675409496</v>
          </cell>
          <cell r="I100">
            <v>112929.33877573194</v>
          </cell>
          <cell r="J100">
            <v>520140.20357978751</v>
          </cell>
          <cell r="K100">
            <v>237490.71187307884</v>
          </cell>
          <cell r="L100">
            <v>58132.757603557176</v>
          </cell>
          <cell r="M100">
            <v>101996.53807868547</v>
          </cell>
          <cell r="N100">
            <v>103579.44939076112</v>
          </cell>
          <cell r="O100">
            <v>501199.45694608265</v>
          </cell>
        </row>
        <row r="101">
          <cell r="F101">
            <v>375034.98330818367</v>
          </cell>
          <cell r="G101">
            <v>89336.763187176053</v>
          </cell>
          <cell r="H101">
            <v>293265.31864586152</v>
          </cell>
          <cell r="I101">
            <v>298977.09828086535</v>
          </cell>
          <cell r="J101">
            <v>1056614.1634220867</v>
          </cell>
          <cell r="K101">
            <v>362311.41160172026</v>
          </cell>
          <cell r="L101">
            <v>88686.253460310472</v>
          </cell>
          <cell r="M101">
            <v>263938.78678127535</v>
          </cell>
          <cell r="N101">
            <v>269079.3884527788</v>
          </cell>
          <cell r="O101">
            <v>984015.84029608488</v>
          </cell>
        </row>
        <row r="102">
          <cell r="F102">
            <v>718025.90815512824</v>
          </cell>
          <cell r="G102">
            <v>173134.62007199816</v>
          </cell>
          <cell r="H102">
            <v>312501.56364434614</v>
          </cell>
          <cell r="I102">
            <v>315764.28343865043</v>
          </cell>
          <cell r="J102">
            <v>1519426.375310123</v>
          </cell>
          <cell r="K102">
            <v>794765.42880316346</v>
          </cell>
          <cell r="L102">
            <v>194541.94928260177</v>
          </cell>
          <cell r="M102">
            <v>369053.79350661236</v>
          </cell>
          <cell r="N102">
            <v>378672.6466738162</v>
          </cell>
          <cell r="O102">
            <v>1737033.8182661938</v>
          </cell>
        </row>
        <row r="103">
          <cell r="F103">
            <v>3338912.9263512138</v>
          </cell>
          <cell r="G103">
            <v>804558.01149409241</v>
          </cell>
          <cell r="H103">
            <v>2008015.0575163278</v>
          </cell>
          <cell r="I103">
            <v>2025756.3044128611</v>
          </cell>
          <cell r="J103">
            <v>8177242.2997744959</v>
          </cell>
          <cell r="K103">
            <v>3625323.3319416023</v>
          </cell>
          <cell r="L103">
            <v>884079.68239386939</v>
          </cell>
          <cell r="M103">
            <v>2234440.5090341647</v>
          </cell>
          <cell r="N103">
            <v>2289218.3252630471</v>
          </cell>
          <cell r="O103">
            <v>9033061.848632684</v>
          </cell>
        </row>
        <row r="104">
          <cell r="F104">
            <v>81118.087291577904</v>
          </cell>
          <cell r="G104">
            <v>19559.669177230116</v>
          </cell>
          <cell r="H104">
            <v>28420.231784738033</v>
          </cell>
          <cell r="I104">
            <v>28716.957508991723</v>
          </cell>
          <cell r="J104">
            <v>157814.94576253777</v>
          </cell>
          <cell r="K104">
            <v>77322.557354025645</v>
          </cell>
          <cell r="L104">
            <v>16625.718800645598</v>
          </cell>
          <cell r="M104">
            <v>27278.136748727204</v>
          </cell>
          <cell r="N104">
            <v>27989.101916075397</v>
          </cell>
          <cell r="O104">
            <v>149215.51481947384</v>
          </cell>
        </row>
        <row r="105">
          <cell r="F105">
            <v>454261.28883283597</v>
          </cell>
          <cell r="G105">
            <v>109534.14739248865</v>
          </cell>
          <cell r="H105">
            <v>227035.32905572219</v>
          </cell>
          <cell r="I105">
            <v>229405.7257138314</v>
          </cell>
          <cell r="J105">
            <v>1020236.4909948782</v>
          </cell>
          <cell r="K105">
            <v>408835.15994955238</v>
          </cell>
          <cell r="L105">
            <v>98580.732653239786</v>
          </cell>
          <cell r="M105">
            <v>204331.79615014998</v>
          </cell>
          <cell r="N105">
            <v>206465.15314244825</v>
          </cell>
          <cell r="O105">
            <v>918212.84189539042</v>
          </cell>
        </row>
        <row r="106">
          <cell r="F106">
            <v>770740.36930155091</v>
          </cell>
          <cell r="G106">
            <v>167800.42153144686</v>
          </cell>
          <cell r="H106">
            <v>337048.1008901149</v>
          </cell>
          <cell r="I106">
            <v>340652.32218200824</v>
          </cell>
          <cell r="J106">
            <v>1616241.213905121</v>
          </cell>
          <cell r="K106">
            <v>787420.65971848008</v>
          </cell>
          <cell r="L106">
            <v>142343.17344659698</v>
          </cell>
          <cell r="M106">
            <v>349621.13571084751</v>
          </cell>
          <cell r="N106">
            <v>357833.87339320383</v>
          </cell>
          <cell r="O106">
            <v>1637218.8422691284</v>
          </cell>
        </row>
        <row r="107">
          <cell r="F107">
            <v>198346.80699037423</v>
          </cell>
          <cell r="G107">
            <v>47826.545923678808</v>
          </cell>
          <cell r="H107">
            <v>168774.91510624113</v>
          </cell>
          <cell r="I107">
            <v>176554.36541001819</v>
          </cell>
          <cell r="J107">
            <v>591502.63343031239</v>
          </cell>
          <cell r="K107">
            <v>216503.16059127182</v>
          </cell>
          <cell r="L107">
            <v>52995.44414091725</v>
          </cell>
          <cell r="M107">
            <v>190326.08249321012</v>
          </cell>
          <cell r="N107">
            <v>195286.65646264833</v>
          </cell>
          <cell r="O107">
            <v>655111.34368804749</v>
          </cell>
        </row>
        <row r="108">
          <cell r="F108">
            <v>472653.81972503749</v>
          </cell>
          <cell r="G108">
            <v>112903.44760903037</v>
          </cell>
          <cell r="H108">
            <v>194984.4830121352</v>
          </cell>
          <cell r="I108">
            <v>194296.0245277271</v>
          </cell>
          <cell r="J108">
            <v>974837.77487393026</v>
          </cell>
          <cell r="K108">
            <v>463383.0401430538</v>
          </cell>
          <cell r="L108">
            <v>113426.47355670809</v>
          </cell>
          <cell r="M108">
            <v>178981.12977489369</v>
          </cell>
          <cell r="N108">
            <v>183646.01396602206</v>
          </cell>
          <cell r="O108">
            <v>939436.65744067775</v>
          </cell>
        </row>
        <row r="109">
          <cell r="F109">
            <v>386226.76400764176</v>
          </cell>
          <cell r="G109">
            <v>93129.263566424677</v>
          </cell>
          <cell r="H109">
            <v>164140.75269119503</v>
          </cell>
          <cell r="I109">
            <v>165854.48902138192</v>
          </cell>
          <cell r="J109">
            <v>809351.26928664336</v>
          </cell>
          <cell r="K109">
            <v>443500.09682344721</v>
          </cell>
          <cell r="L109">
            <v>108559.54501315446</v>
          </cell>
          <cell r="M109">
            <v>210439.78224214303</v>
          </cell>
          <cell r="N109">
            <v>215924.59069429943</v>
          </cell>
          <cell r="O109">
            <v>978424.01477304415</v>
          </cell>
        </row>
        <row r="110">
          <cell r="F110">
            <v>111339.20015807929</v>
          </cell>
          <cell r="G110">
            <v>26595.74307299978</v>
          </cell>
          <cell r="H110">
            <v>83653.423759186597</v>
          </cell>
          <cell r="I110">
            <v>83358.057130790781</v>
          </cell>
          <cell r="J110">
            <v>304946.42412105645</v>
          </cell>
          <cell r="K110">
            <v>110460.79622003665</v>
          </cell>
          <cell r="L110">
            <v>27038.491908631255</v>
          </cell>
          <cell r="M110">
            <v>79470.752571227262</v>
          </cell>
          <cell r="N110">
            <v>79190.154274251239</v>
          </cell>
          <cell r="O110">
            <v>296160.19497414638</v>
          </cell>
        </row>
        <row r="111">
          <cell r="F111">
            <v>439607.69887048658</v>
          </cell>
          <cell r="G111">
            <v>106000.7877991826</v>
          </cell>
          <cell r="H111">
            <v>194552.22066565815</v>
          </cell>
          <cell r="I111">
            <v>196583.47252241397</v>
          </cell>
          <cell r="J111">
            <v>936744.17985774123</v>
          </cell>
          <cell r="K111">
            <v>413675.68184403708</v>
          </cell>
          <cell r="L111">
            <v>101259.15219782405</v>
          </cell>
          <cell r="M111">
            <v>175005.1323878651</v>
          </cell>
          <cell r="N111">
            <v>177901.99050972689</v>
          </cell>
          <cell r="O111">
            <v>867841.95693945314</v>
          </cell>
        </row>
        <row r="112">
          <cell r="F112">
            <v>217710.47944062189</v>
          </cell>
          <cell r="G112">
            <v>52495.628243404695</v>
          </cell>
          <cell r="H112">
            <v>130345.23852791151</v>
          </cell>
          <cell r="I112">
            <v>131706.12768596486</v>
          </cell>
          <cell r="J112">
            <v>532257.47389790299</v>
          </cell>
          <cell r="K112">
            <v>241909.14372188027</v>
          </cell>
          <cell r="L112">
            <v>59214.297279902421</v>
          </cell>
          <cell r="M112">
            <v>154313.61300603251</v>
          </cell>
          <cell r="N112">
            <v>158335.57406244735</v>
          </cell>
          <cell r="O112">
            <v>613772.62807026249</v>
          </cell>
        </row>
        <row r="113">
          <cell r="F113">
            <v>223467.24692583064</v>
          </cell>
          <cell r="G113">
            <v>53883.733797917812</v>
          </cell>
          <cell r="H113">
            <v>136532.31885108308</v>
          </cell>
          <cell r="I113">
            <v>137957.80515612013</v>
          </cell>
          <cell r="J113">
            <v>551841.1047309516</v>
          </cell>
          <cell r="K113">
            <v>227549.24021327554</v>
          </cell>
          <cell r="L113">
            <v>55699.293331780369</v>
          </cell>
          <cell r="M113">
            <v>138642.51828772257</v>
          </cell>
          <cell r="N113">
            <v>142256.03493381856</v>
          </cell>
          <cell r="O113">
            <v>564147.08676659712</v>
          </cell>
        </row>
        <row r="114">
          <cell r="F114">
            <v>92631.622261995421</v>
          </cell>
          <cell r="G114">
            <v>22335.880286256328</v>
          </cell>
          <cell r="H114">
            <v>43049.656392993675</v>
          </cell>
          <cell r="I114">
            <v>43499.122835380091</v>
          </cell>
          <cell r="J114">
            <v>201516.28177662552</v>
          </cell>
          <cell r="K114">
            <v>91682.460862630454</v>
          </cell>
          <cell r="L114">
            <v>22441.948284163933</v>
          </cell>
          <cell r="M114">
            <v>43462.581645168859</v>
          </cell>
          <cell r="N114">
            <v>44595.370952495134</v>
          </cell>
          <cell r="O114">
            <v>202182.36174445838</v>
          </cell>
        </row>
        <row r="115">
          <cell r="F115">
            <v>309818.75920396211</v>
          </cell>
          <cell r="G115">
            <v>74705.31711561438</v>
          </cell>
          <cell r="H115">
            <v>139624.08002694134</v>
          </cell>
          <cell r="I115">
            <v>139131.09011801501</v>
          </cell>
          <cell r="J115">
            <v>663279.2464645328</v>
          </cell>
          <cell r="K115">
            <v>292721.10998309718</v>
          </cell>
          <cell r="L115">
            <v>71652.003557872798</v>
          </cell>
          <cell r="M115">
            <v>125661.67202424721</v>
          </cell>
          <cell r="N115">
            <v>127749.72823751497</v>
          </cell>
          <cell r="O115">
            <v>617784.51380273211</v>
          </cell>
        </row>
        <row r="116">
          <cell r="F116">
            <v>1365400.5789917859</v>
          </cell>
          <cell r="G116">
            <v>329233.39924769907</v>
          </cell>
          <cell r="H116">
            <v>676407.89457926981</v>
          </cell>
          <cell r="I116">
            <v>683470.03340805031</v>
          </cell>
          <cell r="J116">
            <v>3054511.9062268054</v>
          </cell>
          <cell r="K116">
            <v>1442617.9986336788</v>
          </cell>
          <cell r="L116">
            <v>353122.70432672405</v>
          </cell>
          <cell r="M116">
            <v>730177.26761325123</v>
          </cell>
          <cell r="N116">
            <v>749208.28164637531</v>
          </cell>
          <cell r="O116">
            <v>3275126.252220029</v>
          </cell>
        </row>
        <row r="117">
          <cell r="F117">
            <v>598605.8262996003</v>
          </cell>
          <cell r="G117">
            <v>142989.77121859312</v>
          </cell>
          <cell r="H117">
            <v>292649.45759140892</v>
          </cell>
          <cell r="I117">
            <v>291616.15997242002</v>
          </cell>
          <cell r="J117">
            <v>1325861.2150820224</v>
          </cell>
          <cell r="K117">
            <v>572739.22840089002</v>
          </cell>
          <cell r="L117">
            <v>140194.58054625301</v>
          </cell>
          <cell r="M117">
            <v>262746.71145593858</v>
          </cell>
          <cell r="N117">
            <v>261818.99556820354</v>
          </cell>
          <cell r="O117">
            <v>1237499.5159712851</v>
          </cell>
        </row>
        <row r="118">
          <cell r="F118">
            <v>32884.995827280807</v>
          </cell>
          <cell r="G118">
            <v>7855.2827641771482</v>
          </cell>
          <cell r="H118">
            <v>22642.240156830823</v>
          </cell>
          <cell r="I118">
            <v>22562.294090861022</v>
          </cell>
          <cell r="J118">
            <v>85944.812839149803</v>
          </cell>
          <cell r="K118">
            <v>31240.746035916764</v>
          </cell>
          <cell r="L118">
            <v>7462.5186259682905</v>
          </cell>
          <cell r="M118">
            <v>21510.128148989283</v>
          </cell>
          <cell r="N118">
            <v>21434.17938631797</v>
          </cell>
          <cell r="O118">
            <v>81647.572197192319</v>
          </cell>
        </row>
        <row r="119">
          <cell r="F119">
            <v>879738.74023962859</v>
          </cell>
          <cell r="G119">
            <v>212127.76701241179</v>
          </cell>
          <cell r="H119">
            <v>393388.63520098646</v>
          </cell>
          <cell r="I119">
            <v>397495.86868793739</v>
          </cell>
          <cell r="J119">
            <v>1882751.011140964</v>
          </cell>
          <cell r="K119">
            <v>832874.40349907626</v>
          </cell>
          <cell r="L119">
            <v>203870.22899107958</v>
          </cell>
          <cell r="M119">
            <v>373418.20770668337</v>
          </cell>
          <cell r="N119">
            <v>383150.81301541778</v>
          </cell>
          <cell r="O119">
            <v>1793313.6532122572</v>
          </cell>
        </row>
        <row r="120">
          <cell r="F120">
            <v>966613.59501641535</v>
          </cell>
          <cell r="G120">
            <v>218282.36120184892</v>
          </cell>
          <cell r="H120">
            <v>438404.15457830532</v>
          </cell>
          <cell r="I120">
            <v>442981.37939717295</v>
          </cell>
          <cell r="J120">
            <v>2066281.4901937426</v>
          </cell>
          <cell r="K120">
            <v>1014582.4132810368</v>
          </cell>
          <cell r="L120">
            <v>185495.23385385401</v>
          </cell>
          <cell r="M120">
            <v>469573.63974594686</v>
          </cell>
          <cell r="N120">
            <v>481812.39726958354</v>
          </cell>
          <cell r="O120">
            <v>2151463.6841504211</v>
          </cell>
        </row>
        <row r="121">
          <cell r="F121">
            <v>82781.177465967048</v>
          </cell>
          <cell r="G121">
            <v>19774.050146214351</v>
          </cell>
          <cell r="H121">
            <v>57043.814274210607</v>
          </cell>
          <cell r="I121">
            <v>56842.40184736823</v>
          </cell>
          <cell r="J121">
            <v>216441.44373376021</v>
          </cell>
          <cell r="K121">
            <v>74291.627705141509</v>
          </cell>
          <cell r="L121">
            <v>17750.934422016257</v>
          </cell>
          <cell r="M121">
            <v>50740.275336502818</v>
          </cell>
          <cell r="N121">
            <v>50561.119680027099</v>
          </cell>
          <cell r="O121">
            <v>193343.95714368767</v>
          </cell>
        </row>
        <row r="122">
          <cell r="F122">
            <v>2624182.4194756486</v>
          </cell>
          <cell r="G122">
            <v>0</v>
          </cell>
          <cell r="H122">
            <v>1546281.9116127698</v>
          </cell>
          <cell r="I122">
            <v>1562340.8818881146</v>
          </cell>
          <cell r="J122">
            <v>5732805.212976533</v>
          </cell>
          <cell r="K122">
            <v>2678839.12566627</v>
          </cell>
          <cell r="L122">
            <v>0</v>
          </cell>
          <cell r="M122">
            <v>1602811.5020793027</v>
          </cell>
          <cell r="N122">
            <v>1645486.0962498921</v>
          </cell>
          <cell r="O122">
            <v>5927136.7239954649</v>
          </cell>
        </row>
        <row r="123">
          <cell r="F123">
            <v>523835.73052388808</v>
          </cell>
          <cell r="G123">
            <v>125129.33882846392</v>
          </cell>
          <cell r="H123">
            <v>302126.53603463055</v>
          </cell>
          <cell r="I123">
            <v>301059.77639363433</v>
          </cell>
          <cell r="J123">
            <v>1252151.3817806169</v>
          </cell>
          <cell r="K123">
            <v>518613.43825307203</v>
          </cell>
          <cell r="L123">
            <v>126945.71951102372</v>
          </cell>
          <cell r="M123">
            <v>271913.88243116753</v>
          </cell>
          <cell r="N123">
            <v>274573.47964490479</v>
          </cell>
          <cell r="O123">
            <v>1192046.5198401681</v>
          </cell>
        </row>
        <row r="124">
          <cell r="F124">
            <v>335462.54163807386</v>
          </cell>
          <cell r="G124">
            <v>80888.696403900045</v>
          </cell>
          <cell r="H124">
            <v>165118.07306214198</v>
          </cell>
          <cell r="I124">
            <v>166842.01325333523</v>
          </cell>
          <cell r="J124">
            <v>748311.32435745117</v>
          </cell>
          <cell r="K124">
            <v>324754.74088690773</v>
          </cell>
          <cell r="L124">
            <v>79493.166211375879</v>
          </cell>
          <cell r="M124">
            <v>155115.72174603303</v>
          </cell>
          <cell r="N124">
            <v>159158.58860623563</v>
          </cell>
          <cell r="O124">
            <v>718522.21745055239</v>
          </cell>
        </row>
        <row r="125">
          <cell r="F125">
            <v>1774654.4129402624</v>
          </cell>
          <cell r="G125">
            <v>427915.0850321764</v>
          </cell>
          <cell r="H125">
            <v>959155.9761299789</v>
          </cell>
          <cell r="I125">
            <v>969170.18902750546</v>
          </cell>
          <cell r="J125">
            <v>4130895.6631299229</v>
          </cell>
          <cell r="K125">
            <v>1597182.4107307298</v>
          </cell>
          <cell r="L125">
            <v>388002.35888885841</v>
          </cell>
          <cell r="M125">
            <v>863227.86427165533</v>
          </cell>
          <cell r="N125">
            <v>872240.52522255993</v>
          </cell>
          <cell r="O125">
            <v>3720653.1591138034</v>
          </cell>
        </row>
        <row r="126">
          <cell r="F126">
            <v>20839496.913611569</v>
          </cell>
          <cell r="G126">
            <v>5024941.7738979505</v>
          </cell>
          <cell r="H126">
            <v>17933020.229708392</v>
          </cell>
          <cell r="I126">
            <v>18120252.637101132</v>
          </cell>
          <cell r="J126">
            <v>61917711.554319039</v>
          </cell>
          <cell r="K126">
            <v>20302250.047222916</v>
          </cell>
          <cell r="L126">
            <v>4969576.4976104749</v>
          </cell>
          <cell r="M126">
            <v>17492225.197774466</v>
          </cell>
          <cell r="N126">
            <v>17948127.895065751</v>
          </cell>
          <cell r="O126">
            <v>60712179.637673616</v>
          </cell>
        </row>
        <row r="127">
          <cell r="F127">
            <v>349372.17371389316</v>
          </cell>
          <cell r="G127">
            <v>83454.996584829394</v>
          </cell>
          <cell r="H127">
            <v>148457.0994814556</v>
          </cell>
          <cell r="I127">
            <v>147932.92161801891</v>
          </cell>
          <cell r="J127">
            <v>729217.19139819709</v>
          </cell>
          <cell r="K127">
            <v>323097.82894360716</v>
          </cell>
          <cell r="L127">
            <v>79087.58883274642</v>
          </cell>
          <cell r="M127">
            <v>133611.38953331005</v>
          </cell>
          <cell r="N127">
            <v>133139.62945621702</v>
          </cell>
          <cell r="O127">
            <v>668936.43676588067</v>
          </cell>
        </row>
        <row r="128">
          <cell r="F128">
            <v>51287.564868223431</v>
          </cell>
          <cell r="G128">
            <v>12366.758576571303</v>
          </cell>
          <cell r="H128">
            <v>24547.285497724515</v>
          </cell>
          <cell r="I128">
            <v>24460.613026617953</v>
          </cell>
          <cell r="J128">
            <v>112662.2219691372</v>
          </cell>
          <cell r="K128">
            <v>53573.486166717783</v>
          </cell>
          <cell r="L128">
            <v>13113.668575686159</v>
          </cell>
          <cell r="M128">
            <v>24612.785135913229</v>
          </cell>
          <cell r="N128">
            <v>25254.281769801753</v>
          </cell>
          <cell r="O128">
            <v>116554.22164811892</v>
          </cell>
        </row>
        <row r="129">
          <cell r="F129">
            <v>84698.885741380276</v>
          </cell>
          <cell r="G129">
            <v>20423.092310183401</v>
          </cell>
          <cell r="H129">
            <v>71329.910956822205</v>
          </cell>
          <cell r="I129">
            <v>72074.6416701368</v>
          </cell>
          <cell r="J129">
            <v>248526.53067852269</v>
          </cell>
          <cell r="K129">
            <v>146121</v>
          </cell>
          <cell r="L129">
            <v>35768</v>
          </cell>
          <cell r="M129">
            <v>122278</v>
          </cell>
          <cell r="N129">
            <v>125465</v>
          </cell>
          <cell r="O129">
            <v>429632</v>
          </cell>
        </row>
        <row r="130">
          <cell r="F130">
            <v>251727.74185321917</v>
          </cell>
          <cell r="G130">
            <v>60698.070156436705</v>
          </cell>
          <cell r="H130">
            <v>111865.57688819164</v>
          </cell>
          <cell r="I130">
            <v>113033.52634661339</v>
          </cell>
          <cell r="J130">
            <v>537324.91524446092</v>
          </cell>
          <cell r="K130">
            <v>246327.5755706818</v>
          </cell>
          <cell r="L130">
            <v>60295.836956247687</v>
          </cell>
          <cell r="M130">
            <v>104833.04573765988</v>
          </cell>
          <cell r="N130">
            <v>107565.36739852154</v>
          </cell>
          <cell r="O130">
            <v>519021.82566311094</v>
          </cell>
        </row>
        <row r="131">
          <cell r="F131">
            <v>1357027.0990133006</v>
          </cell>
          <cell r="G131">
            <v>327214.33662295295</v>
          </cell>
          <cell r="H131">
            <v>670622.76759101998</v>
          </cell>
          <cell r="I131">
            <v>677624.5059273456</v>
          </cell>
          <cell r="J131">
            <v>3032488.7091546194</v>
          </cell>
          <cell r="K131">
            <v>1309512.7391885342</v>
          </cell>
          <cell r="L131">
            <v>320541.32157682348</v>
          </cell>
          <cell r="M131">
            <v>636262.53966406162</v>
          </cell>
          <cell r="N131">
            <v>652845.80219245842</v>
          </cell>
          <cell r="O131">
            <v>2919162.4026218778</v>
          </cell>
        </row>
        <row r="132">
          <cell r="F132">
            <v>2082903.1446482586</v>
          </cell>
          <cell r="G132">
            <v>394963.40989661147</v>
          </cell>
          <cell r="H132">
            <v>1172120.9633849249</v>
          </cell>
          <cell r="I132">
            <v>1184358.6694109566</v>
          </cell>
          <cell r="J132">
            <v>4834346.1873407513</v>
          </cell>
          <cell r="K132">
            <v>1923122.4621908385</v>
          </cell>
          <cell r="L132">
            <v>335763.67157983728</v>
          </cell>
          <cell r="M132">
            <v>1069205.5386331463</v>
          </cell>
          <cell r="N132">
            <v>1097072.8340318836</v>
          </cell>
          <cell r="O132">
            <v>4425164.5064357053</v>
          </cell>
        </row>
        <row r="133">
          <cell r="F133">
            <v>200440.17698499563</v>
          </cell>
          <cell r="G133">
            <v>48331.311579865374</v>
          </cell>
          <cell r="H133">
            <v>101301.48304460155</v>
          </cell>
          <cell r="I133">
            <v>102359.13648501165</v>
          </cell>
          <cell r="J133">
            <v>452432.10809447424</v>
          </cell>
          <cell r="K133">
            <v>196620.21727166517</v>
          </cell>
          <cell r="L133">
            <v>48128.515597363614</v>
          </cell>
          <cell r="M133">
            <v>95806.841807093864</v>
          </cell>
          <cell r="N133">
            <v>98303.908521947917</v>
          </cell>
          <cell r="O133">
            <v>438859.48319807055</v>
          </cell>
        </row>
        <row r="134">
          <cell r="F134">
            <v>1282189.1217055863</v>
          </cell>
          <cell r="G134">
            <v>309168.96441428253</v>
          </cell>
          <cell r="H134">
            <v>618918.1951335374</v>
          </cell>
          <cell r="I134">
            <v>625380.10406854469</v>
          </cell>
          <cell r="J134">
            <v>2835656.385321951</v>
          </cell>
          <cell r="K134">
            <v>1153970.2095350276</v>
          </cell>
          <cell r="L134">
            <v>278631.65911844495</v>
          </cell>
          <cell r="M134">
            <v>557026.37562018365</v>
          </cell>
          <cell r="N134">
            <v>562842.09366169025</v>
          </cell>
          <cell r="O134">
            <v>2552470.3379353462</v>
          </cell>
        </row>
        <row r="135">
          <cell r="F135">
            <v>171132.99706029668</v>
          </cell>
          <cell r="G135">
            <v>41264.59239325321</v>
          </cell>
          <cell r="H135">
            <v>73027.551697839794</v>
          </cell>
          <cell r="I135">
            <v>73790.006885824972</v>
          </cell>
          <cell r="J135">
            <v>359215.14803721465</v>
          </cell>
          <cell r="K135">
            <v>169005.01821665611</v>
          </cell>
          <cell r="L135">
            <v>41368.892620205806</v>
          </cell>
          <cell r="M135">
            <v>70825.110129462439</v>
          </cell>
          <cell r="N135">
            <v>72671.064152623381</v>
          </cell>
          <cell r="O135">
            <v>353870.08511894778</v>
          </cell>
        </row>
        <row r="136">
          <cell r="F136">
            <v>159619.46208987909</v>
          </cell>
          <cell r="G136">
            <v>38488.381284227013</v>
          </cell>
          <cell r="H136">
            <v>66961.70594211563</v>
          </cell>
          <cell r="I136">
            <v>67660.829750937148</v>
          </cell>
          <cell r="J136">
            <v>332730.37906715891</v>
          </cell>
          <cell r="K136">
            <v>145808.25101044841</v>
          </cell>
          <cell r="L136">
            <v>35690.809319393251</v>
          </cell>
          <cell r="M136">
            <v>60265.535347904071</v>
          </cell>
          <cell r="N136">
            <v>60894.746775843436</v>
          </cell>
          <cell r="O136">
            <v>302659.3424535892</v>
          </cell>
        </row>
        <row r="137">
          <cell r="F137">
            <v>365816.40656008368</v>
          </cell>
          <cell r="G137">
            <v>88207.798418605496</v>
          </cell>
          <cell r="H137">
            <v>149448.10749207085</v>
          </cell>
          <cell r="I137">
            <v>151008.44303999355</v>
          </cell>
          <cell r="J137">
            <v>754480.7555107536</v>
          </cell>
          <cell r="K137">
            <v>410914.16193853633</v>
          </cell>
          <cell r="L137">
            <v>100583.18990010823</v>
          </cell>
          <cell r="M137">
            <v>176117.79247133833</v>
          </cell>
          <cell r="N137">
            <v>180708.04791843079</v>
          </cell>
          <cell r="O137">
            <v>868323.19222841365</v>
          </cell>
        </row>
        <row r="138">
          <cell r="F138">
            <v>320808.95167572418</v>
          </cell>
          <cell r="G138">
            <v>77355.336810593944</v>
          </cell>
          <cell r="H138">
            <v>147148.34776828412</v>
          </cell>
          <cell r="I138">
            <v>148684.67232731622</v>
          </cell>
          <cell r="J138">
            <v>693997.30858191848</v>
          </cell>
          <cell r="K138">
            <v>310394.837378303</v>
          </cell>
          <cell r="L138">
            <v>75978.162263253806</v>
          </cell>
          <cell r="M138">
            <v>133503.47807042545</v>
          </cell>
          <cell r="N138">
            <v>136983.05306860906</v>
          </cell>
          <cell r="O138">
            <v>656859.5307805913</v>
          </cell>
        </row>
        <row r="139">
          <cell r="F139">
            <v>294118.48424430174</v>
          </cell>
          <cell r="G139">
            <v>70919.574694215</v>
          </cell>
          <cell r="H139">
            <v>180496.07240956373</v>
          </cell>
          <cell r="I139">
            <v>204169.24155876442</v>
          </cell>
          <cell r="J139">
            <v>749703.37290684483</v>
          </cell>
          <cell r="K139">
            <v>302662.58164290042</v>
          </cell>
          <cell r="L139">
            <v>74085.467829649628</v>
          </cell>
          <cell r="M139">
            <v>184111.51892596492</v>
          </cell>
          <cell r="N139">
            <v>194474.28876242417</v>
          </cell>
          <cell r="O139">
            <v>755333.85716093914</v>
          </cell>
        </row>
        <row r="140">
          <cell r="F140">
            <v>506595.53869837034</v>
          </cell>
          <cell r="G140">
            <v>122153.28879715326</v>
          </cell>
          <cell r="H140">
            <v>273458.11672997626</v>
          </cell>
          <cell r="I140">
            <v>276313.19751729508</v>
          </cell>
          <cell r="J140">
            <v>1178520.141742795</v>
          </cell>
          <cell r="K140">
            <v>488789.0232736622</v>
          </cell>
          <cell r="L140">
            <v>119645.32669569326</v>
          </cell>
          <cell r="M140">
            <v>255064.35405965749</v>
          </cell>
          <cell r="N140">
            <v>261712.23741177257</v>
          </cell>
          <cell r="O140">
            <v>1125210.9414407855</v>
          </cell>
        </row>
        <row r="141">
          <cell r="F141">
            <v>129265.59716786926</v>
          </cell>
          <cell r="G141">
            <v>31169.279269521547</v>
          </cell>
          <cell r="H141">
            <v>71251.680419143682</v>
          </cell>
          <cell r="I141">
            <v>71995.59435470897</v>
          </cell>
          <cell r="J141">
            <v>303682.15121124347</v>
          </cell>
          <cell r="K141">
            <v>122059.17982314048</v>
          </cell>
          <cell r="L141">
            <v>29877.533559037529</v>
          </cell>
          <cell r="M141">
            <v>64126.512377229315</v>
          </cell>
          <cell r="N141">
            <v>65472.646991906251</v>
          </cell>
          <cell r="O141">
            <v>281535.87275131361</v>
          </cell>
        </row>
        <row r="142">
          <cell r="F142">
            <v>981267.18497876497</v>
          </cell>
          <cell r="G142">
            <v>236608.90133746108</v>
          </cell>
          <cell r="H142">
            <v>479690.20145003969</v>
          </cell>
          <cell r="I142">
            <v>484698.4794796051</v>
          </cell>
          <cell r="J142">
            <v>2182264.767245871</v>
          </cell>
          <cell r="K142">
            <v>1036122.2685439439</v>
          </cell>
          <cell r="L142">
            <v>253621.05410296103</v>
          </cell>
          <cell r="M142">
            <v>518967.12156274932</v>
          </cell>
          <cell r="N142">
            <v>532493.2487256421</v>
          </cell>
          <cell r="O142">
            <v>2341203.6929352963</v>
          </cell>
        </row>
        <row r="143">
          <cell r="F143">
            <v>841534.73783778853</v>
          </cell>
          <cell r="G143">
            <v>202915.79378700667</v>
          </cell>
          <cell r="H143">
            <v>373592.65378806926</v>
          </cell>
          <cell r="I143">
            <v>377493.20433990011</v>
          </cell>
          <cell r="J143">
            <v>1795536.3897527645</v>
          </cell>
          <cell r="K143">
            <v>783167.04520005977</v>
          </cell>
          <cell r="L143">
            <v>172616.60083764154</v>
          </cell>
          <cell r="M143">
            <v>347114.29012755357</v>
          </cell>
          <cell r="N143">
            <v>356161.32188205927</v>
          </cell>
          <cell r="O143">
            <v>1659059.2580473141</v>
          </cell>
        </row>
        <row r="144">
          <cell r="F144">
            <v>301445.27922547649</v>
          </cell>
          <cell r="G144">
            <v>72686.254490868028</v>
          </cell>
          <cell r="H144">
            <v>152604.61740503466</v>
          </cell>
          <cell r="I144">
            <v>154197.9089716532</v>
          </cell>
          <cell r="J144">
            <v>680934.06009303231</v>
          </cell>
          <cell r="K144">
            <v>297139.54183189856</v>
          </cell>
          <cell r="L144">
            <v>72733.543234218043</v>
          </cell>
          <cell r="M144">
            <v>148880.73367389722</v>
          </cell>
          <cell r="N144">
            <v>152761.0945910087</v>
          </cell>
          <cell r="O144">
            <v>671514.91333102249</v>
          </cell>
        </row>
        <row r="145">
          <cell r="F145">
            <v>639001.19085817167</v>
          </cell>
          <cell r="G145">
            <v>154079.71655095465</v>
          </cell>
          <cell r="H145">
            <v>305425.98724764929</v>
          </cell>
          <cell r="I145">
            <v>308614.8334174623</v>
          </cell>
          <cell r="J145">
            <v>1407121.7280742377</v>
          </cell>
          <cell r="K145">
            <v>584337.61200399371</v>
          </cell>
          <cell r="L145">
            <v>143033.6221966593</v>
          </cell>
          <cell r="M145">
            <v>274883.38852288434</v>
          </cell>
          <cell r="N145">
            <v>277753.35007571609</v>
          </cell>
          <cell r="O145">
            <v>1280007.9727992534</v>
          </cell>
        </row>
        <row r="146">
          <cell r="F146">
            <v>132405.65215980131</v>
          </cell>
          <cell r="G146">
            <v>31926.427753801421</v>
          </cell>
          <cell r="H146">
            <v>61383.248750577222</v>
          </cell>
          <cell r="I146">
            <v>61166.514486649976</v>
          </cell>
          <cell r="J146">
            <v>286881.8431508299</v>
          </cell>
          <cell r="K146">
            <v>146912.85897264871</v>
          </cell>
          <cell r="L146">
            <v>35961.194238479555</v>
          </cell>
          <cell r="M146">
            <v>67939.448593635709</v>
          </cell>
          <cell r="N146">
            <v>69710.192023946147</v>
          </cell>
          <cell r="O146">
            <v>320523.69382871012</v>
          </cell>
        </row>
        <row r="147">
          <cell r="F147">
            <v>552126.33608138491</v>
          </cell>
          <cell r="G147">
            <v>133131.94181921144</v>
          </cell>
          <cell r="H147">
            <v>257076.1285773046</v>
          </cell>
          <cell r="I147">
            <v>259760.17074199222</v>
          </cell>
          <cell r="J147">
            <v>1202094.5772198932</v>
          </cell>
          <cell r="K147">
            <v>537391.77361047815</v>
          </cell>
          <cell r="L147">
            <v>131542.263135491</v>
          </cell>
          <cell r="M147">
            <v>237454.92365494149</v>
          </cell>
          <cell r="N147">
            <v>243643.84268152653</v>
          </cell>
          <cell r="O147">
            <v>1150032.8030824373</v>
          </cell>
        </row>
        <row r="148">
          <cell r="F148">
            <v>848338.19032030785</v>
          </cell>
          <cell r="G148">
            <v>0</v>
          </cell>
          <cell r="H148">
            <v>0</v>
          </cell>
          <cell r="I148">
            <v>0</v>
          </cell>
          <cell r="J148">
            <v>848338.19032030785</v>
          </cell>
          <cell r="K148">
            <v>721311.24092400994</v>
          </cell>
          <cell r="L148">
            <v>0</v>
          </cell>
          <cell r="M148">
            <v>0</v>
          </cell>
          <cell r="N148">
            <v>0</v>
          </cell>
          <cell r="O148">
            <v>721311.24092400994</v>
          </cell>
        </row>
        <row r="149">
          <cell r="F149">
            <v>918466.08514012396</v>
          </cell>
          <cell r="G149">
            <v>0</v>
          </cell>
          <cell r="H149">
            <v>413455.79444147809</v>
          </cell>
          <cell r="I149">
            <v>417772.54213663272</v>
          </cell>
          <cell r="J149">
            <v>1749694.4217182347</v>
          </cell>
          <cell r="K149">
            <v>1066498.9875044539</v>
          </cell>
          <cell r="L149">
            <v>0</v>
          </cell>
          <cell r="M149">
            <v>497046.62032859365</v>
          </cell>
          <cell r="N149">
            <v>510001.42134220229</v>
          </cell>
          <cell r="O149">
            <v>2073547.0291752496</v>
          </cell>
        </row>
        <row r="150">
          <cell r="F150">
            <v>0</v>
          </cell>
          <cell r="G150">
            <v>0</v>
          </cell>
          <cell r="H150">
            <v>0</v>
          </cell>
        </row>
        <row r="152">
          <cell r="F152">
            <v>0</v>
          </cell>
          <cell r="G152">
            <v>0</v>
          </cell>
          <cell r="H152">
            <v>0</v>
          </cell>
          <cell r="I152">
            <v>0</v>
          </cell>
          <cell r="J152">
            <v>0</v>
          </cell>
          <cell r="K152">
            <v>0</v>
          </cell>
          <cell r="L152">
            <v>0</v>
          </cell>
          <cell r="M152">
            <v>0</v>
          </cell>
          <cell r="N152">
            <v>0</v>
          </cell>
          <cell r="O152">
            <v>0</v>
          </cell>
        </row>
        <row r="153">
          <cell r="F153">
            <v>674588.48076673516</v>
          </cell>
          <cell r="G153">
            <v>162660.73270612658</v>
          </cell>
          <cell r="H153">
            <v>287086.92679189646</v>
          </cell>
          <cell r="I153">
            <v>290084.30122998374</v>
          </cell>
          <cell r="J153">
            <v>1414420.4414947422</v>
          </cell>
          <cell r="K153">
            <v>711919.8316381363</v>
          </cell>
          <cell r="L153">
            <v>174263.08035112836</v>
          </cell>
          <cell r="M153">
            <v>309412.00826413429</v>
          </cell>
          <cell r="N153">
            <v>317476.38459091232</v>
          </cell>
          <cell r="O153">
            <v>1513071.3048443112</v>
          </cell>
        </row>
      </sheetData>
      <sheetData sheetId="34">
        <row r="7">
          <cell r="L7">
            <v>2464348.9440189293</v>
          </cell>
          <cell r="M7">
            <v>594218.27722596203</v>
          </cell>
          <cell r="N7">
            <v>2111451.8958902727</v>
          </cell>
          <cell r="O7">
            <v>2133496.8284502979</v>
          </cell>
          <cell r="Y7">
            <v>7303515.9455854613</v>
          </cell>
        </row>
        <row r="8">
          <cell r="L8">
            <v>47856.824376334371</v>
          </cell>
          <cell r="M8">
            <v>11539.518298911988</v>
          </cell>
          <cell r="N8">
            <v>24471.341664732339</v>
          </cell>
          <cell r="O8">
            <v>24726.838405009687</v>
          </cell>
          <cell r="Y8">
            <v>108594.52274498838</v>
          </cell>
        </row>
        <row r="9">
          <cell r="L9">
            <v>138546.65183265123</v>
          </cell>
          <cell r="M9">
            <v>33003.079648648869</v>
          </cell>
          <cell r="N9">
            <v>63495.283785744301</v>
          </cell>
          <cell r="O9">
            <v>64731.949172980734</v>
          </cell>
          <cell r="Y9">
            <v>299776.96444002516</v>
          </cell>
        </row>
        <row r="10">
          <cell r="L10">
            <v>785711.20349330909</v>
          </cell>
          <cell r="M10">
            <v>187683.88193930397</v>
          </cell>
          <cell r="N10">
            <v>361840.6007955331</v>
          </cell>
          <cell r="O10">
            <v>360563.00050769118</v>
          </cell>
          <cell r="Y10">
            <v>1695798.6867358373</v>
          </cell>
        </row>
        <row r="11">
          <cell r="L11">
            <v>470994.7117463483</v>
          </cell>
          <cell r="M11">
            <v>0</v>
          </cell>
          <cell r="N11">
            <v>368670.05194037838</v>
          </cell>
          <cell r="O11">
            <v>375850.45126080298</v>
          </cell>
          <cell r="Y11">
            <v>1215515.2149475296</v>
          </cell>
        </row>
        <row r="12">
          <cell r="L12">
            <v>262485.09683849715</v>
          </cell>
          <cell r="M12">
            <v>62700.16477661542</v>
          </cell>
          <cell r="N12">
            <v>183219.46867263416</v>
          </cell>
          <cell r="O12">
            <v>182572.55053962267</v>
          </cell>
          <cell r="Y12">
            <v>690977.28082736931</v>
          </cell>
        </row>
        <row r="13">
          <cell r="L13">
            <v>1361953.3662938795</v>
          </cell>
          <cell r="M13">
            <v>324429.74861518334</v>
          </cell>
          <cell r="N13">
            <v>1066065.9361337952</v>
          </cell>
          <cell r="O13">
            <v>1086829.1608195386</v>
          </cell>
          <cell r="Y13">
            <v>3839278.2118623964</v>
          </cell>
        </row>
        <row r="14">
          <cell r="L14">
            <v>939791.176428215</v>
          </cell>
          <cell r="M14">
            <v>226607.96279061554</v>
          </cell>
          <cell r="N14">
            <v>426370.17510847136</v>
          </cell>
          <cell r="O14">
            <v>430821.75734634616</v>
          </cell>
          <cell r="Y14">
            <v>2023591.071673648</v>
          </cell>
        </row>
        <row r="15">
          <cell r="L15">
            <v>45644.715499030914</v>
          </cell>
          <cell r="M15">
            <v>10808.116345914941</v>
          </cell>
          <cell r="N15">
            <v>27394.292298750614</v>
          </cell>
          <cell r="O15">
            <v>30507.427723878271</v>
          </cell>
          <cell r="Y15">
            <v>114354.55186757473</v>
          </cell>
        </row>
        <row r="16">
          <cell r="L16">
            <v>305657.14408843248</v>
          </cell>
          <cell r="M16">
            <v>73701.844060213931</v>
          </cell>
          <cell r="N16">
            <v>155744.3631127571</v>
          </cell>
          <cell r="O16">
            <v>157370.43566885352</v>
          </cell>
          <cell r="Y16">
            <v>692473.78693025699</v>
          </cell>
        </row>
        <row r="17">
          <cell r="L17">
            <v>247954.23751174999</v>
          </cell>
          <cell r="M17">
            <v>59788.180648161266</v>
          </cell>
          <cell r="N17">
            <v>132118.57569728527</v>
          </cell>
          <cell r="O17">
            <v>133497.97965000721</v>
          </cell>
          <cell r="Y17">
            <v>573358.97350720374</v>
          </cell>
        </row>
        <row r="18">
          <cell r="L18">
            <v>1103285.5817454241</v>
          </cell>
          <cell r="M18">
            <v>266030.69312248076</v>
          </cell>
          <cell r="N18">
            <v>512741.44242142624</v>
          </cell>
          <cell r="O18">
            <v>518094.79692640522</v>
          </cell>
          <cell r="Y18">
            <v>2400152.5142157362</v>
          </cell>
        </row>
        <row r="19">
          <cell r="L19">
            <v>60102.630954705011</v>
          </cell>
          <cell r="M19">
            <v>14492.299034733733</v>
          </cell>
          <cell r="N19">
            <v>22359.573691113332</v>
          </cell>
          <cell r="O19">
            <v>22593.02219877336</v>
          </cell>
          <cell r="Y19">
            <v>119547.52587932543</v>
          </cell>
        </row>
        <row r="20">
          <cell r="L20">
            <v>885335.64914507407</v>
          </cell>
          <cell r="M20">
            <v>213477.32652818423</v>
          </cell>
          <cell r="N20">
            <v>400047.03531553724</v>
          </cell>
          <cell r="O20">
            <v>404223.78683497029</v>
          </cell>
          <cell r="Y20">
            <v>1903083.797823766</v>
          </cell>
        </row>
        <row r="21">
          <cell r="L21">
            <v>431572.07358831511</v>
          </cell>
          <cell r="M21">
            <v>104063.1906812118</v>
          </cell>
          <cell r="N21">
            <v>196361.65243654334</v>
          </cell>
          <cell r="O21">
            <v>198411.79593910871</v>
          </cell>
          <cell r="Y21">
            <v>930408.71264517901</v>
          </cell>
        </row>
        <row r="22">
          <cell r="L22">
            <v>1005041.5512007178</v>
          </cell>
          <cell r="M22">
            <v>240075.61429822081</v>
          </cell>
          <cell r="N22">
            <v>617324.49957968865</v>
          </cell>
          <cell r="O22">
            <v>615144.82721395383</v>
          </cell>
          <cell r="Y22">
            <v>2477586.4922925811</v>
          </cell>
        </row>
        <row r="23">
          <cell r="L23">
            <v>209905.41070227616</v>
          </cell>
          <cell r="M23">
            <v>50613.624272097637</v>
          </cell>
          <cell r="N23">
            <v>84310.776898741722</v>
          </cell>
          <cell r="O23">
            <v>85191.036304335459</v>
          </cell>
          <cell r="Y23">
            <v>430020.84817745094</v>
          </cell>
        </row>
        <row r="24">
          <cell r="L24">
            <v>841729.57101536798</v>
          </cell>
          <cell r="M24">
            <v>202962.77310599017</v>
          </cell>
          <cell r="N24">
            <v>429963.42522097973</v>
          </cell>
          <cell r="O24">
            <v>434452.52332959551</v>
          </cell>
          <cell r="Y24">
            <v>1909108.2926719333</v>
          </cell>
        </row>
        <row r="25">
          <cell r="L25">
            <v>466661.5946529287</v>
          </cell>
          <cell r="M25">
            <v>87527.764856139998</v>
          </cell>
          <cell r="N25">
            <v>185775.17731809703</v>
          </cell>
          <cell r="O25">
            <v>187714.79112756881</v>
          </cell>
          <cell r="Y25">
            <v>927679.32795473444</v>
          </cell>
        </row>
        <row r="26">
          <cell r="L26">
            <v>316362.55174077401</v>
          </cell>
          <cell r="M26">
            <v>76283.194768527959</v>
          </cell>
          <cell r="N26">
            <v>138663.70720318382</v>
          </cell>
          <cell r="O26">
            <v>138174.10821443988</v>
          </cell>
          <cell r="Y26">
            <v>669483.56192692555</v>
          </cell>
        </row>
        <row r="27">
          <cell r="L27">
            <v>629468.40904826333</v>
          </cell>
          <cell r="M27">
            <v>151781.11626628198</v>
          </cell>
          <cell r="N27">
            <v>329209.48184240836</v>
          </cell>
          <cell r="O27">
            <v>332646.64318123047</v>
          </cell>
          <cell r="Y27">
            <v>1443105.6503381841</v>
          </cell>
        </row>
        <row r="28">
          <cell r="L28">
            <v>173164.3724041761</v>
          </cell>
          <cell r="M28">
            <v>41754.409535492334</v>
          </cell>
          <cell r="N28">
            <v>100559.81586577867</v>
          </cell>
          <cell r="O28">
            <v>101609.72581794216</v>
          </cell>
          <cell r="Y28">
            <v>417088.3236233893</v>
          </cell>
        </row>
        <row r="29">
          <cell r="L29">
            <v>739926.21133300301</v>
          </cell>
          <cell r="M29">
            <v>176770.58471671739</v>
          </cell>
          <cell r="N29">
            <v>340959.96025897353</v>
          </cell>
          <cell r="O29">
            <v>339821.68033593026</v>
          </cell>
          <cell r="Y29">
            <v>1597478.4366446242</v>
          </cell>
        </row>
        <row r="30">
          <cell r="L30">
            <v>90773.517128706997</v>
          </cell>
          <cell r="M30">
            <v>21683.190969218136</v>
          </cell>
          <cell r="N30">
            <v>43443.274441632304</v>
          </cell>
          <cell r="O30">
            <v>43289.883308051969</v>
          </cell>
          <cell r="Y30">
            <v>199189.86584760941</v>
          </cell>
        </row>
        <row r="31">
          <cell r="L31">
            <v>765803.83188798919</v>
          </cell>
          <cell r="M31">
            <v>184655.1133847975</v>
          </cell>
          <cell r="N31">
            <v>456613.86348408199</v>
          </cell>
          <cell r="O31">
            <v>461381.2095202725</v>
          </cell>
          <cell r="Y31">
            <v>1868454.018277141</v>
          </cell>
        </row>
        <row r="32">
          <cell r="L32">
            <v>470479.8809464231</v>
          </cell>
          <cell r="M32">
            <v>113444.86948732696</v>
          </cell>
          <cell r="N32">
            <v>188024.49283744692</v>
          </cell>
          <cell r="O32">
            <v>189987.59096547071</v>
          </cell>
          <cell r="Y32">
            <v>961936.83423666772</v>
          </cell>
        </row>
        <row r="33">
          <cell r="L33">
            <v>1144145.8797049841</v>
          </cell>
          <cell r="M33">
            <v>0</v>
          </cell>
          <cell r="N33">
            <v>895577.61558344495</v>
          </cell>
          <cell r="O33">
            <v>913020.32585643104</v>
          </cell>
          <cell r="Y33">
            <v>2952743.8211448602</v>
          </cell>
        </row>
        <row r="34">
          <cell r="L34">
            <v>188599.19624510239</v>
          </cell>
          <cell r="M34">
            <v>45476.144825578376</v>
          </cell>
          <cell r="N34">
            <v>79340.870113740719</v>
          </cell>
          <cell r="O34">
            <v>80169.240456591317</v>
          </cell>
          <cell r="Y34">
            <v>393585.4516410128</v>
          </cell>
        </row>
        <row r="35">
          <cell r="L35">
            <v>906719.49254051701</v>
          </cell>
          <cell r="M35">
            <v>218633.52431979548</v>
          </cell>
          <cell r="N35">
            <v>441997.97430100833</v>
          </cell>
          <cell r="O35">
            <v>446612.72093771806</v>
          </cell>
          <cell r="Y35">
            <v>2013963.712099039</v>
          </cell>
        </row>
        <row r="36">
          <cell r="L36">
            <v>11009957.468310732</v>
          </cell>
          <cell r="M36">
            <v>2654785.5469206898</v>
          </cell>
          <cell r="N36">
            <v>8617333.9516886417</v>
          </cell>
          <cell r="O36">
            <v>8707304.5288928673</v>
          </cell>
          <cell r="Y36">
            <v>30989381.49581293</v>
          </cell>
        </row>
        <row r="37">
          <cell r="L37">
            <v>126466.0165822277</v>
          </cell>
          <cell r="M37">
            <v>30209.105864881585</v>
          </cell>
          <cell r="N37">
            <v>77031.632134444139</v>
          </cell>
          <cell r="O37">
            <v>76759.645974871368</v>
          </cell>
          <cell r="Y37">
            <v>310466.40055642481</v>
          </cell>
        </row>
        <row r="38">
          <cell r="L38">
            <v>218584.40016533236</v>
          </cell>
          <cell r="M38">
            <v>52706.353136374855</v>
          </cell>
          <cell r="N38">
            <v>103162.34436379002</v>
          </cell>
          <cell r="O38">
            <v>104239.42640797979</v>
          </cell>
          <cell r="Y38">
            <v>478692.52407347702</v>
          </cell>
        </row>
        <row r="39">
          <cell r="L39">
            <v>425095.48340094811</v>
          </cell>
          <cell r="M39">
            <v>102501.51725311381</v>
          </cell>
          <cell r="N39">
            <v>226773.37500203698</v>
          </cell>
          <cell r="O39">
            <v>229141.03668926738</v>
          </cell>
          <cell r="Y39">
            <v>983511.4123453662</v>
          </cell>
        </row>
        <row r="40">
          <cell r="L40">
            <v>888176.31604654284</v>
          </cell>
          <cell r="M40">
            <v>212159.85988366383</v>
          </cell>
          <cell r="N40">
            <v>389200.8766834531</v>
          </cell>
          <cell r="O40">
            <v>387826.67171312677</v>
          </cell>
          <cell r="Y40">
            <v>1877363.7243267866</v>
          </cell>
        </row>
        <row r="41">
          <cell r="L41">
            <v>411219.40271877276</v>
          </cell>
          <cell r="M41">
            <v>99155.635259566334</v>
          </cell>
          <cell r="N41">
            <v>178231.6482563047</v>
          </cell>
          <cell r="O41">
            <v>180092.50271077754</v>
          </cell>
          <cell r="Y41">
            <v>868699.18894542137</v>
          </cell>
        </row>
        <row r="42">
          <cell r="L42">
            <v>458657.51006512722</v>
          </cell>
          <cell r="M42">
            <v>109908.73213432744</v>
          </cell>
          <cell r="N42">
            <v>266427.37028449489</v>
          </cell>
          <cell r="O42">
            <v>265486.65858930082</v>
          </cell>
          <cell r="Y42">
            <v>1100480.2710732506</v>
          </cell>
        </row>
        <row r="43">
          <cell r="L43">
            <v>324406.55170682824</v>
          </cell>
          <cell r="M43">
            <v>77491.425195643882</v>
          </cell>
          <cell r="N43">
            <v>200963.63588879188</v>
          </cell>
          <cell r="O43">
            <v>200254.06598841926</v>
          </cell>
          <cell r="Y43">
            <v>803115.67877968319</v>
          </cell>
        </row>
        <row r="44">
          <cell r="L44">
            <v>50674.536261171386</v>
          </cell>
          <cell r="M44">
            <v>12104.693987670325</v>
          </cell>
          <cell r="N44">
            <v>28321.952952560459</v>
          </cell>
          <cell r="O44">
            <v>28221.952744831193</v>
          </cell>
          <cell r="Y44">
            <v>119323.13594623335</v>
          </cell>
        </row>
        <row r="45">
          <cell r="L45">
            <v>552091.56059737306</v>
          </cell>
          <cell r="M45">
            <v>133123.5565504574</v>
          </cell>
          <cell r="N45">
            <v>233444.78546489961</v>
          </cell>
          <cell r="O45">
            <v>235882.10102111957</v>
          </cell>
          <cell r="Y45">
            <v>1154542.0036338496</v>
          </cell>
        </row>
        <row r="46">
          <cell r="L46">
            <v>161761.30507452186</v>
          </cell>
          <cell r="M46">
            <v>38640.138449053993</v>
          </cell>
          <cell r="N46">
            <v>96638.055345954068</v>
          </cell>
          <cell r="O46">
            <v>96296.842096100314</v>
          </cell>
          <cell r="Y46">
            <v>393336.34096563025</v>
          </cell>
        </row>
        <row r="47">
          <cell r="L47">
            <v>444138.37451285432</v>
          </cell>
          <cell r="M47">
            <v>107093.25089431829</v>
          </cell>
          <cell r="N47">
            <v>251740.61733051075</v>
          </cell>
          <cell r="O47">
            <v>254368.95328382897</v>
          </cell>
          <cell r="Y47">
            <v>1057341.1960215124</v>
          </cell>
        </row>
        <row r="48">
          <cell r="L48">
            <v>572075.20467046776</v>
          </cell>
          <cell r="M48">
            <v>137942.13006563732</v>
          </cell>
          <cell r="N48">
            <v>240094.78271055163</v>
          </cell>
          <cell r="O48">
            <v>242601.52856783132</v>
          </cell>
          <cell r="Y48">
            <v>1192713.6460144881</v>
          </cell>
        </row>
        <row r="49">
          <cell r="L49">
            <v>264907.83684027038</v>
          </cell>
          <cell r="M49">
            <v>43973.244777080537</v>
          </cell>
          <cell r="N49">
            <v>91510.667025008923</v>
          </cell>
          <cell r="O49">
            <v>92466.097971371404</v>
          </cell>
          <cell r="Y49">
            <v>492857.84661373124</v>
          </cell>
        </row>
        <row r="50">
          <cell r="L50">
            <v>807689.69708381954</v>
          </cell>
          <cell r="M50">
            <v>0</v>
          </cell>
          <cell r="N50">
            <v>632217.29490662145</v>
          </cell>
          <cell r="O50">
            <v>644530.66999856511</v>
          </cell>
          <cell r="Y50">
            <v>2084437.6619890062</v>
          </cell>
        </row>
        <row r="51">
          <cell r="L51">
            <v>260769.45342579568</v>
          </cell>
          <cell r="M51">
            <v>55829.285067530705</v>
          </cell>
          <cell r="N51">
            <v>90081.089738127223</v>
          </cell>
          <cell r="O51">
            <v>91021.594966816483</v>
          </cell>
          <cell r="Y51">
            <v>497701.42319827015</v>
          </cell>
        </row>
        <row r="52">
          <cell r="L52">
            <v>461869.25418767269</v>
          </cell>
          <cell r="M52">
            <v>111368.62463943772</v>
          </cell>
          <cell r="N52">
            <v>194208.57004143379</v>
          </cell>
          <cell r="O52">
            <v>196236.23396192168</v>
          </cell>
          <cell r="Y52">
            <v>963682.68283046584</v>
          </cell>
        </row>
        <row r="53">
          <cell r="L53">
            <v>436633.40379710728</v>
          </cell>
          <cell r="M53">
            <v>105283.60831907905</v>
          </cell>
          <cell r="N53">
            <v>229897.44514704315</v>
          </cell>
          <cell r="O53">
            <v>232297.72416067039</v>
          </cell>
          <cell r="Y53">
            <v>1004112.1814238998</v>
          </cell>
        </row>
        <row r="54">
          <cell r="L54">
            <v>886178.0577946062</v>
          </cell>
          <cell r="M54">
            <v>213680.45304468673</v>
          </cell>
          <cell r="N54">
            <v>399867.44936729159</v>
          </cell>
          <cell r="O54">
            <v>404042.32589249645</v>
          </cell>
          <cell r="Y54">
            <v>1903768.2860990809</v>
          </cell>
        </row>
        <row r="55">
          <cell r="L55">
            <v>292551.05628189963</v>
          </cell>
          <cell r="M55">
            <v>70541.627266861076</v>
          </cell>
          <cell r="N55">
            <v>138887.74082629191</v>
          </cell>
          <cell r="O55">
            <v>140337.81927036608</v>
          </cell>
          <cell r="Y55">
            <v>642318.24364541867</v>
          </cell>
        </row>
        <row r="56">
          <cell r="L56">
            <v>335130.62850679248</v>
          </cell>
          <cell r="M56">
            <v>81648.477665847138</v>
          </cell>
          <cell r="N56">
            <v>192653.2359806333</v>
          </cell>
          <cell r="O56">
            <v>191973.00875018601</v>
          </cell>
          <cell r="Y56">
            <v>801405.35090345889</v>
          </cell>
        </row>
        <row r="57">
          <cell r="L57">
            <v>1236614.1171542199</v>
          </cell>
          <cell r="M57">
            <v>298179.65190040082</v>
          </cell>
          <cell r="N57">
            <v>613531.24175742967</v>
          </cell>
          <cell r="O57">
            <v>619936.9073917435</v>
          </cell>
          <cell r="Y57">
            <v>2768261.9182037944</v>
          </cell>
        </row>
        <row r="58">
          <cell r="L58">
            <v>4975548.4727887046</v>
          </cell>
          <cell r="M58">
            <v>1199733.4423481144</v>
          </cell>
          <cell r="N58">
            <v>3380452.1195228961</v>
          </cell>
          <cell r="O58">
            <v>3415746.2406640532</v>
          </cell>
          <cell r="Y58">
            <v>12971480.275323769</v>
          </cell>
        </row>
        <row r="59">
          <cell r="L59">
            <v>197298.33545734655</v>
          </cell>
          <cell r="M59">
            <v>47573.73231561073</v>
          </cell>
          <cell r="N59">
            <v>138750.61119328713</v>
          </cell>
          <cell r="O59">
            <v>140199.25791470753</v>
          </cell>
          <cell r="Y59">
            <v>523821.93688095192</v>
          </cell>
        </row>
        <row r="60">
          <cell r="L60">
            <v>506024.79877308017</v>
          </cell>
          <cell r="M60">
            <v>122015.66863748674</v>
          </cell>
          <cell r="N60">
            <v>273009.60022644821</v>
          </cell>
          <cell r="O60">
            <v>275859.99820944085</v>
          </cell>
          <cell r="Y60">
            <v>1176910.065846456</v>
          </cell>
        </row>
        <row r="61">
          <cell r="L61">
            <v>516670.97413999157</v>
          </cell>
          <cell r="M61">
            <v>124582.73690958561</v>
          </cell>
          <cell r="N61">
            <v>279476.69119335595</v>
          </cell>
          <cell r="O61">
            <v>282394.60981676792</v>
          </cell>
          <cell r="Y61">
            <v>1203125.0120597011</v>
          </cell>
        </row>
        <row r="62">
          <cell r="L62">
            <v>978747.67401204491</v>
          </cell>
          <cell r="M62">
            <v>236001.38206965211</v>
          </cell>
          <cell r="N62">
            <v>465738.55574133957</v>
          </cell>
          <cell r="O62">
            <v>464094.10867938463</v>
          </cell>
          <cell r="Y62">
            <v>2144581.7205024213</v>
          </cell>
        </row>
        <row r="63">
          <cell r="L63">
            <v>429687.91435102723</v>
          </cell>
          <cell r="M63">
            <v>103608.87115040106</v>
          </cell>
          <cell r="N63">
            <v>231051.10179003942</v>
          </cell>
          <cell r="O63">
            <v>233463.42573016562</v>
          </cell>
          <cell r="Y63">
            <v>997811.31302163331</v>
          </cell>
        </row>
        <row r="64">
          <cell r="L64">
            <v>391543.21366845554</v>
          </cell>
          <cell r="M64">
            <v>94411.19710350543</v>
          </cell>
          <cell r="N64">
            <v>162949.10060216114</v>
          </cell>
          <cell r="O64">
            <v>164650.39530865356</v>
          </cell>
          <cell r="Y64">
            <v>813553.90668277571</v>
          </cell>
        </row>
        <row r="65">
          <cell r="L65">
            <v>420142.08786816843</v>
          </cell>
          <cell r="M65">
            <v>101307.12545764552</v>
          </cell>
          <cell r="N65">
            <v>199813.42357490544</v>
          </cell>
          <cell r="O65">
            <v>201899.6058156045</v>
          </cell>
          <cell r="Y65">
            <v>923162.24271632382</v>
          </cell>
        </row>
        <row r="66">
          <cell r="L66">
            <v>476287.52517088474</v>
          </cell>
          <cell r="M66">
            <v>114845.24273973367</v>
          </cell>
          <cell r="N66">
            <v>235757.02891478891</v>
          </cell>
          <cell r="O66">
            <v>238218.48579812804</v>
          </cell>
          <cell r="Y66">
            <v>1065108.2826235353</v>
          </cell>
        </row>
        <row r="67">
          <cell r="L67">
            <v>89783.089442146316</v>
          </cell>
          <cell r="M67">
            <v>21649.025338648167</v>
          </cell>
          <cell r="N67">
            <v>48140.207017768938</v>
          </cell>
          <cell r="O67">
            <v>48207.629753462286</v>
          </cell>
          <cell r="Y67">
            <v>207779.95155202568</v>
          </cell>
        </row>
        <row r="68">
          <cell r="L68">
            <v>166124.28886290279</v>
          </cell>
          <cell r="M68">
            <v>39682.330199153621</v>
          </cell>
          <cell r="N68">
            <v>81461.319681589011</v>
          </cell>
          <cell r="O68">
            <v>81173.693016023142</v>
          </cell>
          <cell r="Y68">
            <v>368441.63175966858</v>
          </cell>
        </row>
        <row r="69">
          <cell r="L69">
            <v>208816.10934829718</v>
          </cell>
          <cell r="M69">
            <v>50350.965538028206</v>
          </cell>
          <cell r="N69">
            <v>121307.75116249805</v>
          </cell>
          <cell r="O69">
            <v>123670.40060859497</v>
          </cell>
          <cell r="Y69">
            <v>504145.22665741842</v>
          </cell>
        </row>
        <row r="70">
          <cell r="L70">
            <v>300371.87857374223</v>
          </cell>
          <cell r="M70">
            <v>72427.429827423039</v>
          </cell>
          <cell r="N70">
            <v>143392.14247187329</v>
          </cell>
          <cell r="O70">
            <v>144889.2498019445</v>
          </cell>
          <cell r="Y70">
            <v>661080.70067498309</v>
          </cell>
        </row>
        <row r="71">
          <cell r="L71">
            <v>147323.79376093321</v>
          </cell>
          <cell r="M71">
            <v>35345.43886630956</v>
          </cell>
          <cell r="N71">
            <v>74846.449946008142</v>
          </cell>
          <cell r="O71">
            <v>74582.179309200874</v>
          </cell>
          <cell r="Y71">
            <v>332097.86188245181</v>
          </cell>
        </row>
        <row r="72">
          <cell r="L72">
            <v>241460.0063424058</v>
          </cell>
          <cell r="M72">
            <v>58222.253522978426</v>
          </cell>
          <cell r="N72">
            <v>127774.32499617452</v>
          </cell>
          <cell r="O72">
            <v>129108.37214303402</v>
          </cell>
          <cell r="Y72">
            <v>556564.95700459275</v>
          </cell>
        </row>
        <row r="73">
          <cell r="L73">
            <v>857268.99067771318</v>
          </cell>
          <cell r="M73">
            <v>206709.72915426429</v>
          </cell>
          <cell r="N73">
            <v>388570.31722518988</v>
          </cell>
          <cell r="O73">
            <v>392627.24433526519</v>
          </cell>
          <cell r="Y73">
            <v>1845176.2813924325</v>
          </cell>
        </row>
        <row r="74">
          <cell r="L74">
            <v>845709.79354784219</v>
          </cell>
          <cell r="M74">
            <v>203922.50771742288</v>
          </cell>
          <cell r="N74">
            <v>384154.08257854421</v>
          </cell>
          <cell r="O74">
            <v>388164.90132349683</v>
          </cell>
          <cell r="Y74">
            <v>1821951.2851673062</v>
          </cell>
        </row>
        <row r="75">
          <cell r="L75">
            <v>386930.2724425426</v>
          </cell>
          <cell r="M75">
            <v>93298.897648162703</v>
          </cell>
          <cell r="N75">
            <v>233406.61999584772</v>
          </cell>
          <cell r="O75">
            <v>235843.53707972119</v>
          </cell>
          <cell r="Y75">
            <v>949479.32716627419</v>
          </cell>
        </row>
        <row r="76">
          <cell r="L76">
            <v>865863.19453013851</v>
          </cell>
          <cell r="M76">
            <v>208782.01401461716</v>
          </cell>
          <cell r="N76">
            <v>425818.35105773353</v>
          </cell>
          <cell r="O76">
            <v>430264.17189322598</v>
          </cell>
          <cell r="Y76">
            <v>1930727.7314957152</v>
          </cell>
        </row>
        <row r="77">
          <cell r="L77">
            <v>5720378.4749916466</v>
          </cell>
          <cell r="M77">
            <v>1379331.2228529528</v>
          </cell>
          <cell r="N77">
            <v>4022307.4353055172</v>
          </cell>
          <cell r="O77">
            <v>4064302.9438556256</v>
          </cell>
          <cell r="Y77">
            <v>15186320.07700574</v>
          </cell>
        </row>
        <row r="78">
          <cell r="L78">
            <v>163026.77580018219</v>
          </cell>
          <cell r="M78">
            <v>39163.055589394011</v>
          </cell>
          <cell r="N78">
            <v>120654.72861476107</v>
          </cell>
          <cell r="O78">
            <v>120228.71639924742</v>
          </cell>
          <cell r="Y78">
            <v>443073.27640358469</v>
          </cell>
        </row>
        <row r="79">
          <cell r="L79">
            <v>164079.851828288</v>
          </cell>
          <cell r="M79">
            <v>0</v>
          </cell>
          <cell r="N79">
            <v>128433.13520785728</v>
          </cell>
          <cell r="O79">
            <v>130934.56213937179</v>
          </cell>
          <cell r="Y79">
            <v>423447.54917551705</v>
          </cell>
        </row>
        <row r="80">
          <cell r="L80">
            <v>679820.56305157137</v>
          </cell>
          <cell r="M80">
            <v>163922.32308647662</v>
          </cell>
          <cell r="N80">
            <v>379510.0063829702</v>
          </cell>
          <cell r="O80">
            <v>383472.33794868179</v>
          </cell>
          <cell r="Y80">
            <v>1606725.2304696999</v>
          </cell>
        </row>
        <row r="81">
          <cell r="L81">
            <v>921313.96946801443</v>
          </cell>
          <cell r="M81">
            <v>220075.49530396747</v>
          </cell>
          <cell r="N81">
            <v>444719.3369318762</v>
          </cell>
          <cell r="O81">
            <v>443149.1053115885</v>
          </cell>
          <cell r="Y81">
            <v>2029257.9070154466</v>
          </cell>
        </row>
        <row r="82">
          <cell r="L82">
            <v>327136.94882066234</v>
          </cell>
          <cell r="M82">
            <v>78881.180612415148</v>
          </cell>
          <cell r="N82">
            <v>113893.24781786582</v>
          </cell>
          <cell r="O82">
            <v>115082.36748101049</v>
          </cell>
          <cell r="Y82">
            <v>634993.74473195372</v>
          </cell>
        </row>
        <row r="83">
          <cell r="L83">
            <v>186296.14902299439</v>
          </cell>
          <cell r="M83">
            <v>44920.820565995527</v>
          </cell>
          <cell r="N83">
            <v>83536.935008727858</v>
          </cell>
          <cell r="O83">
            <v>84409.115001141152</v>
          </cell>
          <cell r="Y83">
            <v>399163.01959885895</v>
          </cell>
        </row>
        <row r="84">
          <cell r="L84">
            <v>246597.97784256912</v>
          </cell>
          <cell r="M84">
            <v>59461.151358722491</v>
          </cell>
          <cell r="N84">
            <v>126517.89261290574</v>
          </cell>
          <cell r="O84">
            <v>127838.82178762049</v>
          </cell>
          <cell r="Y84">
            <v>560415.84360181773</v>
          </cell>
        </row>
        <row r="85">
          <cell r="L85">
            <v>116080.82989920334</v>
          </cell>
          <cell r="M85">
            <v>27990.090822598508</v>
          </cell>
          <cell r="N85">
            <v>58703.05760850729</v>
          </cell>
          <cell r="O85">
            <v>59315.95575151762</v>
          </cell>
          <cell r="Y85">
            <v>262089.93408182674</v>
          </cell>
        </row>
        <row r="86">
          <cell r="L86">
            <v>400014.04607165296</v>
          </cell>
          <cell r="M86">
            <v>96453.733916124591</v>
          </cell>
          <cell r="N86">
            <v>149967.94967349674</v>
          </cell>
          <cell r="O86">
            <v>151533.71271226282</v>
          </cell>
          <cell r="Y86">
            <v>797969.44237353723</v>
          </cell>
        </row>
        <row r="87">
          <cell r="L87">
            <v>446449.57374860829</v>
          </cell>
          <cell r="M87">
            <v>101001.90767606684</v>
          </cell>
          <cell r="N87">
            <v>169734.5167281591</v>
          </cell>
          <cell r="O87">
            <v>171506.65559699334</v>
          </cell>
          <cell r="Y87">
            <v>888692.65374982753</v>
          </cell>
        </row>
        <row r="88">
          <cell r="L88">
            <v>522790.08489926619</v>
          </cell>
          <cell r="M88">
            <v>124879.56406505298</v>
          </cell>
          <cell r="N88">
            <v>265424.00405047287</v>
          </cell>
          <cell r="O88">
            <v>264486.83507819759</v>
          </cell>
          <cell r="Y88">
            <v>1177580.4880929897</v>
          </cell>
        </row>
        <row r="89">
          <cell r="L89">
            <v>2032884.1810204925</v>
          </cell>
          <cell r="M89">
            <v>490180.96190383885</v>
          </cell>
          <cell r="N89">
            <v>1161154.0359755249</v>
          </cell>
          <cell r="O89">
            <v>1173277.2401388336</v>
          </cell>
          <cell r="Y89">
            <v>4857496.4190386897</v>
          </cell>
        </row>
        <row r="90">
          <cell r="L90">
            <v>169992.75339581651</v>
          </cell>
          <cell r="M90">
            <v>40989.650150366055</v>
          </cell>
          <cell r="N90">
            <v>88550.563559237053</v>
          </cell>
          <cell r="O90">
            <v>90275.217902754986</v>
          </cell>
          <cell r="Y90">
            <v>389808.18500817462</v>
          </cell>
        </row>
        <row r="91">
          <cell r="L91">
            <v>496468.48749301978</v>
          </cell>
          <cell r="M91">
            <v>119711.39478890918</v>
          </cell>
          <cell r="N91">
            <v>234471.14457354721</v>
          </cell>
          <cell r="O91">
            <v>236919.17598712421</v>
          </cell>
          <cell r="Y91">
            <v>1087570.2028426004</v>
          </cell>
        </row>
        <row r="92">
          <cell r="L92">
            <v>467355.2980500377</v>
          </cell>
          <cell r="M92">
            <v>112691.45172550953</v>
          </cell>
          <cell r="N92">
            <v>185191.54265237533</v>
          </cell>
          <cell r="O92">
            <v>187125.06293593231</v>
          </cell>
          <cell r="Y92">
            <v>952363.35536385479</v>
          </cell>
        </row>
        <row r="93">
          <cell r="L93">
            <v>339391.21063149319</v>
          </cell>
          <cell r="M93">
            <v>79308.531101888133</v>
          </cell>
          <cell r="N93">
            <v>117240.4578051045</v>
          </cell>
          <cell r="O93">
            <v>118464.52451988529</v>
          </cell>
          <cell r="Y93">
            <v>654404.72405837115</v>
          </cell>
        </row>
        <row r="94">
          <cell r="L94">
            <v>1282185.5036066829</v>
          </cell>
          <cell r="M94">
            <v>309168.09199704527</v>
          </cell>
          <cell r="N94">
            <v>633734.38294357201</v>
          </cell>
          <cell r="O94">
            <v>640350.9825261404</v>
          </cell>
          <cell r="Y94">
            <v>2865438.9610734405</v>
          </cell>
        </row>
        <row r="95">
          <cell r="L95">
            <v>149991.48390771274</v>
          </cell>
          <cell r="M95">
            <v>35828.665586637406</v>
          </cell>
          <cell r="N95">
            <v>82437.718404933665</v>
          </cell>
          <cell r="O95">
            <v>82146.644234341395</v>
          </cell>
          <cell r="Y95">
            <v>350404.51213362516</v>
          </cell>
        </row>
        <row r="96">
          <cell r="L96">
            <v>741236.98442764999</v>
          </cell>
          <cell r="M96">
            <v>177060.26598047547</v>
          </cell>
          <cell r="N96">
            <v>343202.76535583806</v>
          </cell>
          <cell r="O96">
            <v>341990.97223244968</v>
          </cell>
          <cell r="Y96">
            <v>1603490.9879964134</v>
          </cell>
        </row>
        <row r="97">
          <cell r="L97">
            <v>521258.69075592444</v>
          </cell>
          <cell r="M97">
            <v>125688.95405896165</v>
          </cell>
          <cell r="N97">
            <v>280225.06957153283</v>
          </cell>
          <cell r="O97">
            <v>283150.80175248237</v>
          </cell>
          <cell r="Y97">
            <v>1210323.5161389012</v>
          </cell>
        </row>
        <row r="98">
          <cell r="L98">
            <v>236900.27853901297</v>
          </cell>
          <cell r="M98">
            <v>57122.785200309525</v>
          </cell>
          <cell r="N98">
            <v>113506.3665574344</v>
          </cell>
          <cell r="O98">
            <v>114691.44692832165</v>
          </cell>
          <cell r="Y98">
            <v>522220.87722507853</v>
          </cell>
        </row>
        <row r="99">
          <cell r="L99">
            <v>234865.45936699427</v>
          </cell>
          <cell r="M99">
            <v>56102.62517763723</v>
          </cell>
          <cell r="N99">
            <v>112206.03327121773</v>
          </cell>
          <cell r="O99">
            <v>111809.85202431036</v>
          </cell>
          <cell r="Y99">
            <v>514983.96984015952</v>
          </cell>
        </row>
        <row r="100">
          <cell r="L100">
            <v>374893.17322840012</v>
          </cell>
          <cell r="M100">
            <v>89302.982729141368</v>
          </cell>
          <cell r="N100">
            <v>293154.42771545262</v>
          </cell>
          <cell r="O100">
            <v>298864.04758413654</v>
          </cell>
          <cell r="Y100">
            <v>1056214.6312571305</v>
          </cell>
        </row>
        <row r="101">
          <cell r="L101">
            <v>675047.6847639808</v>
          </cell>
          <cell r="M101">
            <v>162771.4586683735</v>
          </cell>
          <cell r="N101">
            <v>293796.44192123431</v>
          </cell>
          <cell r="O101">
            <v>296863.86806583923</v>
          </cell>
          <cell r="Y101">
            <v>1428479.4534194279</v>
          </cell>
        </row>
        <row r="102">
          <cell r="L102">
            <v>2943505.2284650742</v>
          </cell>
          <cell r="M102">
            <v>709278.96763822821</v>
          </cell>
          <cell r="N102">
            <v>1770217.7178651534</v>
          </cell>
          <cell r="O102">
            <v>1785857.9738859967</v>
          </cell>
          <cell r="Y102">
            <v>7208859.8878544532</v>
          </cell>
        </row>
        <row r="103">
          <cell r="L103">
            <v>75861.946926858102</v>
          </cell>
          <cell r="M103">
            <v>18292.277771495144</v>
          </cell>
          <cell r="N103">
            <v>26578.709968259456</v>
          </cell>
          <cell r="O103">
            <v>26856.20900573373</v>
          </cell>
          <cell r="Y103">
            <v>147589.14367234643</v>
          </cell>
        </row>
        <row r="104">
          <cell r="L104">
            <v>386531.11849667341</v>
          </cell>
          <cell r="M104">
            <v>93202.651306654152</v>
          </cell>
          <cell r="N104">
            <v>193184.45536850946</v>
          </cell>
          <cell r="O104">
            <v>195201.42686501067</v>
          </cell>
          <cell r="Y104">
            <v>868119.65203684766</v>
          </cell>
        </row>
        <row r="105">
          <cell r="L105">
            <v>804213.62435955903</v>
          </cell>
          <cell r="M105">
            <v>175087.99401691742</v>
          </cell>
          <cell r="N105">
            <v>351686.10027003055</v>
          </cell>
          <cell r="O105">
            <v>355446.85289646185</v>
          </cell>
          <cell r="Y105">
            <v>1686434.571542969</v>
          </cell>
        </row>
        <row r="106">
          <cell r="L106">
            <v>190360.57751924935</v>
          </cell>
          <cell r="M106">
            <v>45900.85941350308</v>
          </cell>
          <cell r="N106">
            <v>161979.3673408895</v>
          </cell>
          <cell r="O106">
            <v>169445.58610730089</v>
          </cell>
          <cell r="Y106">
            <v>567686.39038094273</v>
          </cell>
        </row>
        <row r="107">
          <cell r="L107">
            <v>463055.10438950837</v>
          </cell>
          <cell r="M107">
            <v>110610.58968897937</v>
          </cell>
          <cell r="N107">
            <v>191024.71273382119</v>
          </cell>
          <cell r="O107">
            <v>190350.23555398817</v>
          </cell>
          <cell r="Y107">
            <v>955040.64236629696</v>
          </cell>
        </row>
        <row r="108">
          <cell r="L108">
            <v>330504.04741222539</v>
          </cell>
          <cell r="M108">
            <v>79693.075181641892</v>
          </cell>
          <cell r="N108">
            <v>140459.40925175173</v>
          </cell>
          <cell r="O108">
            <v>141925.89693750138</v>
          </cell>
          <cell r="Y108">
            <v>692582.42878312035</v>
          </cell>
        </row>
        <row r="109">
          <cell r="L109">
            <v>110235.47670727278</v>
          </cell>
          <cell r="M109">
            <v>26332.095181874127</v>
          </cell>
          <cell r="N109">
            <v>82824.153875693839</v>
          </cell>
          <cell r="O109">
            <v>82531.715264329599</v>
          </cell>
          <cell r="Y109">
            <v>301923.4410291703</v>
          </cell>
        </row>
        <row r="110">
          <cell r="L110">
            <v>398168.61845551623</v>
          </cell>
          <cell r="M110">
            <v>96008.753581067969</v>
          </cell>
          <cell r="N110">
            <v>176212.99426496119</v>
          </cell>
          <cell r="O110">
            <v>178052.77265741822</v>
          </cell>
          <cell r="Y110">
            <v>848443.13895896357</v>
          </cell>
        </row>
        <row r="111">
          <cell r="L111">
            <v>201664.16043912884</v>
          </cell>
          <cell r="M111">
            <v>48626.445652186318</v>
          </cell>
          <cell r="N111">
            <v>120738.16181245638</v>
          </cell>
          <cell r="O111">
            <v>121998.74683443</v>
          </cell>
          <cell r="Y111">
            <v>493027.51473820151</v>
          </cell>
        </row>
        <row r="112">
          <cell r="L112">
            <v>198656.67848336691</v>
          </cell>
          <cell r="M112">
            <v>47901.263956274975</v>
          </cell>
          <cell r="N112">
            <v>121373.74645148944</v>
          </cell>
          <cell r="O112">
            <v>122640.96739092391</v>
          </cell>
          <cell r="Y112">
            <v>490572.65628205519</v>
          </cell>
        </row>
        <row r="113">
          <cell r="L113">
            <v>86658.309598648979</v>
          </cell>
          <cell r="M113">
            <v>20895.560087787519</v>
          </cell>
          <cell r="N113">
            <v>40273.616727428147</v>
          </cell>
          <cell r="O113">
            <v>40694.099508225838</v>
          </cell>
          <cell r="Y113">
            <v>188521.58592209048</v>
          </cell>
        </row>
        <row r="114">
          <cell r="L114">
            <v>299644.77332099696</v>
          </cell>
          <cell r="M114">
            <v>72252.105942509355</v>
          </cell>
          <cell r="N114">
            <v>135039.0335217976</v>
          </cell>
          <cell r="O114">
            <v>134562.23266606723</v>
          </cell>
          <cell r="Y114">
            <v>641498.14545137109</v>
          </cell>
        </row>
        <row r="115">
          <cell r="L115">
            <v>1299037.9010293146</v>
          </cell>
          <cell r="M115">
            <v>313231.6409469241</v>
          </cell>
          <cell r="N115">
            <v>643532.38539178821</v>
          </cell>
          <cell r="O115">
            <v>650251.28249939799</v>
          </cell>
          <cell r="Y115">
            <v>2906053.2098674248</v>
          </cell>
        </row>
        <row r="116">
          <cell r="L116">
            <v>586449.26120893494</v>
          </cell>
          <cell r="M116">
            <v>140085.91631984682</v>
          </cell>
          <cell r="N116">
            <v>286706.29428818828</v>
          </cell>
          <cell r="O116">
            <v>285693.98101183586</v>
          </cell>
          <cell r="Y116">
            <v>1298935.4528288059</v>
          </cell>
        </row>
        <row r="117">
          <cell r="L117">
            <v>30937.954522449541</v>
          </cell>
          <cell r="M117">
            <v>7390.1904137534957</v>
          </cell>
          <cell r="N117">
            <v>21301.647716107858</v>
          </cell>
          <cell r="O117">
            <v>21226.435063924077</v>
          </cell>
          <cell r="Y117">
            <v>80856.227716234978</v>
          </cell>
        </row>
        <row r="118">
          <cell r="L118">
            <v>807296.6195527825</v>
          </cell>
          <cell r="M118">
            <v>194660.09781012277</v>
          </cell>
          <cell r="N118">
            <v>360995.03277727024</v>
          </cell>
          <cell r="O118">
            <v>364764.05596343376</v>
          </cell>
          <cell r="Y118">
            <v>1727715.8061036093</v>
          </cell>
        </row>
        <row r="119">
          <cell r="L119">
            <v>942032.31984835747</v>
          </cell>
          <cell r="M119">
            <v>212731.37494146539</v>
          </cell>
          <cell r="N119">
            <v>427255.40474272484</v>
          </cell>
          <cell r="O119">
            <v>431716.22935435479</v>
          </cell>
          <cell r="Y119">
            <v>2013735.3288869027</v>
          </cell>
        </row>
        <row r="120">
          <cell r="L120">
            <v>81100.046531495871</v>
          </cell>
          <cell r="M120">
            <v>19372.476160216724</v>
          </cell>
          <cell r="N120">
            <v>55885.361063805023</v>
          </cell>
          <cell r="O120">
            <v>55688.038946761517</v>
          </cell>
          <cell r="Y120">
            <v>212045.92270227915</v>
          </cell>
        </row>
        <row r="121">
          <cell r="L121">
            <v>2400057.4499167525</v>
          </cell>
          <cell r="M121">
            <v>0</v>
          </cell>
          <cell r="N121">
            <v>1414217.7746847693</v>
          </cell>
          <cell r="O121">
            <v>1428905.1877858122</v>
          </cell>
          <cell r="Y121">
            <v>5243180.4123873338</v>
          </cell>
        </row>
        <row r="122">
          <cell r="L122">
            <v>513197.60627726116</v>
          </cell>
          <cell r="M122">
            <v>122588.1959170703</v>
          </cell>
          <cell r="N122">
            <v>295990.91098796751</v>
          </cell>
          <cell r="O122">
            <v>294945.81524070923</v>
          </cell>
          <cell r="Y122">
            <v>1226722.528423008</v>
          </cell>
        </row>
        <row r="123">
          <cell r="L123">
            <v>297817.16863087629</v>
          </cell>
          <cell r="M123">
            <v>71811.423175951742</v>
          </cell>
          <cell r="N123">
            <v>146588.63779255433</v>
          </cell>
          <cell r="O123">
            <v>148119.1186150125</v>
          </cell>
          <cell r="Y123">
            <v>664336.34821439488</v>
          </cell>
        </row>
        <row r="124">
          <cell r="L124">
            <v>1508626.0461182108</v>
          </cell>
          <cell r="M124">
            <v>363768.76427273219</v>
          </cell>
          <cell r="N124">
            <v>815374.34969223582</v>
          </cell>
          <cell r="O124">
            <v>823887.38879349432</v>
          </cell>
          <cell r="Y124">
            <v>3511656.548876673</v>
          </cell>
        </row>
        <row r="125">
          <cell r="L125">
            <v>19719616.484611984</v>
          </cell>
          <cell r="M125">
            <v>4754909.6338334177</v>
          </cell>
          <cell r="N125">
            <v>16969329.096887104</v>
          </cell>
          <cell r="O125">
            <v>17146499.941393618</v>
          </cell>
          <cell r="Y125">
            <v>58590355.156726122</v>
          </cell>
        </row>
        <row r="126">
          <cell r="L126">
            <v>342277.07810335606</v>
          </cell>
          <cell r="M126">
            <v>81760.181643925403</v>
          </cell>
          <cell r="N126">
            <v>145442.21336821144</v>
          </cell>
          <cell r="O126">
            <v>144928.68057710113</v>
          </cell>
          <cell r="Y126">
            <v>714408.15369259403</v>
          </cell>
        </row>
        <row r="127">
          <cell r="L127">
            <v>49792.038978742552</v>
          </cell>
          <cell r="M127">
            <v>12006.148598933603</v>
          </cell>
          <cell r="N127">
            <v>23831.495986706592</v>
          </cell>
          <cell r="O127">
            <v>23747.350851900326</v>
          </cell>
          <cell r="Y127">
            <v>109377.03441628307</v>
          </cell>
        </row>
        <row r="128">
          <cell r="L128">
            <v>42540.269477628994</v>
          </cell>
          <cell r="M128">
            <v>10257.559386253339</v>
          </cell>
          <cell r="N128">
            <v>35825.661782419666</v>
          </cell>
          <cell r="O128">
            <v>36199.705017526736</v>
          </cell>
          <cell r="Y128">
            <v>124823.19566382874</v>
          </cell>
        </row>
        <row r="129">
          <cell r="L129">
            <v>213095.37346355294</v>
          </cell>
          <cell r="M129">
            <v>51382.806810561342</v>
          </cell>
          <cell r="N129">
            <v>94697.694855598413</v>
          </cell>
          <cell r="O129">
            <v>95686.400447586988</v>
          </cell>
          <cell r="Y129">
            <v>454862.27557729976</v>
          </cell>
        </row>
        <row r="130">
          <cell r="L130">
            <v>1133526.9353658846</v>
          </cell>
          <cell r="M130">
            <v>273322.66575198399</v>
          </cell>
          <cell r="N130">
            <v>560172.28475891054</v>
          </cell>
          <cell r="O130">
            <v>566020.84814012796</v>
          </cell>
          <cell r="Y130">
            <v>2533042.7340169069</v>
          </cell>
        </row>
        <row r="131">
          <cell r="L131">
            <v>1812152.2126741747</v>
          </cell>
          <cell r="M131">
            <v>343623.18718873896</v>
          </cell>
          <cell r="N131">
            <v>1019760.1375643747</v>
          </cell>
          <cell r="O131">
            <v>1030407.0973666629</v>
          </cell>
          <cell r="Y131">
            <v>4205942.6347939512</v>
          </cell>
        </row>
        <row r="132">
          <cell r="L132">
            <v>198453.18117841502</v>
          </cell>
          <cell r="M132">
            <v>47852.19549206167</v>
          </cell>
          <cell r="N132">
            <v>100297.26510268122</v>
          </cell>
          <cell r="O132">
            <v>101344.43385393108</v>
          </cell>
          <cell r="Y132">
            <v>447947.07562708901</v>
          </cell>
        </row>
        <row r="133">
          <cell r="L133">
            <v>1053762.1179102389</v>
          </cell>
          <cell r="M133">
            <v>254089.30493805656</v>
          </cell>
          <cell r="N133">
            <v>508655.49947073567</v>
          </cell>
          <cell r="O133">
            <v>513966.19407095079</v>
          </cell>
          <cell r="Y133">
            <v>2330473.1163899819</v>
          </cell>
        </row>
        <row r="134">
          <cell r="L134">
            <v>159069.39762657013</v>
          </cell>
          <cell r="M134">
            <v>38355.746513268925</v>
          </cell>
          <cell r="N134">
            <v>67879.654176953773</v>
          </cell>
          <cell r="O134">
            <v>68588.361963023359</v>
          </cell>
          <cell r="Y134">
            <v>333893.16027981619</v>
          </cell>
        </row>
        <row r="135">
          <cell r="L135">
            <v>138303.98249047369</v>
          </cell>
          <cell r="M135">
            <v>33348.667772248598</v>
          </cell>
          <cell r="N135">
            <v>58019.683094382635</v>
          </cell>
          <cell r="O135">
            <v>58625.446362520197</v>
          </cell>
          <cell r="Y135">
            <v>288297.77971962513</v>
          </cell>
        </row>
        <row r="136">
          <cell r="L136">
            <v>346710.68072148383</v>
          </cell>
          <cell r="M136">
            <v>83600.913699410827</v>
          </cell>
          <cell r="N136">
            <v>141642.78624994628</v>
          </cell>
          <cell r="O136">
            <v>143121.62916205431</v>
          </cell>
          <cell r="Y136">
            <v>715076.00983289513</v>
          </cell>
        </row>
        <row r="137">
          <cell r="L137">
            <v>285048.33509270928</v>
          </cell>
          <cell r="M137">
            <v>68732.527110664494</v>
          </cell>
          <cell r="N137">
            <v>130745.70183873808</v>
          </cell>
          <cell r="O137">
            <v>132110.77209449827</v>
          </cell>
          <cell r="Y137">
            <v>616637.33613661013</v>
          </cell>
        </row>
        <row r="138">
          <cell r="L138">
            <v>291202.8402670215</v>
          </cell>
          <cell r="M138">
            <v>70216.537510544789</v>
          </cell>
          <cell r="N138">
            <v>178706.78572873559</v>
          </cell>
          <cell r="O138">
            <v>202145.27893354491</v>
          </cell>
          <cell r="Y138">
            <v>742271.44243984681</v>
          </cell>
        </row>
        <row r="139">
          <cell r="L139">
            <v>491365.85819757765</v>
          </cell>
          <cell r="M139">
            <v>118481.01887294186</v>
          </cell>
          <cell r="N139">
            <v>265237.19998276886</v>
          </cell>
          <cell r="O139">
            <v>268006.44904660556</v>
          </cell>
          <cell r="Y139">
            <v>1143090.526099894</v>
          </cell>
        </row>
        <row r="140">
          <cell r="L140">
            <v>106348.65254431496</v>
          </cell>
          <cell r="M140">
            <v>25643.411114144517</v>
          </cell>
          <cell r="N140">
            <v>58619.774867504952</v>
          </cell>
          <cell r="O140">
            <v>59231.803484473829</v>
          </cell>
          <cell r="Y140">
            <v>249843.64201043826</v>
          </cell>
        </row>
        <row r="141">
          <cell r="L141">
            <v>858739.85747042031</v>
          </cell>
          <cell r="M141">
            <v>207064.3931857979</v>
          </cell>
          <cell r="N141">
            <v>419792.99983630719</v>
          </cell>
          <cell r="O141">
            <v>424175.91208194016</v>
          </cell>
          <cell r="Y141">
            <v>1909773.1625744656</v>
          </cell>
        </row>
        <row r="142">
          <cell r="L142">
            <v>737963.9744532858</v>
          </cell>
          <cell r="M142">
            <v>177942.20360665259</v>
          </cell>
          <cell r="N142">
            <v>327613.23712478357</v>
          </cell>
          <cell r="O142">
            <v>331033.7326294384</v>
          </cell>
          <cell r="Y142">
            <v>1574553.1478141602</v>
          </cell>
        </row>
        <row r="143">
          <cell r="L143">
            <v>289530.99813171919</v>
          </cell>
          <cell r="M143">
            <v>69813.413125159263</v>
          </cell>
          <cell r="N143">
            <v>146573.09383087081</v>
          </cell>
          <cell r="O143">
            <v>148103.41236424833</v>
          </cell>
          <cell r="Y143">
            <v>654020.91745199764</v>
          </cell>
        </row>
        <row r="144">
          <cell r="L144">
            <v>501746.919846943</v>
          </cell>
          <cell r="M144">
            <v>120984.16136988158</v>
          </cell>
          <cell r="N144">
            <v>239822.00743149049</v>
          </cell>
          <cell r="O144">
            <v>242325.9053372528</v>
          </cell>
          <cell r="Y144">
            <v>1104878.9939855679</v>
          </cell>
        </row>
        <row r="145">
          <cell r="L145">
            <v>128768.43217748658</v>
          </cell>
          <cell r="M145">
            <v>31049.399929869072</v>
          </cell>
          <cell r="N145">
            <v>59697.033885176046</v>
          </cell>
          <cell r="O145">
            <v>59486.253371581581</v>
          </cell>
          <cell r="Y145">
            <v>279001.11936411331</v>
          </cell>
        </row>
        <row r="146">
          <cell r="L146">
            <v>514621.66368303762</v>
          </cell>
          <cell r="M146">
            <v>124088.59514764574</v>
          </cell>
          <cell r="N146">
            <v>239613.53830827959</v>
          </cell>
          <cell r="O146">
            <v>242115.2596606611</v>
          </cell>
          <cell r="Y146">
            <v>1120439.0567996241</v>
          </cell>
        </row>
        <row r="147">
          <cell r="L147">
            <v>839928.47699793929</v>
          </cell>
          <cell r="M147">
            <v>0</v>
          </cell>
          <cell r="N147">
            <v>0</v>
          </cell>
          <cell r="O147">
            <v>0</v>
          </cell>
          <cell r="Y147">
            <v>839928.47699793929</v>
          </cell>
        </row>
        <row r="148">
          <cell r="L148">
            <v>824861.52246142435</v>
          </cell>
          <cell r="M148">
            <v>0</v>
          </cell>
          <cell r="N148">
            <v>371318.85607018869</v>
          </cell>
          <cell r="O148">
            <v>375195.66669337446</v>
          </cell>
          <cell r="Y148">
            <v>1571376.0452249874</v>
          </cell>
        </row>
        <row r="151">
          <cell r="L151">
            <v>0</v>
          </cell>
          <cell r="M151">
            <v>0</v>
          </cell>
          <cell r="N151">
            <v>0</v>
          </cell>
          <cell r="O151">
            <v>0</v>
          </cell>
          <cell r="Y151">
            <v>0</v>
          </cell>
        </row>
        <row r="152">
          <cell r="L152">
            <v>551541.74587609584</v>
          </cell>
          <cell r="M152">
            <v>132990.9819987634</v>
          </cell>
          <cell r="N152">
            <v>234721.50701570869</v>
          </cell>
          <cell r="O152">
            <v>237172.15237619283</v>
          </cell>
          <cell r="Y152">
            <v>1156426.3872667607</v>
          </cell>
        </row>
      </sheetData>
      <sheetData sheetId="35"/>
      <sheetData sheetId="36"/>
      <sheetData sheetId="37"/>
      <sheetData sheetId="38"/>
      <sheetData sheetId="39"/>
      <sheetData sheetId="4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CFC3-76A6-47D8-9A52-37D28F506E75}">
  <dimension ref="B1:I13"/>
  <sheetViews>
    <sheetView workbookViewId="0">
      <selection activeCell="D29" sqref="D29"/>
    </sheetView>
  </sheetViews>
  <sheetFormatPr defaultColWidth="8.7265625" defaultRowHeight="13" x14ac:dyDescent="0.3"/>
  <cols>
    <col min="1" max="1" width="2.1796875" style="522" customWidth="1"/>
    <col min="2" max="2" width="20.453125" style="522" customWidth="1"/>
    <col min="3" max="3" width="22" style="522" customWidth="1"/>
    <col min="4" max="4" width="19.453125" style="522" customWidth="1"/>
    <col min="5" max="5" width="24.54296875" style="522" customWidth="1"/>
    <col min="6" max="6" width="25.81640625" style="522" customWidth="1"/>
    <col min="7" max="16384" width="8.7265625" style="522"/>
  </cols>
  <sheetData>
    <row r="1" spans="2:9" ht="8.15" customHeight="1" x14ac:dyDescent="0.3"/>
    <row r="2" spans="2:9" ht="14" x14ac:dyDescent="0.3">
      <c r="C2" s="1199" t="s">
        <v>959</v>
      </c>
      <c r="D2" s="1200"/>
      <c r="E2" s="1200"/>
      <c r="F2" s="1200"/>
      <c r="G2" s="1156"/>
      <c r="H2" s="1156"/>
      <c r="I2" s="1156"/>
    </row>
    <row r="3" spans="2:9" ht="57" customHeight="1" x14ac:dyDescent="0.3">
      <c r="C3" s="1157" t="s">
        <v>917</v>
      </c>
      <c r="D3" s="1158" t="s">
        <v>940</v>
      </c>
      <c r="E3" s="1159" t="s">
        <v>766</v>
      </c>
      <c r="F3" s="1160" t="s">
        <v>765</v>
      </c>
    </row>
    <row r="4" spans="2:9" x14ac:dyDescent="0.3">
      <c r="B4" s="1161" t="s">
        <v>960</v>
      </c>
    </row>
    <row r="5" spans="2:9" x14ac:dyDescent="0.3">
      <c r="B5" s="516" t="s">
        <v>961</v>
      </c>
      <c r="C5" s="1125">
        <f>'Title I-A '!C152</f>
        <v>297995552</v>
      </c>
      <c r="D5" s="1125">
        <f>'Title I-A '!D152</f>
        <v>298247816.86829621</v>
      </c>
      <c r="E5" s="1125">
        <f>'Title I-A '!E152</f>
        <v>252264.86829621234</v>
      </c>
      <c r="F5" s="1166">
        <f>'Title I-A '!F152</f>
        <v>8.4653903926796192E-4</v>
      </c>
    </row>
    <row r="6" spans="2:9" x14ac:dyDescent="0.3">
      <c r="B6" s="516" t="s">
        <v>962</v>
      </c>
      <c r="C6" s="1125">
        <f>'Title I-A Neglected'!C34</f>
        <v>3082413</v>
      </c>
      <c r="D6" s="1125">
        <f>'Title I-A Neglected'!D34</f>
        <v>3094408</v>
      </c>
      <c r="E6" s="1125">
        <f>'Title I-A Neglected'!E34</f>
        <v>11995</v>
      </c>
      <c r="F6" s="1166">
        <f>'Title I-A Neglected'!F34</f>
        <v>3.8914318100786625E-3</v>
      </c>
    </row>
    <row r="7" spans="2:9" x14ac:dyDescent="0.3">
      <c r="B7" s="516" t="s">
        <v>963</v>
      </c>
      <c r="C7" s="1125">
        <f>'Title I-D LEAs '!C24</f>
        <v>1542372.0000000002</v>
      </c>
      <c r="D7" s="1125">
        <f>'Title I-D LEAs '!D24</f>
        <v>1533652.9800000002</v>
      </c>
      <c r="E7" s="1173">
        <f>'Title I-D LEAs '!E24</f>
        <v>-8719.0200000000186</v>
      </c>
      <c r="F7" s="1174">
        <f>'Title I-D LEAs '!F24</f>
        <v>-5.6529942192934113E-3</v>
      </c>
    </row>
    <row r="8" spans="2:9" x14ac:dyDescent="0.3">
      <c r="B8" s="516" t="s">
        <v>964</v>
      </c>
      <c r="C8" s="1125">
        <f>'Title I-D SA'!C7</f>
        <v>291364</v>
      </c>
      <c r="D8" s="1125">
        <f>'Title I-D SA'!D7</f>
        <v>243819</v>
      </c>
      <c r="E8" s="1173">
        <f>'Title I-D SA'!E7</f>
        <v>-47545</v>
      </c>
      <c r="F8" s="1174">
        <f>'Title I-D SA'!F7</f>
        <v>-0.16318076358095029</v>
      </c>
    </row>
    <row r="9" spans="2:9" x14ac:dyDescent="0.3">
      <c r="B9" s="516" t="s">
        <v>965</v>
      </c>
      <c r="C9" s="1125">
        <f>'Title II-A '!C153</f>
        <v>39231406</v>
      </c>
      <c r="D9" s="1125">
        <f>'Title II-A '!D153</f>
        <v>39250549.999999993</v>
      </c>
      <c r="E9" s="1125">
        <f>'Title II-A '!E153</f>
        <v>19143.999999992549</v>
      </c>
      <c r="F9" s="1166">
        <f>'Title II-A '!F153</f>
        <v>4.8797639319866714E-4</v>
      </c>
    </row>
    <row r="10" spans="2:9" x14ac:dyDescent="0.3">
      <c r="B10" s="516" t="s">
        <v>966</v>
      </c>
      <c r="C10" s="1125">
        <f>'Title III-A '!C153</f>
        <v>6851407.7100000009</v>
      </c>
      <c r="D10" s="1125">
        <f>'Title III-A '!D153</f>
        <v>6893938.7999999998</v>
      </c>
      <c r="E10" s="1125">
        <f>'Title III-A '!E153</f>
        <v>42531.090000000273</v>
      </c>
      <c r="F10" s="1166">
        <f>'Title III-A '!F153</f>
        <v>6.2076425459139566E-3</v>
      </c>
    </row>
    <row r="11" spans="2:9" x14ac:dyDescent="0.3">
      <c r="B11" s="516" t="s">
        <v>967</v>
      </c>
      <c r="C11" s="1125">
        <f>'Title IV-A'!C151</f>
        <v>21696801</v>
      </c>
      <c r="D11" s="1125">
        <f>'Title IV-A'!D151</f>
        <v>21696793.059999999</v>
      </c>
      <c r="E11" s="1173">
        <f>'Title IV-A'!E151</f>
        <v>-7.9400000003461173</v>
      </c>
      <c r="F11" s="1166">
        <f>'Title IV-A'!F151</f>
        <v>-3.6595256606451358E-7</v>
      </c>
    </row>
    <row r="12" spans="2:9" ht="13.5" thickBot="1" x14ac:dyDescent="0.35">
      <c r="B12" s="516" t="s">
        <v>968</v>
      </c>
      <c r="C12" s="1127">
        <f>'Title V-B '!C83</f>
        <v>4170435.4000000008</v>
      </c>
      <c r="D12" s="1127">
        <f>'Title V-B '!D83</f>
        <v>4179537.3499999987</v>
      </c>
      <c r="E12" s="1127">
        <f>'Title V-B '!E83</f>
        <v>9101.9500000002299</v>
      </c>
      <c r="F12" s="1168">
        <f>'Title V-B '!F83</f>
        <v>2.1824939429580556E-3</v>
      </c>
    </row>
    <row r="13" spans="2:9" x14ac:dyDescent="0.3">
      <c r="B13" s="516" t="s">
        <v>812</v>
      </c>
      <c r="C13" s="1167">
        <f>SUM(C5:C12)</f>
        <v>374861751.10999995</v>
      </c>
      <c r="D13" s="1167">
        <f t="shared" ref="D13:F13" si="0">SUM(D5:D12)</f>
        <v>375140516.05829626</v>
      </c>
      <c r="E13" s="1167">
        <f t="shared" si="0"/>
        <v>278764.94829620502</v>
      </c>
      <c r="F13" s="1175">
        <f t="shared" si="0"/>
        <v>-0.15521804002139244</v>
      </c>
    </row>
  </sheetData>
  <mergeCells count="1">
    <mergeCell ref="C2: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B577-2A9B-4A3D-A521-6714B03150CB}">
  <dimension ref="A1:F83"/>
  <sheetViews>
    <sheetView workbookViewId="0">
      <selection activeCell="K9" sqref="K9"/>
    </sheetView>
  </sheetViews>
  <sheetFormatPr defaultRowHeight="14.5" x14ac:dyDescent="0.35"/>
  <cols>
    <col min="1" max="1" width="16.26953125" customWidth="1"/>
    <col min="2" max="2" width="18.81640625" customWidth="1"/>
    <col min="3" max="3" width="19.1796875" customWidth="1"/>
    <col min="4" max="4" width="15.1796875" customWidth="1"/>
    <col min="5" max="5" width="15.81640625" customWidth="1"/>
    <col min="6" max="6" width="18.453125" customWidth="1"/>
  </cols>
  <sheetData>
    <row r="1" spans="1:6" ht="15" thickBot="1" x14ac:dyDescent="0.4"/>
    <row r="2" spans="1:6" s="300" customFormat="1" ht="33" customHeight="1" thickBot="1" x14ac:dyDescent="0.35">
      <c r="B2" s="1205" t="s">
        <v>958</v>
      </c>
      <c r="C2" s="1206"/>
      <c r="D2" s="1206"/>
      <c r="E2" s="1206"/>
      <c r="F2" s="1207"/>
    </row>
    <row r="3" spans="1:6" s="300" customFormat="1" ht="45.75" customHeight="1" thickBot="1" x14ac:dyDescent="0.35">
      <c r="A3" s="301"/>
      <c r="C3" s="444" t="s">
        <v>917</v>
      </c>
      <c r="D3" s="443" t="s">
        <v>940</v>
      </c>
      <c r="E3" s="1148" t="s">
        <v>766</v>
      </c>
      <c r="F3" s="1122" t="s">
        <v>765</v>
      </c>
    </row>
    <row r="4" spans="1:6" x14ac:dyDescent="0.35">
      <c r="A4" s="302" t="s">
        <v>447</v>
      </c>
      <c r="B4" s="302" t="s">
        <v>446</v>
      </c>
      <c r="E4" s="1117"/>
    </row>
    <row r="5" spans="1:6" x14ac:dyDescent="0.35">
      <c r="A5" s="1153">
        <v>541</v>
      </c>
      <c r="B5" s="1153" t="s">
        <v>454</v>
      </c>
      <c r="C5" s="1125">
        <v>30932.01</v>
      </c>
      <c r="D5" s="1125">
        <v>30999.519225379074</v>
      </c>
      <c r="E5" s="1142">
        <f t="shared" ref="E5:E66" si="0">D5-C5</f>
        <v>67.50922537907536</v>
      </c>
      <c r="F5" s="1169">
        <f>(D5-C5)/C5</f>
        <v>2.1825036710862102E-3</v>
      </c>
    </row>
    <row r="6" spans="1:6" x14ac:dyDescent="0.35">
      <c r="A6" s="1154">
        <v>20</v>
      </c>
      <c r="B6" s="1153" t="s">
        <v>457</v>
      </c>
      <c r="C6" s="1125">
        <v>167891.68</v>
      </c>
      <c r="D6" s="1125">
        <v>168258.10419177421</v>
      </c>
      <c r="E6" s="1142">
        <f t="shared" si="0"/>
        <v>366.42419177421834</v>
      </c>
      <c r="F6" s="1169">
        <f t="shared" ref="F6:F69" si="1">(D6-C6)/C6</f>
        <v>2.1825035747704614E-3</v>
      </c>
    </row>
    <row r="7" spans="1:6" x14ac:dyDescent="0.35">
      <c r="A7" s="1154">
        <v>30</v>
      </c>
      <c r="B7" s="1153" t="s">
        <v>461</v>
      </c>
      <c r="C7" s="1125">
        <v>42175.46</v>
      </c>
      <c r="D7" s="1125">
        <v>42267.503328619416</v>
      </c>
      <c r="E7" s="1142">
        <f t="shared" si="0"/>
        <v>92.04332861941657</v>
      </c>
      <c r="F7" s="1169">
        <f t="shared" si="1"/>
        <v>2.182390627616547E-3</v>
      </c>
    </row>
    <row r="8" spans="1:6" x14ac:dyDescent="0.35">
      <c r="A8" s="1154">
        <v>40</v>
      </c>
      <c r="B8" s="1153" t="s">
        <v>463</v>
      </c>
      <c r="C8" s="1125">
        <v>31303.919999999998</v>
      </c>
      <c r="D8" s="1125">
        <v>31372.245148503131</v>
      </c>
      <c r="E8" s="1142">
        <f t="shared" si="0"/>
        <v>68.325148503132368</v>
      </c>
      <c r="F8" s="1169">
        <f t="shared" si="1"/>
        <v>2.1826387399128408E-3</v>
      </c>
    </row>
    <row r="9" spans="1:6" x14ac:dyDescent="0.35">
      <c r="A9" s="1154">
        <v>70</v>
      </c>
      <c r="B9" s="1153" t="s">
        <v>473</v>
      </c>
      <c r="C9" s="1125">
        <v>98780.81</v>
      </c>
      <c r="D9" s="1125">
        <v>98996.402649870332</v>
      </c>
      <c r="E9" s="1142">
        <f t="shared" si="0"/>
        <v>215.59264987033384</v>
      </c>
      <c r="F9" s="1169">
        <f t="shared" si="1"/>
        <v>2.1825357563916904E-3</v>
      </c>
    </row>
    <row r="10" spans="1:6" x14ac:dyDescent="0.35">
      <c r="A10" s="1154">
        <v>120</v>
      </c>
      <c r="B10" s="1153" t="s">
        <v>481</v>
      </c>
      <c r="C10" s="1125">
        <v>53279.01</v>
      </c>
      <c r="D10" s="1125">
        <v>53395.295328337088</v>
      </c>
      <c r="E10" s="1142">
        <f t="shared" si="0"/>
        <v>116.28532833708596</v>
      </c>
      <c r="F10" s="1169">
        <f t="shared" si="1"/>
        <v>2.1825729933248753E-3</v>
      </c>
    </row>
    <row r="11" spans="1:6" x14ac:dyDescent="0.35">
      <c r="A11" s="1154">
        <v>130</v>
      </c>
      <c r="B11" s="1153" t="s">
        <v>483</v>
      </c>
      <c r="C11" s="1125">
        <v>76925.22</v>
      </c>
      <c r="D11" s="1125">
        <v>77093.112759984637</v>
      </c>
      <c r="E11" s="1142">
        <f t="shared" si="0"/>
        <v>167.89275998463563</v>
      </c>
      <c r="F11" s="1169">
        <f t="shared" si="1"/>
        <v>2.1825450740944989E-3</v>
      </c>
    </row>
    <row r="12" spans="1:6" x14ac:dyDescent="0.35">
      <c r="A12" s="1154">
        <v>140</v>
      </c>
      <c r="B12" s="1153" t="s">
        <v>485</v>
      </c>
      <c r="C12" s="1125">
        <v>21279.49</v>
      </c>
      <c r="D12" s="1125">
        <v>21325.928586574013</v>
      </c>
      <c r="E12" s="1142">
        <f t="shared" si="0"/>
        <v>46.438586574011424</v>
      </c>
      <c r="F12" s="1169">
        <f t="shared" si="1"/>
        <v>2.1823167084366883E-3</v>
      </c>
    </row>
    <row r="13" spans="1:6" x14ac:dyDescent="0.35">
      <c r="A13" s="1154">
        <v>150</v>
      </c>
      <c r="B13" s="1153" t="s">
        <v>491</v>
      </c>
      <c r="C13" s="1125">
        <v>83064.5</v>
      </c>
      <c r="D13" s="1125">
        <v>83245.783070418547</v>
      </c>
      <c r="E13" s="1142">
        <f t="shared" si="0"/>
        <v>181.28307041854714</v>
      </c>
      <c r="F13" s="1169">
        <f t="shared" si="1"/>
        <v>2.182437388036371E-3</v>
      </c>
    </row>
    <row r="14" spans="1:6" x14ac:dyDescent="0.35">
      <c r="A14" s="1154">
        <v>170</v>
      </c>
      <c r="B14" s="1153" t="s">
        <v>496</v>
      </c>
      <c r="C14" s="1125">
        <v>38280.82</v>
      </c>
      <c r="D14" s="1125">
        <v>38364.369274018449</v>
      </c>
      <c r="E14" s="1142">
        <f t="shared" si="0"/>
        <v>83.549274018449069</v>
      </c>
      <c r="F14" s="1169">
        <f t="shared" si="1"/>
        <v>2.1825361635003917E-3</v>
      </c>
    </row>
    <row r="15" spans="1:6" x14ac:dyDescent="0.35">
      <c r="A15" s="1154">
        <v>180</v>
      </c>
      <c r="B15" s="1153" t="s">
        <v>498</v>
      </c>
      <c r="C15" s="1125">
        <v>138844.68</v>
      </c>
      <c r="D15" s="1125">
        <v>139147.70549087846</v>
      </c>
      <c r="E15" s="1142">
        <f t="shared" si="0"/>
        <v>303.02549087847001</v>
      </c>
      <c r="F15" s="1169">
        <f t="shared" si="1"/>
        <v>2.1824782258741929E-3</v>
      </c>
    </row>
    <row r="16" spans="1:6" x14ac:dyDescent="0.35">
      <c r="A16" s="1154">
        <v>721</v>
      </c>
      <c r="B16" s="1153" t="s">
        <v>502</v>
      </c>
      <c r="C16" s="1125">
        <v>15274.17</v>
      </c>
      <c r="D16" s="1125">
        <v>15307.505788895713</v>
      </c>
      <c r="E16" s="1142">
        <f t="shared" si="0"/>
        <v>33.33578889571254</v>
      </c>
      <c r="F16" s="1169">
        <f t="shared" si="1"/>
        <v>2.1824942956450359E-3</v>
      </c>
    </row>
    <row r="17" spans="1:6" x14ac:dyDescent="0.35">
      <c r="A17" s="1154">
        <v>200</v>
      </c>
      <c r="B17" s="1153" t="s">
        <v>504</v>
      </c>
      <c r="C17" s="1125">
        <v>29589.82</v>
      </c>
      <c r="D17" s="1125">
        <v>29654.401556197976</v>
      </c>
      <c r="E17" s="1142">
        <f t="shared" si="0"/>
        <v>64.58155619797617</v>
      </c>
      <c r="F17" s="1169">
        <f t="shared" si="1"/>
        <v>2.1825599546727954E-3</v>
      </c>
    </row>
    <row r="18" spans="1:6" x14ac:dyDescent="0.35">
      <c r="A18" s="1154">
        <v>210</v>
      </c>
      <c r="B18" s="1153" t="s">
        <v>840</v>
      </c>
      <c r="C18" s="1125">
        <v>56086.45</v>
      </c>
      <c r="D18" s="1125">
        <v>56208.85590648518</v>
      </c>
      <c r="E18" s="1142">
        <f t="shared" si="0"/>
        <v>122.40590648518264</v>
      </c>
      <c r="F18" s="1169">
        <f t="shared" si="1"/>
        <v>2.1824506005493779E-3</v>
      </c>
    </row>
    <row r="19" spans="1:6" x14ac:dyDescent="0.35">
      <c r="A19" s="1154">
        <v>230</v>
      </c>
      <c r="B19" s="1153" t="s">
        <v>510</v>
      </c>
      <c r="C19" s="1125">
        <v>74440.740000000005</v>
      </c>
      <c r="D19" s="1125">
        <v>74603.207546581543</v>
      </c>
      <c r="E19" s="1142">
        <f t="shared" si="0"/>
        <v>162.46754658153804</v>
      </c>
      <c r="F19" s="1169">
        <f t="shared" si="1"/>
        <v>2.1825084836816244E-3</v>
      </c>
    </row>
    <row r="20" spans="1:6" x14ac:dyDescent="0.35">
      <c r="A20" s="1154">
        <v>231</v>
      </c>
      <c r="B20" s="1153" t="s">
        <v>512</v>
      </c>
      <c r="C20" s="1125">
        <v>49533.05</v>
      </c>
      <c r="D20" s="1125">
        <v>49641.154808579769</v>
      </c>
      <c r="E20" s="1142">
        <f t="shared" si="0"/>
        <v>108.10480857976654</v>
      </c>
      <c r="F20" s="1169">
        <f t="shared" si="1"/>
        <v>2.1824783367825427E-3</v>
      </c>
    </row>
    <row r="21" spans="1:6" x14ac:dyDescent="0.35">
      <c r="A21" s="1154">
        <v>240</v>
      </c>
      <c r="B21" s="1153" t="s">
        <v>518</v>
      </c>
      <c r="C21" s="1125">
        <v>62530.78</v>
      </c>
      <c r="D21" s="1125">
        <v>62667.255937668975</v>
      </c>
      <c r="E21" s="1142">
        <f t="shared" si="0"/>
        <v>136.47593766897626</v>
      </c>
      <c r="F21" s="1169">
        <f t="shared" si="1"/>
        <v>2.1825401453328466E-3</v>
      </c>
    </row>
    <row r="22" spans="1:6" x14ac:dyDescent="0.35">
      <c r="A22" s="1154">
        <v>521</v>
      </c>
      <c r="B22" s="1153" t="s">
        <v>520</v>
      </c>
      <c r="C22" s="1125">
        <v>25323.759999999998</v>
      </c>
      <c r="D22" s="1125">
        <v>25379.024930219806</v>
      </c>
      <c r="E22" s="1142">
        <f t="shared" si="0"/>
        <v>55.264930219807866</v>
      </c>
      <c r="F22" s="1169">
        <f t="shared" si="1"/>
        <v>2.1823350963604089E-3</v>
      </c>
    </row>
    <row r="23" spans="1:6" x14ac:dyDescent="0.35">
      <c r="A23" s="1154">
        <v>250</v>
      </c>
      <c r="B23" s="1153" t="s">
        <v>522</v>
      </c>
      <c r="C23" s="1125">
        <v>40663.94</v>
      </c>
      <c r="D23" s="1125">
        <v>40752.683875655443</v>
      </c>
      <c r="E23" s="1142">
        <f t="shared" si="0"/>
        <v>88.743875655440206</v>
      </c>
      <c r="F23" s="1169">
        <f t="shared" si="1"/>
        <v>2.182372776849469E-3</v>
      </c>
    </row>
    <row r="24" spans="1:6" x14ac:dyDescent="0.35">
      <c r="A24" s="1154">
        <v>280</v>
      </c>
      <c r="B24" s="1153" t="s">
        <v>531</v>
      </c>
      <c r="C24" s="1125">
        <v>71323.03</v>
      </c>
      <c r="D24" s="1125">
        <v>71478.692865374265</v>
      </c>
      <c r="E24" s="1142">
        <f t="shared" si="0"/>
        <v>155.6628653742664</v>
      </c>
      <c r="F24" s="1169">
        <f t="shared" si="1"/>
        <v>2.1825049408902902E-3</v>
      </c>
    </row>
    <row r="25" spans="1:6" x14ac:dyDescent="0.35">
      <c r="A25" s="1154">
        <v>290</v>
      </c>
      <c r="B25" s="1153" t="s">
        <v>533</v>
      </c>
      <c r="C25" s="1125">
        <v>61877.99</v>
      </c>
      <c r="D25" s="1125">
        <v>62013.039040686708</v>
      </c>
      <c r="E25" s="1142">
        <f t="shared" si="0"/>
        <v>135.04904068671021</v>
      </c>
      <c r="F25" s="1169">
        <f t="shared" si="1"/>
        <v>2.1825052928627808E-3</v>
      </c>
    </row>
    <row r="26" spans="1:6" x14ac:dyDescent="0.35">
      <c r="A26" s="1154">
        <v>300</v>
      </c>
      <c r="B26" s="1153" t="s">
        <v>535</v>
      </c>
      <c r="C26" s="1125">
        <v>123379.47</v>
      </c>
      <c r="D26" s="1125">
        <v>123648.74688452038</v>
      </c>
      <c r="E26" s="1142">
        <f t="shared" si="0"/>
        <v>269.27688452038274</v>
      </c>
      <c r="F26" s="1169">
        <f t="shared" si="1"/>
        <v>2.1825096551345434E-3</v>
      </c>
    </row>
    <row r="27" spans="1:6" x14ac:dyDescent="0.35">
      <c r="A27" s="1154">
        <v>301</v>
      </c>
      <c r="B27" s="1153" t="s">
        <v>537</v>
      </c>
      <c r="C27" s="1125">
        <v>55384.04</v>
      </c>
      <c r="D27" s="1125">
        <v>55504.911609526454</v>
      </c>
      <c r="E27" s="1142">
        <f t="shared" si="0"/>
        <v>120.87160952645354</v>
      </c>
      <c r="F27" s="1169">
        <f t="shared" si="1"/>
        <v>2.1824267338831464E-3</v>
      </c>
    </row>
    <row r="28" spans="1:6" x14ac:dyDescent="0.35">
      <c r="A28" s="1154">
        <v>310</v>
      </c>
      <c r="B28" s="1153" t="s">
        <v>539</v>
      </c>
      <c r="C28" s="1125">
        <v>38060.76</v>
      </c>
      <c r="D28" s="1125">
        <v>38143.828606819137</v>
      </c>
      <c r="E28" s="1142">
        <f t="shared" si="0"/>
        <v>83.068606819135312</v>
      </c>
      <c r="F28" s="1169">
        <f t="shared" si="1"/>
        <v>2.1825262243616605E-3</v>
      </c>
    </row>
    <row r="29" spans="1:6" x14ac:dyDescent="0.35">
      <c r="A29" s="1154">
        <v>340</v>
      </c>
      <c r="B29" s="1153" t="s">
        <v>545</v>
      </c>
      <c r="C29" s="1125">
        <v>18457.099999999999</v>
      </c>
      <c r="D29" s="1125">
        <v>18497.38123328278</v>
      </c>
      <c r="E29" s="1142">
        <f t="shared" si="0"/>
        <v>40.281233282781614</v>
      </c>
      <c r="F29" s="1169">
        <f t="shared" si="1"/>
        <v>2.1824248274529378E-3</v>
      </c>
    </row>
    <row r="30" spans="1:6" x14ac:dyDescent="0.35">
      <c r="A30" s="1154">
        <v>350</v>
      </c>
      <c r="B30" s="1153" t="s">
        <v>547</v>
      </c>
      <c r="C30" s="1125">
        <v>65116.86</v>
      </c>
      <c r="D30" s="1125">
        <v>65258.979596436235</v>
      </c>
      <c r="E30" s="1142">
        <f t="shared" si="0"/>
        <v>142.11959643623413</v>
      </c>
      <c r="F30" s="1169">
        <f t="shared" si="1"/>
        <v>2.1825314739720887E-3</v>
      </c>
    </row>
    <row r="31" spans="1:6" x14ac:dyDescent="0.35">
      <c r="A31" s="1154">
        <v>360</v>
      </c>
      <c r="B31" s="1153" t="s">
        <v>549</v>
      </c>
      <c r="C31" s="1125">
        <v>66683.3</v>
      </c>
      <c r="D31" s="1125">
        <v>66828.839832389465</v>
      </c>
      <c r="E31" s="1142">
        <f t="shared" si="0"/>
        <v>145.53983238946239</v>
      </c>
      <c r="F31" s="1169">
        <f t="shared" si="1"/>
        <v>2.1825529388836843E-3</v>
      </c>
    </row>
    <row r="32" spans="1:6" x14ac:dyDescent="0.35">
      <c r="A32" s="1154">
        <v>380</v>
      </c>
      <c r="B32" s="1153" t="s">
        <v>553</v>
      </c>
      <c r="C32" s="1125">
        <v>52142.06</v>
      </c>
      <c r="D32" s="1125">
        <v>52255.859925498793</v>
      </c>
      <c r="E32" s="1142">
        <f t="shared" si="0"/>
        <v>113.79992549879535</v>
      </c>
      <c r="F32" s="1169">
        <f t="shared" si="1"/>
        <v>2.1824976899415816E-3</v>
      </c>
    </row>
    <row r="33" spans="1:6" x14ac:dyDescent="0.35">
      <c r="A33" s="1154">
        <v>390</v>
      </c>
      <c r="B33" s="1153" t="s">
        <v>555</v>
      </c>
      <c r="C33" s="1125">
        <v>74748.179999999993</v>
      </c>
      <c r="D33" s="1125">
        <v>74911.317933614569</v>
      </c>
      <c r="E33" s="1142">
        <f t="shared" si="0"/>
        <v>163.13793361457647</v>
      </c>
      <c r="F33" s="1169">
        <f t="shared" si="1"/>
        <v>2.1825004115762618E-3</v>
      </c>
    </row>
    <row r="34" spans="1:6" x14ac:dyDescent="0.35">
      <c r="A34" s="1154">
        <v>400</v>
      </c>
      <c r="B34" s="1153" t="s">
        <v>557</v>
      </c>
      <c r="C34" s="1125">
        <v>57542.81</v>
      </c>
      <c r="D34" s="1125">
        <v>57668.392798051085</v>
      </c>
      <c r="E34" s="1142">
        <f t="shared" si="0"/>
        <v>125.58279805108759</v>
      </c>
      <c r="F34" s="1169">
        <f t="shared" si="1"/>
        <v>2.1824237997951023E-3</v>
      </c>
    </row>
    <row r="35" spans="1:6" x14ac:dyDescent="0.35">
      <c r="A35" s="1154">
        <v>410</v>
      </c>
      <c r="B35" s="1153" t="s">
        <v>559</v>
      </c>
      <c r="C35" s="1125">
        <v>64039.18</v>
      </c>
      <c r="D35" s="1125">
        <v>64178.940474148323</v>
      </c>
      <c r="E35" s="1142">
        <f t="shared" si="0"/>
        <v>139.76047414832283</v>
      </c>
      <c r="F35" s="1169">
        <f t="shared" si="1"/>
        <v>2.1824213574927541E-3</v>
      </c>
    </row>
    <row r="36" spans="1:6" x14ac:dyDescent="0.35">
      <c r="A36" s="1154">
        <v>92</v>
      </c>
      <c r="B36" s="1153" t="s">
        <v>561</v>
      </c>
      <c r="C36" s="1125">
        <v>12462.63</v>
      </c>
      <c r="D36" s="1125">
        <v>12489.833747373481</v>
      </c>
      <c r="E36" s="1142">
        <f t="shared" si="0"/>
        <v>27.203747373481747</v>
      </c>
      <c r="F36" s="1169">
        <f t="shared" si="1"/>
        <v>2.1828255651882267E-3</v>
      </c>
    </row>
    <row r="37" spans="1:6" x14ac:dyDescent="0.35">
      <c r="A37" s="1154">
        <v>420</v>
      </c>
      <c r="B37" s="1153" t="s">
        <v>563</v>
      </c>
      <c r="C37" s="1125">
        <v>25002.63</v>
      </c>
      <c r="D37" s="1125">
        <v>25057.197976240568</v>
      </c>
      <c r="E37" s="1142">
        <f t="shared" si="0"/>
        <v>54.567976240567077</v>
      </c>
      <c r="F37" s="1169">
        <f t="shared" si="1"/>
        <v>2.1824894517323608E-3</v>
      </c>
    </row>
    <row r="38" spans="1:6" x14ac:dyDescent="0.35">
      <c r="A38" s="1154">
        <v>430</v>
      </c>
      <c r="B38" s="1153" t="s">
        <v>567</v>
      </c>
      <c r="C38" s="1125">
        <v>55383.11</v>
      </c>
      <c r="D38" s="1125">
        <v>55503.979152847212</v>
      </c>
      <c r="E38" s="1142">
        <f t="shared" si="0"/>
        <v>120.86915284721181</v>
      </c>
      <c r="F38" s="1169">
        <f t="shared" si="1"/>
        <v>2.1824190235472836E-3</v>
      </c>
    </row>
    <row r="39" spans="1:6" x14ac:dyDescent="0.35">
      <c r="A39" s="1154">
        <v>93</v>
      </c>
      <c r="B39" s="1153" t="s">
        <v>569</v>
      </c>
      <c r="C39" s="1125">
        <v>25266.07</v>
      </c>
      <c r="D39" s="1125">
        <v>25321.212821177476</v>
      </c>
      <c r="E39" s="1142">
        <f t="shared" si="0"/>
        <v>55.142821177476435</v>
      </c>
      <c r="F39" s="1169">
        <f t="shared" si="1"/>
        <v>2.1824850947328349E-3</v>
      </c>
    </row>
    <row r="40" spans="1:6" x14ac:dyDescent="0.35">
      <c r="A40" s="1154">
        <v>440</v>
      </c>
      <c r="B40" s="1153" t="s">
        <v>571</v>
      </c>
      <c r="C40" s="1125">
        <v>26858.14</v>
      </c>
      <c r="D40" s="1125">
        <v>26916.754066574667</v>
      </c>
      <c r="E40" s="1142">
        <f t="shared" si="0"/>
        <v>58.614066574667959</v>
      </c>
      <c r="F40" s="1169">
        <f t="shared" si="1"/>
        <v>2.1823576232258808E-3</v>
      </c>
    </row>
    <row r="41" spans="1:6" x14ac:dyDescent="0.35">
      <c r="A41" s="1154">
        <v>460</v>
      </c>
      <c r="B41" s="1153" t="s">
        <v>577</v>
      </c>
      <c r="C41" s="1125">
        <v>38059.56</v>
      </c>
      <c r="D41" s="1125">
        <v>38142.623611119285</v>
      </c>
      <c r="E41" s="1142">
        <f t="shared" si="0"/>
        <v>83.063611119287089</v>
      </c>
      <c r="F41" s="1169">
        <f t="shared" si="1"/>
        <v>2.1824637783328838E-3</v>
      </c>
    </row>
    <row r="42" spans="1:6" x14ac:dyDescent="0.35">
      <c r="A42" s="1154">
        <v>480</v>
      </c>
      <c r="B42" s="1153" t="s">
        <v>583</v>
      </c>
      <c r="C42" s="1125">
        <v>13642.29</v>
      </c>
      <c r="D42" s="1125">
        <v>13672.066594489612</v>
      </c>
      <c r="E42" s="1142">
        <f t="shared" si="0"/>
        <v>29.776594489610943</v>
      </c>
      <c r="F42" s="1169">
        <f t="shared" si="1"/>
        <v>2.1826683415768866E-3</v>
      </c>
    </row>
    <row r="43" spans="1:6" x14ac:dyDescent="0.35">
      <c r="A43" s="1154">
        <v>490</v>
      </c>
      <c r="B43" s="1153" t="s">
        <v>586</v>
      </c>
      <c r="C43" s="1125">
        <v>72452.639999999999</v>
      </c>
      <c r="D43" s="1125">
        <v>72610.765203099698</v>
      </c>
      <c r="E43" s="1142">
        <f t="shared" si="0"/>
        <v>158.12520309969841</v>
      </c>
      <c r="F43" s="1169">
        <f t="shared" si="1"/>
        <v>2.1824629592475638E-3</v>
      </c>
    </row>
    <row r="44" spans="1:6" x14ac:dyDescent="0.35">
      <c r="A44" s="1154">
        <v>500</v>
      </c>
      <c r="B44" s="1153" t="s">
        <v>588</v>
      </c>
      <c r="C44" s="1125">
        <v>133371.78</v>
      </c>
      <c r="D44" s="1125">
        <v>133662.86733942485</v>
      </c>
      <c r="E44" s="1142">
        <f t="shared" si="0"/>
        <v>291.08733942484832</v>
      </c>
      <c r="F44" s="1169">
        <f t="shared" si="1"/>
        <v>2.1825257143966163E-3</v>
      </c>
    </row>
    <row r="45" spans="1:6" x14ac:dyDescent="0.35">
      <c r="A45" s="1154">
        <v>510</v>
      </c>
      <c r="B45" s="1153" t="s">
        <v>594</v>
      </c>
      <c r="C45" s="1125">
        <v>32323.18</v>
      </c>
      <c r="D45" s="1125">
        <v>32393.720782537624</v>
      </c>
      <c r="E45" s="1142">
        <f t="shared" si="0"/>
        <v>70.540782537624182</v>
      </c>
      <c r="F45" s="1169">
        <f t="shared" si="1"/>
        <v>2.1823589924513673E-3</v>
      </c>
    </row>
    <row r="46" spans="1:6" x14ac:dyDescent="0.35">
      <c r="A46" s="1154">
        <v>391</v>
      </c>
      <c r="B46" s="1153" t="s">
        <v>596</v>
      </c>
      <c r="C46" s="1125">
        <v>16304.45</v>
      </c>
      <c r="D46" s="1125">
        <v>16340.036991884392</v>
      </c>
      <c r="E46" s="1142">
        <f t="shared" si="0"/>
        <v>35.586991884390955</v>
      </c>
      <c r="F46" s="1169">
        <f t="shared" si="1"/>
        <v>2.1826551576036575E-3</v>
      </c>
    </row>
    <row r="47" spans="1:6" x14ac:dyDescent="0.35">
      <c r="A47" s="1154">
        <v>560</v>
      </c>
      <c r="B47" s="1153" t="s">
        <v>602</v>
      </c>
      <c r="C47" s="1125">
        <v>75867.47</v>
      </c>
      <c r="D47" s="1125">
        <v>76033.054910843566</v>
      </c>
      <c r="E47" s="1142">
        <f t="shared" si="0"/>
        <v>165.58491084356501</v>
      </c>
      <c r="F47" s="1169">
        <f t="shared" si="1"/>
        <v>2.1825548004113624E-3</v>
      </c>
    </row>
    <row r="48" spans="1:6" x14ac:dyDescent="0.35">
      <c r="A48" s="1154">
        <v>161</v>
      </c>
      <c r="B48" s="1153" t="s">
        <v>606</v>
      </c>
      <c r="C48" s="1125">
        <v>26799.71</v>
      </c>
      <c r="D48" s="1125">
        <v>26858.202472424495</v>
      </c>
      <c r="E48" s="1142">
        <f t="shared" si="0"/>
        <v>58.492472424495645</v>
      </c>
      <c r="F48" s="1169">
        <f t="shared" si="1"/>
        <v>2.1825785586670767E-3</v>
      </c>
    </row>
    <row r="49" spans="1:6" x14ac:dyDescent="0.35">
      <c r="A49" s="1154">
        <v>580</v>
      </c>
      <c r="B49" s="1153" t="s">
        <v>608</v>
      </c>
      <c r="C49" s="1125">
        <v>76118.960000000006</v>
      </c>
      <c r="D49" s="1125">
        <v>76285.09198368431</v>
      </c>
      <c r="E49" s="1142">
        <f t="shared" si="0"/>
        <v>166.13198368430312</v>
      </c>
      <c r="F49" s="1169">
        <f t="shared" si="1"/>
        <v>2.1825309185031314E-3</v>
      </c>
    </row>
    <row r="50" spans="1:6" x14ac:dyDescent="0.35">
      <c r="A50" s="1154">
        <v>94</v>
      </c>
      <c r="B50" s="1153" t="s">
        <v>616</v>
      </c>
      <c r="C50" s="1125">
        <v>24922.29</v>
      </c>
      <c r="D50" s="1125">
        <v>24976.67920384528</v>
      </c>
      <c r="E50" s="1142">
        <f t="shared" si="0"/>
        <v>54.389203845279553</v>
      </c>
      <c r="F50" s="1169">
        <f t="shared" si="1"/>
        <v>2.1823517760719241E-3</v>
      </c>
    </row>
    <row r="51" spans="1:6" x14ac:dyDescent="0.35">
      <c r="A51" s="1154">
        <v>550</v>
      </c>
      <c r="B51" s="1153" t="s">
        <v>620</v>
      </c>
      <c r="C51" s="1125">
        <v>80276.58</v>
      </c>
      <c r="D51" s="1125">
        <v>80451.785626167461</v>
      </c>
      <c r="E51" s="1142">
        <f t="shared" si="0"/>
        <v>175.20562616745883</v>
      </c>
      <c r="F51" s="1169">
        <f t="shared" si="1"/>
        <v>2.1825247932517658E-3</v>
      </c>
    </row>
    <row r="52" spans="1:6" x14ac:dyDescent="0.35">
      <c r="A52" s="1154">
        <v>610</v>
      </c>
      <c r="B52" s="1153" t="s">
        <v>622</v>
      </c>
      <c r="C52" s="1125">
        <v>33378.29</v>
      </c>
      <c r="D52" s="1125">
        <v>33451.139986397866</v>
      </c>
      <c r="E52" s="1142">
        <f t="shared" si="0"/>
        <v>72.849986397864996</v>
      </c>
      <c r="F52" s="1169">
        <f t="shared" si="1"/>
        <v>2.182555978687494E-3</v>
      </c>
    </row>
    <row r="53" spans="1:6" x14ac:dyDescent="0.35">
      <c r="A53" s="1154">
        <v>272</v>
      </c>
      <c r="B53" s="1153" t="s">
        <v>624</v>
      </c>
      <c r="C53" s="1125">
        <v>37328.29</v>
      </c>
      <c r="D53" s="1125">
        <v>37409.759417364075</v>
      </c>
      <c r="E53" s="1142">
        <f t="shared" si="0"/>
        <v>81.469417364074616</v>
      </c>
      <c r="F53" s="1169">
        <f t="shared" si="1"/>
        <v>2.1825113704398089E-3</v>
      </c>
    </row>
    <row r="54" spans="1:6" x14ac:dyDescent="0.35">
      <c r="A54" s="1154">
        <v>650</v>
      </c>
      <c r="B54" s="1153" t="s">
        <v>633</v>
      </c>
      <c r="C54" s="1125">
        <v>56536.82</v>
      </c>
      <c r="D54" s="1125">
        <v>56660.212515651838</v>
      </c>
      <c r="E54" s="1142">
        <f t="shared" si="0"/>
        <v>123.39251565183804</v>
      </c>
      <c r="F54" s="1169">
        <f t="shared" si="1"/>
        <v>2.1825160249875752E-3</v>
      </c>
    </row>
    <row r="55" spans="1:6" x14ac:dyDescent="0.35">
      <c r="A55" s="1154">
        <v>151</v>
      </c>
      <c r="B55" s="1153" t="s">
        <v>637</v>
      </c>
      <c r="C55" s="1125">
        <v>12930.2</v>
      </c>
      <c r="D55" s="1125">
        <v>12958.420195496206</v>
      </c>
      <c r="E55" s="1142">
        <f t="shared" si="0"/>
        <v>28.220195496205633</v>
      </c>
      <c r="F55" s="1169">
        <f t="shared" si="1"/>
        <v>2.182502629209574E-3</v>
      </c>
    </row>
    <row r="56" spans="1:6" x14ac:dyDescent="0.35">
      <c r="A56" s="1154">
        <v>660</v>
      </c>
      <c r="B56" s="1153" t="s">
        <v>641</v>
      </c>
      <c r="C56" s="1125">
        <v>61665.54</v>
      </c>
      <c r="D56" s="1125">
        <v>61800.119827739458</v>
      </c>
      <c r="E56" s="1142">
        <f t="shared" si="0"/>
        <v>134.57982773945696</v>
      </c>
      <c r="F56" s="1169">
        <f t="shared" si="1"/>
        <v>2.1824154582844317E-3</v>
      </c>
    </row>
    <row r="57" spans="1:6" x14ac:dyDescent="0.35">
      <c r="A57" s="1154">
        <v>761</v>
      </c>
      <c r="B57" s="1153" t="s">
        <v>643</v>
      </c>
      <c r="C57" s="1125">
        <v>24002.86</v>
      </c>
      <c r="D57" s="1125">
        <v>24055.2434366003</v>
      </c>
      <c r="E57" s="1142">
        <f t="shared" si="0"/>
        <v>52.383436600299319</v>
      </c>
      <c r="F57" s="1169">
        <f t="shared" si="1"/>
        <v>2.1823831243568191E-3</v>
      </c>
    </row>
    <row r="58" spans="1:6" x14ac:dyDescent="0.35">
      <c r="A58" s="1154">
        <v>670</v>
      </c>
      <c r="B58" s="1153" t="s">
        <v>645</v>
      </c>
      <c r="C58" s="1125">
        <v>57212.63</v>
      </c>
      <c r="D58" s="1125">
        <v>57337.491463588776</v>
      </c>
      <c r="E58" s="1142">
        <f t="shared" si="0"/>
        <v>124.86146358877886</v>
      </c>
      <c r="F58" s="1169">
        <f t="shared" si="1"/>
        <v>2.1824108346142953E-3</v>
      </c>
    </row>
    <row r="59" spans="1:6" x14ac:dyDescent="0.35">
      <c r="A59" s="1154">
        <v>401</v>
      </c>
      <c r="B59" s="1153" t="s">
        <v>647</v>
      </c>
      <c r="C59" s="1125">
        <v>30483.88</v>
      </c>
      <c r="D59" s="1125">
        <v>30550.414292996702</v>
      </c>
      <c r="E59" s="1142">
        <f t="shared" si="0"/>
        <v>66.53429299670097</v>
      </c>
      <c r="F59" s="1169">
        <f t="shared" si="1"/>
        <v>2.1826057902308029E-3</v>
      </c>
    </row>
    <row r="60" spans="1:6" x14ac:dyDescent="0.35">
      <c r="A60" s="1154">
        <v>680</v>
      </c>
      <c r="B60" s="1153" t="s">
        <v>649</v>
      </c>
      <c r="C60" s="1125">
        <v>19728.900000000001</v>
      </c>
      <c r="D60" s="1125">
        <v>19771.957231972818</v>
      </c>
      <c r="E60" s="1142">
        <f t="shared" si="0"/>
        <v>43.057231972816226</v>
      </c>
      <c r="F60" s="1169">
        <f t="shared" si="1"/>
        <v>2.1824446356774187E-3</v>
      </c>
    </row>
    <row r="61" spans="1:6" x14ac:dyDescent="0.35">
      <c r="A61" s="1154">
        <v>690</v>
      </c>
      <c r="B61" s="1153" t="s">
        <v>651</v>
      </c>
      <c r="C61" s="1125">
        <v>11900.02</v>
      </c>
      <c r="D61" s="1125">
        <v>11925.988656889782</v>
      </c>
      <c r="E61" s="1142">
        <f t="shared" si="0"/>
        <v>25.968656889781414</v>
      </c>
      <c r="F61" s="1169">
        <f t="shared" si="1"/>
        <v>2.1822364071473338E-3</v>
      </c>
    </row>
    <row r="62" spans="1:6" x14ac:dyDescent="0.35">
      <c r="A62" s="1154">
        <v>700</v>
      </c>
      <c r="B62" s="1153" t="s">
        <v>653</v>
      </c>
      <c r="C62" s="1125">
        <v>41990.87</v>
      </c>
      <c r="D62" s="1125">
        <v>42082.510034565777</v>
      </c>
      <c r="E62" s="1142">
        <f t="shared" si="0"/>
        <v>91.64003456577484</v>
      </c>
      <c r="F62" s="1169">
        <f t="shared" si="1"/>
        <v>2.1823799927406799E-3</v>
      </c>
    </row>
    <row r="63" spans="1:6" x14ac:dyDescent="0.35">
      <c r="A63" s="1154">
        <v>710</v>
      </c>
      <c r="B63" s="1153" t="s">
        <v>655</v>
      </c>
      <c r="C63" s="1125">
        <v>220038.65</v>
      </c>
      <c r="D63" s="1125">
        <v>220518.8821238887</v>
      </c>
      <c r="E63" s="1142">
        <f t="shared" si="0"/>
        <v>480.23212388870888</v>
      </c>
      <c r="F63" s="1169">
        <f t="shared" si="1"/>
        <v>2.1824898666152918E-3</v>
      </c>
    </row>
    <row r="64" spans="1:6" x14ac:dyDescent="0.35">
      <c r="A64" s="1154">
        <v>720</v>
      </c>
      <c r="B64" s="1153" t="s">
        <v>657</v>
      </c>
      <c r="C64" s="1125">
        <v>81042.100000000006</v>
      </c>
      <c r="D64" s="1125">
        <v>81218.971075081703</v>
      </c>
      <c r="E64" s="1142">
        <f t="shared" si="0"/>
        <v>176.8710750816972</v>
      </c>
      <c r="F64" s="1169">
        <f t="shared" si="1"/>
        <v>2.1824591796325266E-3</v>
      </c>
    </row>
    <row r="65" spans="1:6" x14ac:dyDescent="0.35">
      <c r="A65" s="1154">
        <v>581</v>
      </c>
      <c r="B65" s="1153" t="s">
        <v>659</v>
      </c>
      <c r="C65" s="1125">
        <v>4139.3900000000003</v>
      </c>
      <c r="D65" s="1125">
        <v>4148.4273759798862</v>
      </c>
      <c r="E65" s="1142">
        <f t="shared" si="0"/>
        <v>9.0373759798858373</v>
      </c>
      <c r="F65" s="1169">
        <f t="shared" si="1"/>
        <v>2.1832627464157366E-3</v>
      </c>
    </row>
    <row r="66" spans="1:6" x14ac:dyDescent="0.35">
      <c r="A66" s="1154">
        <v>730</v>
      </c>
      <c r="B66" s="1153" t="s">
        <v>661</v>
      </c>
      <c r="C66" s="1125">
        <v>123493.71</v>
      </c>
      <c r="D66" s="1125">
        <v>123763.23419039266</v>
      </c>
      <c r="E66" s="1142">
        <f t="shared" si="0"/>
        <v>269.52419039265078</v>
      </c>
      <c r="F66" s="1169">
        <f t="shared" si="1"/>
        <v>2.1824932653869639E-3</v>
      </c>
    </row>
    <row r="67" spans="1:6" x14ac:dyDescent="0.35">
      <c r="A67" s="1154">
        <v>371</v>
      </c>
      <c r="B67" s="1153" t="s">
        <v>665</v>
      </c>
      <c r="C67" s="1125">
        <v>12551.65</v>
      </c>
      <c r="D67" s="1125">
        <v>12579.039521613811</v>
      </c>
      <c r="E67" s="1142">
        <f t="shared" ref="E67:E82" si="2">D67-C67</f>
        <v>27.389521613811667</v>
      </c>
      <c r="F67" s="1169">
        <f t="shared" si="1"/>
        <v>2.1821451055288881E-3</v>
      </c>
    </row>
    <row r="68" spans="1:6" x14ac:dyDescent="0.35">
      <c r="A68" s="1154">
        <v>760</v>
      </c>
      <c r="B68" s="1153" t="s">
        <v>669</v>
      </c>
      <c r="C68" s="1125">
        <v>54374.78</v>
      </c>
      <c r="D68" s="1125">
        <v>54493.449169847372</v>
      </c>
      <c r="E68" s="1142">
        <f t="shared" si="2"/>
        <v>118.66916984737327</v>
      </c>
      <c r="F68" s="1169">
        <f t="shared" si="1"/>
        <v>2.182430344497454E-3</v>
      </c>
    </row>
    <row r="69" spans="1:6" x14ac:dyDescent="0.35">
      <c r="A69" s="1154">
        <v>770</v>
      </c>
      <c r="B69" s="1153" t="s">
        <v>671</v>
      </c>
      <c r="C69" s="1125">
        <v>41445.74</v>
      </c>
      <c r="D69" s="1125">
        <v>41536.198492812073</v>
      </c>
      <c r="E69" s="1142">
        <f t="shared" si="2"/>
        <v>90.458492812074837</v>
      </c>
      <c r="F69" s="1169">
        <f t="shared" si="1"/>
        <v>2.1825763712283782E-3</v>
      </c>
    </row>
    <row r="70" spans="1:6" x14ac:dyDescent="0.35">
      <c r="A70" s="1154">
        <v>810</v>
      </c>
      <c r="B70" s="1153" t="s">
        <v>680</v>
      </c>
      <c r="C70" s="1125">
        <v>38608.85</v>
      </c>
      <c r="D70" s="1125">
        <v>38693.111008461165</v>
      </c>
      <c r="E70" s="1142">
        <f t="shared" si="2"/>
        <v>84.261008461166057</v>
      </c>
      <c r="F70" s="1169">
        <f t="shared" ref="F70:F82" si="3">(D70-C70)/C70</f>
        <v>2.1824273051687906E-3</v>
      </c>
    </row>
    <row r="71" spans="1:6" x14ac:dyDescent="0.35">
      <c r="A71" s="1154">
        <v>273</v>
      </c>
      <c r="B71" s="1153" t="s">
        <v>690</v>
      </c>
      <c r="C71" s="1125">
        <v>25187.45</v>
      </c>
      <c r="D71" s="1125">
        <v>25242.424230660963</v>
      </c>
      <c r="E71" s="1142">
        <f t="shared" si="2"/>
        <v>54.974230660962348</v>
      </c>
      <c r="F71" s="1169">
        <f t="shared" si="3"/>
        <v>2.1826040611877084E-3</v>
      </c>
    </row>
    <row r="72" spans="1:6" x14ac:dyDescent="0.35">
      <c r="A72" s="1154">
        <v>850</v>
      </c>
      <c r="B72" s="1153" t="s">
        <v>692</v>
      </c>
      <c r="C72" s="1125">
        <v>24414.73</v>
      </c>
      <c r="D72" s="1125">
        <v>24468.015985023667</v>
      </c>
      <c r="E72" s="1142">
        <f t="shared" si="2"/>
        <v>53.285985023667308</v>
      </c>
      <c r="F72" s="1169">
        <f t="shared" si="3"/>
        <v>2.1825342743363252E-3</v>
      </c>
    </row>
    <row r="73" spans="1:6" x14ac:dyDescent="0.35">
      <c r="A73" s="1154">
        <v>162</v>
      </c>
      <c r="B73" s="1153" t="s">
        <v>694</v>
      </c>
      <c r="C73" s="1125">
        <v>66416.179999999993</v>
      </c>
      <c r="D73" s="1125">
        <v>66561.135354601691</v>
      </c>
      <c r="E73" s="1142">
        <f t="shared" si="2"/>
        <v>144.95535460169776</v>
      </c>
      <c r="F73" s="1169">
        <f t="shared" si="3"/>
        <v>2.1825307417815626E-3</v>
      </c>
    </row>
    <row r="74" spans="1:6" x14ac:dyDescent="0.35">
      <c r="A74" s="1154">
        <v>661</v>
      </c>
      <c r="B74" s="1153" t="s">
        <v>698</v>
      </c>
      <c r="C74" s="1125">
        <v>30518.92</v>
      </c>
      <c r="D74" s="1125">
        <v>30585.528556728128</v>
      </c>
      <c r="E74" s="1142">
        <f t="shared" si="2"/>
        <v>66.60855672812977</v>
      </c>
      <c r="F74" s="1169">
        <f t="shared" si="3"/>
        <v>2.1825332196594694E-3</v>
      </c>
    </row>
    <row r="75" spans="1:6" x14ac:dyDescent="0.35">
      <c r="A75" s="1154">
        <v>870</v>
      </c>
      <c r="B75" s="1153" t="s">
        <v>700</v>
      </c>
      <c r="C75" s="1125">
        <v>85114.57</v>
      </c>
      <c r="D75" s="1125">
        <v>85300.335395624425</v>
      </c>
      <c r="E75" s="1142">
        <f t="shared" si="2"/>
        <v>185.76539562441758</v>
      </c>
      <c r="F75" s="1169">
        <f t="shared" si="3"/>
        <v>2.1825334443258959E-3</v>
      </c>
    </row>
    <row r="76" spans="1:6" x14ac:dyDescent="0.35">
      <c r="A76" s="1154">
        <v>880</v>
      </c>
      <c r="B76" s="1153" t="s">
        <v>702</v>
      </c>
      <c r="C76" s="1125">
        <v>14572.71</v>
      </c>
      <c r="D76" s="1125">
        <v>14604.514455690762</v>
      </c>
      <c r="E76" s="1142">
        <f t="shared" si="2"/>
        <v>31.804455690762552</v>
      </c>
      <c r="F76" s="1169">
        <f t="shared" si="3"/>
        <v>2.1824667951782857E-3</v>
      </c>
    </row>
    <row r="77" spans="1:6" x14ac:dyDescent="0.35">
      <c r="A77" s="1154">
        <v>890</v>
      </c>
      <c r="B77" s="1153" t="s">
        <v>704</v>
      </c>
      <c r="C77" s="1125">
        <v>122587.84</v>
      </c>
      <c r="D77" s="1125">
        <v>122855.39215271741</v>
      </c>
      <c r="E77" s="1142">
        <f t="shared" si="2"/>
        <v>267.55215271741326</v>
      </c>
      <c r="F77" s="1169">
        <f t="shared" si="3"/>
        <v>2.1825341952139239E-3</v>
      </c>
    </row>
    <row r="78" spans="1:6" x14ac:dyDescent="0.35">
      <c r="A78" s="1154">
        <v>910</v>
      </c>
      <c r="B78" s="1153" t="s">
        <v>708</v>
      </c>
      <c r="C78" s="1125">
        <v>39700.22</v>
      </c>
      <c r="D78" s="1125">
        <v>39786.868133190517</v>
      </c>
      <c r="E78" s="1142">
        <f t="shared" si="2"/>
        <v>86.648133190516091</v>
      </c>
      <c r="F78" s="1169">
        <f t="shared" si="3"/>
        <v>2.1825605296523819E-3</v>
      </c>
    </row>
    <row r="79" spans="1:6" x14ac:dyDescent="0.35">
      <c r="A79" s="1154">
        <v>920</v>
      </c>
      <c r="B79" s="1153" t="s">
        <v>710</v>
      </c>
      <c r="C79" s="1125">
        <v>77985.7</v>
      </c>
      <c r="D79" s="1125">
        <v>78155.903176807871</v>
      </c>
      <c r="E79" s="1142">
        <f t="shared" si="2"/>
        <v>170.20317680787412</v>
      </c>
      <c r="F79" s="1169">
        <f t="shared" si="3"/>
        <v>2.1824921339152451E-3</v>
      </c>
    </row>
    <row r="80" spans="1:6" x14ac:dyDescent="0.35">
      <c r="A80" s="1154">
        <v>97</v>
      </c>
      <c r="B80" s="1153" t="s">
        <v>712</v>
      </c>
      <c r="C80" s="1125">
        <v>17003.77</v>
      </c>
      <c r="D80" s="1125">
        <v>17040.878568465519</v>
      </c>
      <c r="E80" s="1142">
        <f t="shared" si="2"/>
        <v>37.108568465519056</v>
      </c>
      <c r="F80" s="1169">
        <f t="shared" si="3"/>
        <v>2.1823729952545261E-3</v>
      </c>
    </row>
    <row r="81" spans="1:6" x14ac:dyDescent="0.35">
      <c r="A81" s="1154">
        <v>930</v>
      </c>
      <c r="B81" s="1153" t="s">
        <v>714</v>
      </c>
      <c r="C81" s="1125">
        <v>73864.2</v>
      </c>
      <c r="D81" s="1125">
        <v>74025.412313572626</v>
      </c>
      <c r="E81" s="1142">
        <f t="shared" si="2"/>
        <v>161.21231357262877</v>
      </c>
      <c r="F81" s="1169">
        <f t="shared" si="3"/>
        <v>2.1825500522936522E-3</v>
      </c>
    </row>
    <row r="82" spans="1:6" ht="15" thickBot="1" x14ac:dyDescent="0.4">
      <c r="A82" s="1154">
        <v>961</v>
      </c>
      <c r="B82" s="1153" t="s">
        <v>442</v>
      </c>
      <c r="C82" s="1127">
        <v>10149.36</v>
      </c>
      <c r="D82" s="1127">
        <v>10171.50897085173</v>
      </c>
      <c r="E82" s="1147">
        <f t="shared" si="2"/>
        <v>22.148970851729246</v>
      </c>
      <c r="F82" s="1171">
        <f t="shared" si="3"/>
        <v>2.1823022192265567E-3</v>
      </c>
    </row>
    <row r="83" spans="1:6" x14ac:dyDescent="0.35">
      <c r="A83" s="1153"/>
      <c r="B83" s="1153" t="s">
        <v>884</v>
      </c>
      <c r="C83" s="1132">
        <f>SUM(C5:C82)</f>
        <v>4170435.4000000008</v>
      </c>
      <c r="D83" s="1132">
        <f>SUM(D5:D82)</f>
        <v>4179537.3499999987</v>
      </c>
      <c r="E83" s="1155">
        <f>SUM(E5:E82)</f>
        <v>9101.9500000002299</v>
      </c>
      <c r="F83" s="1170">
        <f>(D83-C83)/C83</f>
        <v>2.1824939429580556E-3</v>
      </c>
    </row>
  </sheetData>
  <mergeCells count="1">
    <mergeCell ref="B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C150F-1304-4BEB-B7CB-937E11255339}">
  <dimension ref="A1:U5000"/>
  <sheetViews>
    <sheetView topLeftCell="D13" workbookViewId="0">
      <selection activeCell="P34" sqref="P34"/>
    </sheetView>
  </sheetViews>
  <sheetFormatPr defaultRowHeight="14.5" x14ac:dyDescent="0.35"/>
  <cols>
    <col min="1" max="1" width="12.54296875" hidden="1" customWidth="1"/>
    <col min="2" max="2" width="9.7265625" hidden="1" customWidth="1"/>
    <col min="3" max="3" width="17.7265625" hidden="1" customWidth="1"/>
    <col min="5" max="5" width="26.7265625" customWidth="1"/>
    <col min="6" max="6" width="10.26953125" style="298" customWidth="1"/>
    <col min="7" max="8" width="9.1796875" style="298"/>
    <col min="9" max="9" width="9.7265625" style="298" bestFit="1" customWidth="1"/>
    <col min="10" max="10" width="9.1796875" style="298"/>
    <col min="11" max="11" width="10" style="298" customWidth="1"/>
    <col min="12" max="12" width="10.1796875" style="298" bestFit="1" customWidth="1"/>
    <col min="13" max="13" width="10" style="299" bestFit="1" customWidth="1"/>
    <col min="14" max="15" width="10.453125" style="298" bestFit="1" customWidth="1"/>
    <col min="16" max="16" width="13.54296875" style="298" bestFit="1" customWidth="1"/>
    <col min="17" max="18" width="10.81640625" bestFit="1" customWidth="1"/>
  </cols>
  <sheetData>
    <row r="1" spans="1:21" s="255" customFormat="1" x14ac:dyDescent="0.35">
      <c r="F1" s="256"/>
      <c r="G1" s="256"/>
      <c r="H1" s="256"/>
      <c r="I1" s="256"/>
      <c r="J1" s="256"/>
      <c r="K1" s="256"/>
      <c r="L1" s="256"/>
      <c r="M1" s="257"/>
      <c r="N1" s="256"/>
      <c r="O1" s="256"/>
      <c r="P1" s="256"/>
      <c r="Q1" s="258"/>
      <c r="R1" s="258"/>
    </row>
    <row r="2" spans="1:21" s="255" customFormat="1" x14ac:dyDescent="0.35">
      <c r="A2" s="13"/>
      <c r="B2" s="13"/>
      <c r="C2" s="13"/>
      <c r="D2" s="13"/>
      <c r="E2" s="1189" t="s">
        <v>970</v>
      </c>
      <c r="F2" s="36"/>
      <c r="G2" s="36"/>
      <c r="H2" s="36"/>
      <c r="I2" s="36"/>
      <c r="J2" s="36"/>
      <c r="K2" s="36"/>
      <c r="L2" s="36"/>
      <c r="M2" s="260"/>
      <c r="N2" s="36"/>
      <c r="O2" s="36"/>
      <c r="P2" s="36"/>
      <c r="Q2" s="261"/>
      <c r="R2" s="261"/>
    </row>
    <row r="3" spans="1:21" s="255" customFormat="1" x14ac:dyDescent="0.35">
      <c r="A3" s="262" t="s">
        <v>272</v>
      </c>
      <c r="B3" s="262" t="s">
        <v>272</v>
      </c>
      <c r="C3" s="262" t="s">
        <v>272</v>
      </c>
      <c r="D3" s="13"/>
      <c r="E3" s="1190" t="s">
        <v>33</v>
      </c>
      <c r="F3" s="36"/>
      <c r="G3" s="36"/>
      <c r="H3" s="36"/>
      <c r="I3" s="36"/>
      <c r="J3" s="36"/>
      <c r="K3" s="36"/>
      <c r="L3" s="36"/>
      <c r="M3" s="260"/>
      <c r="N3" s="36"/>
      <c r="O3" s="36"/>
      <c r="P3" s="264" t="s">
        <v>273</v>
      </c>
      <c r="Q3" s="261"/>
      <c r="R3" s="261"/>
    </row>
    <row r="4" spans="1:21" s="255" customFormat="1" x14ac:dyDescent="0.35">
      <c r="A4" s="13"/>
      <c r="B4" s="109"/>
      <c r="C4" s="109"/>
      <c r="D4" s="13"/>
      <c r="E4" s="13"/>
      <c r="F4" s="262">
        <v>2018</v>
      </c>
      <c r="G4" s="264" t="s">
        <v>274</v>
      </c>
      <c r="H4" s="264" t="s">
        <v>274</v>
      </c>
      <c r="I4" s="264" t="s">
        <v>274</v>
      </c>
      <c r="J4" s="264" t="s">
        <v>274</v>
      </c>
      <c r="K4" s="264" t="s">
        <v>275</v>
      </c>
      <c r="L4" s="36"/>
      <c r="M4" s="260"/>
      <c r="N4" s="36"/>
      <c r="O4" s="36"/>
      <c r="P4" s="264" t="s">
        <v>276</v>
      </c>
      <c r="Q4" s="261" t="s">
        <v>277</v>
      </c>
      <c r="R4" s="261" t="s">
        <v>277</v>
      </c>
    </row>
    <row r="5" spans="1:21" s="255" customFormat="1" x14ac:dyDescent="0.35">
      <c r="A5" s="13"/>
      <c r="B5" s="13"/>
      <c r="C5" s="13"/>
      <c r="D5" s="13"/>
      <c r="E5" s="262" t="s">
        <v>278</v>
      </c>
      <c r="F5" s="264" t="s">
        <v>279</v>
      </c>
      <c r="G5" s="262">
        <v>2018</v>
      </c>
      <c r="H5" s="262">
        <v>2018</v>
      </c>
      <c r="I5" s="262">
        <v>2018</v>
      </c>
      <c r="J5" s="262">
        <v>2018</v>
      </c>
      <c r="K5" s="264" t="s">
        <v>280</v>
      </c>
      <c r="L5" s="266" t="s">
        <v>281</v>
      </c>
      <c r="M5" s="267" t="s">
        <v>282</v>
      </c>
      <c r="N5" s="264" t="s">
        <v>283</v>
      </c>
      <c r="O5" s="264" t="s">
        <v>284</v>
      </c>
      <c r="P5" s="264" t="s">
        <v>285</v>
      </c>
      <c r="Q5" s="268" t="s">
        <v>286</v>
      </c>
      <c r="R5" s="268" t="s">
        <v>286</v>
      </c>
    </row>
    <row r="6" spans="1:21" s="255" customFormat="1" x14ac:dyDescent="0.35">
      <c r="A6" s="13" t="s">
        <v>287</v>
      </c>
      <c r="B6" s="13" t="s">
        <v>288</v>
      </c>
      <c r="C6" s="13" t="s">
        <v>289</v>
      </c>
      <c r="D6" s="269" t="s">
        <v>290</v>
      </c>
      <c r="E6" s="262" t="s">
        <v>291</v>
      </c>
      <c r="F6" s="264" t="s">
        <v>292</v>
      </c>
      <c r="G6" s="264" t="s">
        <v>293</v>
      </c>
      <c r="H6" s="264" t="s">
        <v>294</v>
      </c>
      <c r="I6" s="264" t="s">
        <v>21</v>
      </c>
      <c r="J6" s="264" t="s">
        <v>295</v>
      </c>
      <c r="K6" s="264" t="s">
        <v>296</v>
      </c>
      <c r="L6" s="264" t="s">
        <v>297</v>
      </c>
      <c r="M6" s="267" t="s">
        <v>280</v>
      </c>
      <c r="N6" s="264" t="s">
        <v>298</v>
      </c>
      <c r="O6" s="264" t="s">
        <v>298</v>
      </c>
      <c r="P6" s="264" t="s">
        <v>298</v>
      </c>
      <c r="Q6" s="268" t="s">
        <v>276</v>
      </c>
      <c r="R6" s="268" t="s">
        <v>299</v>
      </c>
    </row>
    <row r="7" spans="1:21" x14ac:dyDescent="0.35">
      <c r="A7" s="13"/>
      <c r="B7" s="13"/>
      <c r="C7" s="13"/>
      <c r="D7" s="262"/>
      <c r="E7" s="262"/>
      <c r="F7" s="264"/>
      <c r="G7" s="270"/>
      <c r="H7" s="270"/>
      <c r="I7" s="270"/>
      <c r="J7" s="270"/>
      <c r="K7" s="271"/>
      <c r="L7" s="272"/>
      <c r="M7" s="273"/>
      <c r="N7" s="271"/>
      <c r="O7" s="271"/>
      <c r="P7" s="271"/>
      <c r="Q7" s="125"/>
      <c r="R7" s="125"/>
    </row>
    <row r="8" spans="1:21" x14ac:dyDescent="0.35">
      <c r="A8" s="13"/>
      <c r="B8" s="13"/>
      <c r="C8" s="13"/>
      <c r="D8" s="262"/>
      <c r="E8" s="274" t="s">
        <v>300</v>
      </c>
      <c r="F8" s="275">
        <v>4046.0493456945496</v>
      </c>
      <c r="G8" s="276">
        <v>0</v>
      </c>
      <c r="H8" s="276"/>
      <c r="I8" s="277">
        <v>23</v>
      </c>
      <c r="J8" s="278">
        <v>0</v>
      </c>
      <c r="K8" s="278">
        <v>4069.0493456945496</v>
      </c>
      <c r="L8" s="275">
        <v>9213</v>
      </c>
      <c r="M8" s="279">
        <v>0.44166388208993268</v>
      </c>
      <c r="N8" s="271"/>
      <c r="O8" s="271"/>
      <c r="P8" s="271"/>
      <c r="Q8" s="125"/>
      <c r="R8" s="125"/>
      <c r="T8" s="1191"/>
      <c r="U8" s="298">
        <v>23</v>
      </c>
    </row>
    <row r="9" spans="1:21" x14ac:dyDescent="0.35">
      <c r="A9" s="280">
        <v>1</v>
      </c>
      <c r="B9" s="280">
        <v>47</v>
      </c>
      <c r="C9" s="280" t="s">
        <v>33</v>
      </c>
      <c r="D9" s="281">
        <v>4700030</v>
      </c>
      <c r="E9" s="36" t="s">
        <v>301</v>
      </c>
      <c r="F9" s="36">
        <v>105</v>
      </c>
      <c r="G9" s="36">
        <v>0</v>
      </c>
      <c r="H9" s="36">
        <v>0</v>
      </c>
      <c r="I9" s="36">
        <v>0</v>
      </c>
      <c r="J9" s="36">
        <v>0</v>
      </c>
      <c r="K9" s="36">
        <v>105</v>
      </c>
      <c r="L9" s="36">
        <v>384</v>
      </c>
      <c r="M9" s="282">
        <v>0.2734375</v>
      </c>
      <c r="N9" s="36">
        <v>105</v>
      </c>
      <c r="O9" s="36">
        <v>105</v>
      </c>
      <c r="P9" s="36">
        <v>105</v>
      </c>
      <c r="Q9" s="36">
        <v>153.9528</v>
      </c>
      <c r="R9" s="36">
        <v>157.7328</v>
      </c>
      <c r="T9" s="270">
        <v>0</v>
      </c>
      <c r="U9" s="298">
        <v>0</v>
      </c>
    </row>
    <row r="10" spans="1:21" x14ac:dyDescent="0.35">
      <c r="A10" s="280">
        <v>1</v>
      </c>
      <c r="B10" s="280">
        <v>47</v>
      </c>
      <c r="C10" s="280" t="s">
        <v>33</v>
      </c>
      <c r="D10" s="281">
        <v>4700060</v>
      </c>
      <c r="E10" s="36" t="s">
        <v>302</v>
      </c>
      <c r="F10" s="36">
        <v>191</v>
      </c>
      <c r="G10" s="36">
        <v>0</v>
      </c>
      <c r="H10" s="36">
        <v>0</v>
      </c>
      <c r="I10" s="36">
        <v>3</v>
      </c>
      <c r="J10" s="36">
        <v>0</v>
      </c>
      <c r="K10" s="36">
        <v>194</v>
      </c>
      <c r="L10" s="36">
        <v>1265</v>
      </c>
      <c r="M10" s="282">
        <v>0.15335968379446641</v>
      </c>
      <c r="N10" s="36">
        <v>194</v>
      </c>
      <c r="O10" s="36">
        <v>194</v>
      </c>
      <c r="P10" s="36">
        <v>194</v>
      </c>
      <c r="Q10" s="36">
        <v>194</v>
      </c>
      <c r="R10" s="36">
        <v>194</v>
      </c>
      <c r="T10" s="270">
        <v>3</v>
      </c>
      <c r="U10" s="298">
        <v>0</v>
      </c>
    </row>
    <row r="11" spans="1:21" x14ac:dyDescent="0.35">
      <c r="A11" s="280">
        <v>1</v>
      </c>
      <c r="B11" s="280">
        <v>47</v>
      </c>
      <c r="C11" s="280" t="s">
        <v>33</v>
      </c>
      <c r="D11" s="281">
        <v>4700090</v>
      </c>
      <c r="E11" s="36" t="s">
        <v>303</v>
      </c>
      <c r="F11" s="36">
        <v>1280</v>
      </c>
      <c r="G11" s="36">
        <v>66</v>
      </c>
      <c r="H11" s="36">
        <v>0</v>
      </c>
      <c r="I11" s="36">
        <v>40</v>
      </c>
      <c r="J11" s="36">
        <v>0</v>
      </c>
      <c r="K11" s="36">
        <v>1386</v>
      </c>
      <c r="L11" s="36">
        <v>7100</v>
      </c>
      <c r="M11" s="282">
        <v>0.19521126760563381</v>
      </c>
      <c r="N11" s="36">
        <v>1386</v>
      </c>
      <c r="O11" s="36">
        <v>1386</v>
      </c>
      <c r="P11" s="36">
        <v>1386</v>
      </c>
      <c r="Q11" s="36">
        <v>1733.5</v>
      </c>
      <c r="R11" s="36">
        <v>1733.5</v>
      </c>
      <c r="T11" s="270">
        <v>40</v>
      </c>
      <c r="U11" s="298">
        <v>0</v>
      </c>
    </row>
    <row r="12" spans="1:21" x14ac:dyDescent="0.35">
      <c r="A12" s="280"/>
      <c r="B12" s="280"/>
      <c r="C12" s="280"/>
      <c r="D12" s="281">
        <v>4700152</v>
      </c>
      <c r="E12" s="274" t="s">
        <v>304</v>
      </c>
      <c r="F12" s="1192">
        <v>313</v>
      </c>
      <c r="G12" s="1192">
        <v>0</v>
      </c>
      <c r="H12" s="1192">
        <v>0</v>
      </c>
      <c r="I12" s="1192">
        <v>4</v>
      </c>
      <c r="J12" s="1192">
        <v>0</v>
      </c>
      <c r="K12" s="1193">
        <v>317</v>
      </c>
      <c r="L12" s="1192">
        <v>3902</v>
      </c>
      <c r="M12" s="282">
        <v>8.1240389543823677E-2</v>
      </c>
      <c r="N12" s="36">
        <v>317</v>
      </c>
      <c r="O12" s="36">
        <v>0</v>
      </c>
      <c r="P12" s="36">
        <v>317</v>
      </c>
      <c r="Q12" s="36">
        <v>317</v>
      </c>
      <c r="R12" s="36">
        <v>317</v>
      </c>
      <c r="T12" s="270">
        <v>4</v>
      </c>
      <c r="U12" s="298">
        <v>0</v>
      </c>
    </row>
    <row r="13" spans="1:21" x14ac:dyDescent="0.35">
      <c r="A13" s="280">
        <v>1</v>
      </c>
      <c r="B13" s="280">
        <v>47</v>
      </c>
      <c r="C13" s="280" t="s">
        <v>33</v>
      </c>
      <c r="D13" s="281">
        <v>4700120</v>
      </c>
      <c r="E13" s="36" t="s">
        <v>305</v>
      </c>
      <c r="F13" s="36">
        <v>454</v>
      </c>
      <c r="G13" s="36">
        <v>0</v>
      </c>
      <c r="H13" s="36">
        <v>0</v>
      </c>
      <c r="I13" s="36">
        <v>6</v>
      </c>
      <c r="J13" s="36">
        <v>0</v>
      </c>
      <c r="K13" s="36">
        <v>460</v>
      </c>
      <c r="L13" s="36">
        <v>1424</v>
      </c>
      <c r="M13" s="282">
        <v>0.32303370786516855</v>
      </c>
      <c r="N13" s="36">
        <v>460</v>
      </c>
      <c r="O13" s="36">
        <v>460</v>
      </c>
      <c r="P13" s="36">
        <v>460</v>
      </c>
      <c r="Q13" s="36">
        <v>770.36200000000042</v>
      </c>
      <c r="R13" s="36">
        <v>842.58320000000049</v>
      </c>
      <c r="T13" s="270">
        <v>6</v>
      </c>
      <c r="U13" s="298">
        <v>0</v>
      </c>
    </row>
    <row r="14" spans="1:21" x14ac:dyDescent="0.35">
      <c r="A14" s="280"/>
      <c r="B14" s="280"/>
      <c r="C14" s="280"/>
      <c r="D14" s="281">
        <v>4700153</v>
      </c>
      <c r="E14" s="13" t="s">
        <v>306</v>
      </c>
      <c r="F14" s="36">
        <v>1430</v>
      </c>
      <c r="G14" s="36">
        <v>484</v>
      </c>
      <c r="H14" s="36">
        <v>0</v>
      </c>
      <c r="I14" s="36">
        <v>7</v>
      </c>
      <c r="J14" s="36">
        <v>0</v>
      </c>
      <c r="K14" s="36">
        <v>1921</v>
      </c>
      <c r="L14" s="36">
        <v>10623</v>
      </c>
      <c r="M14" s="282">
        <v>0.18083403934858328</v>
      </c>
      <c r="N14" s="36">
        <v>1921</v>
      </c>
      <c r="O14" s="36">
        <v>1921</v>
      </c>
      <c r="P14" s="36">
        <v>1921</v>
      </c>
      <c r="Q14" s="36">
        <v>2536</v>
      </c>
      <c r="R14" s="36">
        <v>2536</v>
      </c>
      <c r="T14" s="270">
        <v>7</v>
      </c>
      <c r="U14" s="298">
        <v>0</v>
      </c>
    </row>
    <row r="15" spans="1:21" x14ac:dyDescent="0.35">
      <c r="A15" s="280">
        <v>1</v>
      </c>
      <c r="B15" s="280">
        <v>47</v>
      </c>
      <c r="C15" s="280" t="s">
        <v>33</v>
      </c>
      <c r="D15" s="281">
        <v>4700180</v>
      </c>
      <c r="E15" s="36" t="s">
        <v>307</v>
      </c>
      <c r="F15" s="36">
        <v>1826</v>
      </c>
      <c r="G15" s="36">
        <v>0</v>
      </c>
      <c r="H15" s="36">
        <v>0</v>
      </c>
      <c r="I15" s="36">
        <v>28</v>
      </c>
      <c r="J15" s="36">
        <v>0</v>
      </c>
      <c r="K15" s="36">
        <v>1854</v>
      </c>
      <c r="L15" s="36">
        <v>9151</v>
      </c>
      <c r="M15" s="282">
        <v>0.20260080865479183</v>
      </c>
      <c r="N15" s="36">
        <v>1854</v>
      </c>
      <c r="O15" s="36">
        <v>1854</v>
      </c>
      <c r="P15" s="36">
        <v>1854</v>
      </c>
      <c r="Q15" s="36">
        <v>2435.5</v>
      </c>
      <c r="R15" s="36">
        <v>2435.5</v>
      </c>
      <c r="T15" s="270">
        <v>28</v>
      </c>
      <c r="U15" s="298">
        <v>0</v>
      </c>
    </row>
    <row r="16" spans="1:21" x14ac:dyDescent="0.35">
      <c r="A16" s="280">
        <v>1</v>
      </c>
      <c r="B16" s="280">
        <v>47</v>
      </c>
      <c r="C16" s="280" t="s">
        <v>33</v>
      </c>
      <c r="D16" s="281">
        <v>4700210</v>
      </c>
      <c r="E16" s="36" t="s">
        <v>308</v>
      </c>
      <c r="F16" s="36">
        <v>81</v>
      </c>
      <c r="G16" s="36">
        <v>0</v>
      </c>
      <c r="H16" s="36">
        <v>0</v>
      </c>
      <c r="I16" s="36">
        <v>0</v>
      </c>
      <c r="J16" s="36">
        <v>0</v>
      </c>
      <c r="K16" s="36">
        <v>81</v>
      </c>
      <c r="L16" s="36">
        <v>327</v>
      </c>
      <c r="M16" s="282">
        <v>0.24770642201834864</v>
      </c>
      <c r="N16" s="36">
        <v>81</v>
      </c>
      <c r="O16" s="36">
        <v>81</v>
      </c>
      <c r="P16" s="36">
        <v>81</v>
      </c>
      <c r="Q16" s="36">
        <v>110.06527500000001</v>
      </c>
      <c r="R16" s="36">
        <v>109.07715000000002</v>
      </c>
      <c r="T16" s="270">
        <v>0</v>
      </c>
      <c r="U16" s="298">
        <v>0</v>
      </c>
    </row>
    <row r="17" spans="1:21" x14ac:dyDescent="0.35">
      <c r="A17" s="280">
        <v>1</v>
      </c>
      <c r="B17" s="280">
        <v>47</v>
      </c>
      <c r="C17" s="280" t="s">
        <v>33</v>
      </c>
      <c r="D17" s="281">
        <v>4700240</v>
      </c>
      <c r="E17" s="36" t="s">
        <v>309</v>
      </c>
      <c r="F17" s="36">
        <v>672</v>
      </c>
      <c r="G17" s="36">
        <v>0</v>
      </c>
      <c r="H17" s="36">
        <v>0</v>
      </c>
      <c r="I17" s="36">
        <v>11</v>
      </c>
      <c r="J17" s="36">
        <v>0</v>
      </c>
      <c r="K17" s="36">
        <v>683</v>
      </c>
      <c r="L17" s="36">
        <v>2427</v>
      </c>
      <c r="M17" s="282">
        <v>0.28141738772146685</v>
      </c>
      <c r="N17" s="36">
        <v>683</v>
      </c>
      <c r="O17" s="36">
        <v>683</v>
      </c>
      <c r="P17" s="36">
        <v>683</v>
      </c>
      <c r="Q17" s="36">
        <v>1021.4477750000001</v>
      </c>
      <c r="R17" s="36">
        <v>1055.0221500000002</v>
      </c>
      <c r="T17" s="270">
        <v>11</v>
      </c>
      <c r="U17" s="298">
        <v>0</v>
      </c>
    </row>
    <row r="18" spans="1:21" x14ac:dyDescent="0.35">
      <c r="A18" s="280">
        <v>1</v>
      </c>
      <c r="B18" s="280">
        <v>47</v>
      </c>
      <c r="C18" s="280" t="s">
        <v>33</v>
      </c>
      <c r="D18" s="281">
        <v>4700270</v>
      </c>
      <c r="E18" s="36" t="s">
        <v>310</v>
      </c>
      <c r="F18" s="36">
        <v>544</v>
      </c>
      <c r="G18" s="36">
        <v>0</v>
      </c>
      <c r="H18" s="36">
        <v>0</v>
      </c>
      <c r="I18" s="36">
        <v>3</v>
      </c>
      <c r="J18" s="36">
        <v>0</v>
      </c>
      <c r="K18" s="36">
        <v>547</v>
      </c>
      <c r="L18" s="36">
        <v>1651</v>
      </c>
      <c r="M18" s="282">
        <v>0.33131435493640216</v>
      </c>
      <c r="N18" s="36">
        <v>547</v>
      </c>
      <c r="O18" s="36">
        <v>547</v>
      </c>
      <c r="P18" s="36">
        <v>547</v>
      </c>
      <c r="Q18" s="36">
        <v>937.59737500000006</v>
      </c>
      <c r="R18" s="36">
        <v>1038.42055</v>
      </c>
      <c r="T18" s="270">
        <v>3</v>
      </c>
      <c r="U18" s="298">
        <v>0</v>
      </c>
    </row>
    <row r="19" spans="1:21" x14ac:dyDescent="0.35">
      <c r="A19" s="280">
        <v>1</v>
      </c>
      <c r="B19" s="280">
        <v>47</v>
      </c>
      <c r="C19" s="280" t="s">
        <v>33</v>
      </c>
      <c r="D19" s="281">
        <v>4700300</v>
      </c>
      <c r="E19" s="36" t="s">
        <v>311</v>
      </c>
      <c r="F19" s="36">
        <v>1825</v>
      </c>
      <c r="G19" s="36">
        <v>111</v>
      </c>
      <c r="H19" s="36">
        <v>0</v>
      </c>
      <c r="I19" s="36">
        <v>54</v>
      </c>
      <c r="J19" s="36">
        <v>0</v>
      </c>
      <c r="K19" s="36">
        <v>1990</v>
      </c>
      <c r="L19" s="36">
        <v>13604</v>
      </c>
      <c r="M19" s="282">
        <v>0.14628050573360776</v>
      </c>
      <c r="N19" s="36">
        <v>1990</v>
      </c>
      <c r="O19" s="36">
        <v>0</v>
      </c>
      <c r="P19" s="36">
        <v>1990</v>
      </c>
      <c r="Q19" s="36">
        <v>2639.5</v>
      </c>
      <c r="R19" s="36">
        <v>2639.5</v>
      </c>
      <c r="T19" s="270">
        <v>54</v>
      </c>
      <c r="U19" s="298">
        <v>0</v>
      </c>
    </row>
    <row r="20" spans="1:21" x14ac:dyDescent="0.35">
      <c r="A20" s="280">
        <v>1</v>
      </c>
      <c r="B20" s="280">
        <v>47</v>
      </c>
      <c r="C20" s="280" t="s">
        <v>33</v>
      </c>
      <c r="D20" s="281">
        <v>4701390</v>
      </c>
      <c r="E20" s="36" t="s">
        <v>312</v>
      </c>
      <c r="F20" s="36">
        <v>83</v>
      </c>
      <c r="G20" s="36">
        <v>0</v>
      </c>
      <c r="H20" s="36">
        <v>0</v>
      </c>
      <c r="I20" s="36">
        <v>0</v>
      </c>
      <c r="J20" s="36">
        <v>0</v>
      </c>
      <c r="K20" s="36">
        <v>83</v>
      </c>
      <c r="L20" s="36">
        <v>573</v>
      </c>
      <c r="M20" s="282">
        <v>0.14485165794066318</v>
      </c>
      <c r="N20" s="36">
        <v>83</v>
      </c>
      <c r="O20" s="36">
        <v>0</v>
      </c>
      <c r="P20" s="36">
        <v>83</v>
      </c>
      <c r="Q20" s="36">
        <v>83</v>
      </c>
      <c r="R20" s="36">
        <v>83</v>
      </c>
      <c r="T20" s="270">
        <v>0</v>
      </c>
      <c r="U20" s="298">
        <v>0</v>
      </c>
    </row>
    <row r="21" spans="1:21" x14ac:dyDescent="0.35">
      <c r="A21" s="280">
        <v>1</v>
      </c>
      <c r="B21" s="280">
        <v>47</v>
      </c>
      <c r="C21" s="280" t="s">
        <v>33</v>
      </c>
      <c r="D21" s="281">
        <v>4700330</v>
      </c>
      <c r="E21" s="284" t="s">
        <v>313</v>
      </c>
      <c r="F21" s="1192">
        <v>1832</v>
      </c>
      <c r="G21" s="1192">
        <v>18</v>
      </c>
      <c r="H21" s="1192">
        <v>0</v>
      </c>
      <c r="I21" s="1192">
        <v>50</v>
      </c>
      <c r="J21" s="1192">
        <v>0</v>
      </c>
      <c r="K21" s="1193">
        <v>1900</v>
      </c>
      <c r="L21" s="1192">
        <v>10623</v>
      </c>
      <c r="M21" s="282">
        <v>0.17885719664878094</v>
      </c>
      <c r="N21" s="36">
        <v>1900</v>
      </c>
      <c r="O21" s="36">
        <v>1900</v>
      </c>
      <c r="P21" s="36">
        <v>1900</v>
      </c>
      <c r="Q21" s="36">
        <v>2504.5</v>
      </c>
      <c r="R21" s="36">
        <v>2504.5</v>
      </c>
      <c r="T21" s="270">
        <v>50</v>
      </c>
      <c r="U21" s="298">
        <v>0</v>
      </c>
    </row>
    <row r="22" spans="1:21" x14ac:dyDescent="0.35">
      <c r="A22" s="280">
        <v>1</v>
      </c>
      <c r="B22" s="280">
        <v>47</v>
      </c>
      <c r="C22" s="280" t="s">
        <v>33</v>
      </c>
      <c r="D22" s="281">
        <v>4700360</v>
      </c>
      <c r="E22" s="36" t="s">
        <v>314</v>
      </c>
      <c r="F22" s="36">
        <v>1001</v>
      </c>
      <c r="G22" s="36">
        <v>0</v>
      </c>
      <c r="H22" s="36">
        <v>0</v>
      </c>
      <c r="I22" s="36">
        <v>12</v>
      </c>
      <c r="J22" s="36">
        <v>0</v>
      </c>
      <c r="K22" s="36">
        <v>1013</v>
      </c>
      <c r="L22" s="36">
        <v>3825</v>
      </c>
      <c r="M22" s="282">
        <v>0.26483660130718956</v>
      </c>
      <c r="N22" s="36">
        <v>1013</v>
      </c>
      <c r="O22" s="36">
        <v>1013</v>
      </c>
      <c r="P22" s="36">
        <v>1013</v>
      </c>
      <c r="Q22" s="36">
        <v>1451.2681250000001</v>
      </c>
      <c r="R22" s="36">
        <v>1472.4712500000003</v>
      </c>
      <c r="T22" s="270">
        <v>12</v>
      </c>
      <c r="U22" s="298">
        <v>0</v>
      </c>
    </row>
    <row r="23" spans="1:21" x14ac:dyDescent="0.35">
      <c r="A23" s="280">
        <v>1</v>
      </c>
      <c r="B23" s="280">
        <v>47</v>
      </c>
      <c r="C23" s="280" t="s">
        <v>33</v>
      </c>
      <c r="D23" s="281">
        <v>4700420</v>
      </c>
      <c r="E23" s="36" t="s">
        <v>315</v>
      </c>
      <c r="F23" s="36">
        <v>1513</v>
      </c>
      <c r="G23" s="36">
        <v>0</v>
      </c>
      <c r="H23" s="36">
        <v>0</v>
      </c>
      <c r="I23" s="36">
        <v>9</v>
      </c>
      <c r="J23" s="36">
        <v>0</v>
      </c>
      <c r="K23" s="36">
        <v>1522</v>
      </c>
      <c r="L23" s="36">
        <v>5964</v>
      </c>
      <c r="M23" s="282">
        <v>0.25519785378940307</v>
      </c>
      <c r="N23" s="36">
        <v>1522</v>
      </c>
      <c r="O23" s="36">
        <v>1522</v>
      </c>
      <c r="P23" s="36">
        <v>1522</v>
      </c>
      <c r="Q23" s="36">
        <v>2119.1262999999999</v>
      </c>
      <c r="R23" s="36">
        <v>2123.4438</v>
      </c>
      <c r="T23" s="270">
        <v>9</v>
      </c>
      <c r="U23" s="298">
        <v>0</v>
      </c>
    </row>
    <row r="24" spans="1:21" x14ac:dyDescent="0.35">
      <c r="A24" s="280">
        <v>1</v>
      </c>
      <c r="B24" s="280">
        <v>47</v>
      </c>
      <c r="C24" s="280" t="s">
        <v>33</v>
      </c>
      <c r="D24" s="281">
        <v>4700450</v>
      </c>
      <c r="E24" s="36" t="s">
        <v>316</v>
      </c>
      <c r="F24" s="36">
        <v>437</v>
      </c>
      <c r="G24" s="36">
        <v>0</v>
      </c>
      <c r="H24" s="36">
        <v>0</v>
      </c>
      <c r="I24" s="36">
        <v>15</v>
      </c>
      <c r="J24" s="36">
        <v>0</v>
      </c>
      <c r="K24" s="36">
        <v>452</v>
      </c>
      <c r="L24" s="36">
        <v>2229</v>
      </c>
      <c r="M24" s="282">
        <v>0.20278151637505609</v>
      </c>
      <c r="N24" s="36">
        <v>452</v>
      </c>
      <c r="O24" s="36">
        <v>452</v>
      </c>
      <c r="P24" s="36">
        <v>452</v>
      </c>
      <c r="Q24" s="36">
        <v>530.54135000000008</v>
      </c>
      <c r="R24" s="36">
        <v>504.36090000000002</v>
      </c>
      <c r="T24" s="270">
        <v>15</v>
      </c>
      <c r="U24" s="298">
        <v>0</v>
      </c>
    </row>
    <row r="25" spans="1:21" x14ac:dyDescent="0.35">
      <c r="A25" s="280">
        <v>1</v>
      </c>
      <c r="B25" s="280">
        <v>47</v>
      </c>
      <c r="C25" s="280" t="s">
        <v>33</v>
      </c>
      <c r="D25" s="281">
        <v>4700510</v>
      </c>
      <c r="E25" s="36" t="s">
        <v>317</v>
      </c>
      <c r="F25" s="36">
        <v>1637</v>
      </c>
      <c r="G25" s="36">
        <v>0</v>
      </c>
      <c r="H25" s="36">
        <v>0</v>
      </c>
      <c r="I25" s="36">
        <v>9</v>
      </c>
      <c r="J25" s="36">
        <v>0</v>
      </c>
      <c r="K25" s="36">
        <v>1646</v>
      </c>
      <c r="L25" s="36">
        <v>5936</v>
      </c>
      <c r="M25" s="282">
        <v>0.27729110512129379</v>
      </c>
      <c r="N25" s="36">
        <v>1646</v>
      </c>
      <c r="O25" s="36">
        <v>1646</v>
      </c>
      <c r="P25" s="36">
        <v>1646</v>
      </c>
      <c r="Q25" s="36">
        <v>2437.0411999999997</v>
      </c>
      <c r="R25" s="36">
        <v>2506.9111999999996</v>
      </c>
      <c r="T25" s="270">
        <v>9</v>
      </c>
      <c r="U25" s="298">
        <v>0</v>
      </c>
    </row>
    <row r="26" spans="1:21" x14ac:dyDescent="0.35">
      <c r="A26" s="280">
        <v>1</v>
      </c>
      <c r="B26" s="280">
        <v>47</v>
      </c>
      <c r="C26" s="280" t="s">
        <v>33</v>
      </c>
      <c r="D26" s="281">
        <v>4700570</v>
      </c>
      <c r="E26" s="36" t="s">
        <v>318</v>
      </c>
      <c r="F26" s="36">
        <v>770</v>
      </c>
      <c r="G26" s="36">
        <v>0</v>
      </c>
      <c r="H26" s="36">
        <v>0</v>
      </c>
      <c r="I26" s="36">
        <v>14</v>
      </c>
      <c r="J26" s="36">
        <v>0</v>
      </c>
      <c r="K26" s="36">
        <v>784</v>
      </c>
      <c r="L26" s="36">
        <v>6623</v>
      </c>
      <c r="M26" s="282">
        <v>0.11837535859882228</v>
      </c>
      <c r="N26" s="36">
        <v>784</v>
      </c>
      <c r="O26" s="36">
        <v>0</v>
      </c>
      <c r="P26" s="36">
        <v>784</v>
      </c>
      <c r="Q26" s="36">
        <v>830.5</v>
      </c>
      <c r="R26" s="36">
        <v>830.5</v>
      </c>
      <c r="T26" s="270">
        <v>14</v>
      </c>
      <c r="U26" s="298">
        <v>0</v>
      </c>
    </row>
    <row r="27" spans="1:21" x14ac:dyDescent="0.35">
      <c r="A27" s="280">
        <v>1</v>
      </c>
      <c r="B27" s="280">
        <v>47</v>
      </c>
      <c r="C27" s="280" t="s">
        <v>33</v>
      </c>
      <c r="D27" s="281">
        <v>4700600</v>
      </c>
      <c r="E27" s="36" t="s">
        <v>319</v>
      </c>
      <c r="F27" s="36">
        <v>569</v>
      </c>
      <c r="G27" s="36">
        <v>0</v>
      </c>
      <c r="H27" s="36">
        <v>0</v>
      </c>
      <c r="I27" s="36">
        <v>14</v>
      </c>
      <c r="J27" s="36">
        <v>0</v>
      </c>
      <c r="K27" s="36">
        <v>583</v>
      </c>
      <c r="L27" s="36">
        <v>2853</v>
      </c>
      <c r="M27" s="282">
        <v>0.20434630213810023</v>
      </c>
      <c r="N27" s="36">
        <v>583</v>
      </c>
      <c r="O27" s="36">
        <v>583</v>
      </c>
      <c r="P27" s="36">
        <v>583</v>
      </c>
      <c r="Q27" s="36">
        <v>686.87694999999985</v>
      </c>
      <c r="R27" s="36">
        <v>652.2512999999999</v>
      </c>
      <c r="T27" s="270">
        <v>14</v>
      </c>
      <c r="U27" s="298">
        <v>0</v>
      </c>
    </row>
    <row r="28" spans="1:21" x14ac:dyDescent="0.35">
      <c r="A28" s="280">
        <v>1</v>
      </c>
      <c r="B28" s="280">
        <v>47</v>
      </c>
      <c r="C28" s="280" t="s">
        <v>33</v>
      </c>
      <c r="D28" s="281">
        <v>4700630</v>
      </c>
      <c r="E28" s="36" t="s">
        <v>320</v>
      </c>
      <c r="F28" s="36">
        <v>1265</v>
      </c>
      <c r="G28" s="36">
        <v>0</v>
      </c>
      <c r="H28" s="36">
        <v>0</v>
      </c>
      <c r="I28" s="36">
        <v>16</v>
      </c>
      <c r="J28" s="36">
        <v>0</v>
      </c>
      <c r="K28" s="36">
        <v>1281</v>
      </c>
      <c r="L28" s="36">
        <v>4475</v>
      </c>
      <c r="M28" s="282">
        <v>0.28625698324022347</v>
      </c>
      <c r="N28" s="36">
        <v>1281</v>
      </c>
      <c r="O28" s="36">
        <v>1281</v>
      </c>
      <c r="P28" s="36">
        <v>1281</v>
      </c>
      <c r="Q28" s="36">
        <v>1937.5293750000005</v>
      </c>
      <c r="R28" s="36">
        <v>2010.2637500000003</v>
      </c>
      <c r="T28" s="270">
        <v>16</v>
      </c>
      <c r="U28" s="298">
        <v>0</v>
      </c>
    </row>
    <row r="29" spans="1:21" x14ac:dyDescent="0.35">
      <c r="A29" s="280">
        <v>1</v>
      </c>
      <c r="B29" s="280">
        <v>47</v>
      </c>
      <c r="C29" s="280" t="s">
        <v>33</v>
      </c>
      <c r="D29" s="281">
        <v>4700660</v>
      </c>
      <c r="E29" s="36" t="s">
        <v>321</v>
      </c>
      <c r="F29" s="36">
        <v>335</v>
      </c>
      <c r="G29" s="36">
        <v>0</v>
      </c>
      <c r="H29" s="36">
        <v>0</v>
      </c>
      <c r="I29" s="36">
        <v>11</v>
      </c>
      <c r="J29" s="36">
        <v>0</v>
      </c>
      <c r="K29" s="36">
        <v>346</v>
      </c>
      <c r="L29" s="36">
        <v>1187</v>
      </c>
      <c r="M29" s="282">
        <v>0.2914911541701769</v>
      </c>
      <c r="N29" s="36">
        <v>346</v>
      </c>
      <c r="O29" s="36">
        <v>346</v>
      </c>
      <c r="P29" s="36">
        <v>346</v>
      </c>
      <c r="Q29" s="36">
        <v>529.46477500000003</v>
      </c>
      <c r="R29" s="36">
        <v>551.86414999999988</v>
      </c>
      <c r="T29" s="270">
        <v>11</v>
      </c>
      <c r="U29" s="298">
        <v>0</v>
      </c>
    </row>
    <row r="30" spans="1:21" x14ac:dyDescent="0.35">
      <c r="A30" s="280">
        <v>1</v>
      </c>
      <c r="B30" s="280">
        <v>47</v>
      </c>
      <c r="C30" s="280" t="s">
        <v>33</v>
      </c>
      <c r="D30" s="281">
        <v>4700690</v>
      </c>
      <c r="E30" s="284" t="s">
        <v>322</v>
      </c>
      <c r="F30" s="1192">
        <v>1422</v>
      </c>
      <c r="G30" s="1192">
        <v>21</v>
      </c>
      <c r="H30" s="1192">
        <v>0</v>
      </c>
      <c r="I30" s="1192">
        <v>12</v>
      </c>
      <c r="J30" s="1192">
        <v>0</v>
      </c>
      <c r="K30" s="1193">
        <v>1455</v>
      </c>
      <c r="L30" s="1192">
        <v>6464</v>
      </c>
      <c r="M30" s="282">
        <v>0.22509282178217821</v>
      </c>
      <c r="N30" s="36">
        <v>1455</v>
      </c>
      <c r="O30" s="36">
        <v>1455</v>
      </c>
      <c r="P30" s="36">
        <v>1455</v>
      </c>
      <c r="Q30" s="36">
        <v>1837</v>
      </c>
      <c r="R30" s="36">
        <v>1837</v>
      </c>
      <c r="T30" s="270">
        <v>12</v>
      </c>
      <c r="U30" s="298">
        <v>0</v>
      </c>
    </row>
    <row r="31" spans="1:21" x14ac:dyDescent="0.35">
      <c r="A31" s="280">
        <v>1</v>
      </c>
      <c r="B31" s="280">
        <v>47</v>
      </c>
      <c r="C31" s="280" t="s">
        <v>33</v>
      </c>
      <c r="D31" s="281">
        <v>4700720</v>
      </c>
      <c r="E31" s="36" t="s">
        <v>323</v>
      </c>
      <c r="F31" s="36">
        <v>172</v>
      </c>
      <c r="G31" s="36">
        <v>0</v>
      </c>
      <c r="H31" s="36">
        <v>0</v>
      </c>
      <c r="I31" s="36">
        <v>1</v>
      </c>
      <c r="J31" s="36">
        <v>0</v>
      </c>
      <c r="K31" s="36">
        <v>173</v>
      </c>
      <c r="L31" s="36">
        <v>755</v>
      </c>
      <c r="M31" s="282">
        <v>0.22913907284768212</v>
      </c>
      <c r="N31" s="36">
        <v>173</v>
      </c>
      <c r="O31" s="36">
        <v>173</v>
      </c>
      <c r="P31" s="36">
        <v>173</v>
      </c>
      <c r="Q31" s="36">
        <v>219.080375</v>
      </c>
      <c r="R31" s="36">
        <v>209.78975000000003</v>
      </c>
      <c r="T31" s="270">
        <v>1</v>
      </c>
      <c r="U31" s="298">
        <v>0</v>
      </c>
    </row>
    <row r="32" spans="1:21" x14ac:dyDescent="0.35">
      <c r="A32" s="280">
        <v>1</v>
      </c>
      <c r="B32" s="280">
        <v>47</v>
      </c>
      <c r="C32" s="280" t="s">
        <v>33</v>
      </c>
      <c r="D32" s="281">
        <v>4700750</v>
      </c>
      <c r="E32" s="36" t="s">
        <v>324</v>
      </c>
      <c r="F32" s="36">
        <v>1543</v>
      </c>
      <c r="G32" s="36">
        <v>0</v>
      </c>
      <c r="H32" s="36">
        <v>0</v>
      </c>
      <c r="I32" s="36">
        <v>16</v>
      </c>
      <c r="J32" s="36">
        <v>0</v>
      </c>
      <c r="K32" s="36">
        <v>1559</v>
      </c>
      <c r="L32" s="36">
        <v>4643</v>
      </c>
      <c r="M32" s="282">
        <v>0.33577428386818869</v>
      </c>
      <c r="N32" s="36">
        <v>1559</v>
      </c>
      <c r="O32" s="36">
        <v>1559</v>
      </c>
      <c r="P32" s="36">
        <v>1559</v>
      </c>
      <c r="Q32" s="36">
        <v>2704.0433749999997</v>
      </c>
      <c r="R32" s="36">
        <v>3013.4661499999997</v>
      </c>
      <c r="T32" s="270">
        <v>16</v>
      </c>
      <c r="U32" s="298">
        <v>0</v>
      </c>
    </row>
    <row r="33" spans="1:21" x14ac:dyDescent="0.35">
      <c r="A33" s="280">
        <v>1</v>
      </c>
      <c r="B33" s="280">
        <v>47</v>
      </c>
      <c r="C33" s="280" t="s">
        <v>33</v>
      </c>
      <c r="D33" s="281">
        <v>4700780</v>
      </c>
      <c r="E33" s="36" t="s">
        <v>325</v>
      </c>
      <c r="F33" s="36">
        <v>1061</v>
      </c>
      <c r="G33" s="36">
        <v>0</v>
      </c>
      <c r="H33" s="36">
        <v>0</v>
      </c>
      <c r="I33" s="36">
        <v>30</v>
      </c>
      <c r="J33" s="36">
        <v>0</v>
      </c>
      <c r="K33" s="36">
        <v>1091</v>
      </c>
      <c r="L33" s="36">
        <v>5311</v>
      </c>
      <c r="M33" s="282">
        <v>0.20542270758802486</v>
      </c>
      <c r="N33" s="36">
        <v>1091</v>
      </c>
      <c r="O33" s="36">
        <v>1091</v>
      </c>
      <c r="P33" s="36">
        <v>1091</v>
      </c>
      <c r="Q33" s="36">
        <v>1291</v>
      </c>
      <c r="R33" s="36">
        <v>1291</v>
      </c>
      <c r="T33" s="270">
        <v>30</v>
      </c>
      <c r="U33" s="298">
        <v>0</v>
      </c>
    </row>
    <row r="34" spans="1:21" x14ac:dyDescent="0.35">
      <c r="A34" s="280"/>
      <c r="B34" s="280"/>
      <c r="C34" s="280"/>
      <c r="D34" s="281">
        <v>4700149</v>
      </c>
      <c r="E34" s="13" t="s">
        <v>326</v>
      </c>
      <c r="F34" s="36">
        <v>943</v>
      </c>
      <c r="G34" s="36">
        <v>0</v>
      </c>
      <c r="H34" s="36">
        <v>0</v>
      </c>
      <c r="I34" s="36">
        <v>8</v>
      </c>
      <c r="J34" s="36">
        <v>0</v>
      </c>
      <c r="K34" s="36">
        <v>951</v>
      </c>
      <c r="L34" s="36">
        <v>9944</v>
      </c>
      <c r="M34" s="282">
        <v>9.5635559131134348E-2</v>
      </c>
      <c r="N34" s="36">
        <v>951</v>
      </c>
      <c r="O34" s="36">
        <v>0</v>
      </c>
      <c r="P34" s="36">
        <v>951</v>
      </c>
      <c r="Q34" s="36">
        <v>1081</v>
      </c>
      <c r="R34" s="36">
        <v>1081</v>
      </c>
      <c r="T34" s="270">
        <v>8</v>
      </c>
      <c r="U34" s="298">
        <v>0</v>
      </c>
    </row>
    <row r="35" spans="1:21" x14ac:dyDescent="0.35">
      <c r="A35" s="280">
        <v>1</v>
      </c>
      <c r="B35" s="280">
        <v>47</v>
      </c>
      <c r="C35" s="280" t="s">
        <v>33</v>
      </c>
      <c r="D35" s="281">
        <v>4700850</v>
      </c>
      <c r="E35" s="36" t="s">
        <v>327</v>
      </c>
      <c r="F35" s="36">
        <v>399</v>
      </c>
      <c r="G35" s="36">
        <v>0</v>
      </c>
      <c r="H35" s="36">
        <v>0</v>
      </c>
      <c r="I35" s="36">
        <v>1</v>
      </c>
      <c r="J35" s="36">
        <v>0</v>
      </c>
      <c r="K35" s="36">
        <v>400</v>
      </c>
      <c r="L35" s="36">
        <v>1831</v>
      </c>
      <c r="M35" s="282">
        <v>0.2184598580010923</v>
      </c>
      <c r="N35" s="36">
        <v>400</v>
      </c>
      <c r="O35" s="36">
        <v>400</v>
      </c>
      <c r="P35" s="36">
        <v>400</v>
      </c>
      <c r="Q35" s="36">
        <v>486.04764999999998</v>
      </c>
      <c r="R35" s="36">
        <v>457.36509999999998</v>
      </c>
      <c r="T35" s="270">
        <v>1</v>
      </c>
      <c r="U35" s="298">
        <v>0</v>
      </c>
    </row>
    <row r="36" spans="1:21" x14ac:dyDescent="0.35">
      <c r="A36" s="280">
        <v>1</v>
      </c>
      <c r="B36" s="280">
        <v>47</v>
      </c>
      <c r="C36" s="280" t="s">
        <v>33</v>
      </c>
      <c r="D36" s="281">
        <v>4700900</v>
      </c>
      <c r="E36" s="36" t="s">
        <v>328</v>
      </c>
      <c r="F36" s="36">
        <v>1651</v>
      </c>
      <c r="G36" s="36">
        <v>11</v>
      </c>
      <c r="H36" s="36">
        <v>0</v>
      </c>
      <c r="I36" s="36">
        <v>34</v>
      </c>
      <c r="J36" s="36">
        <v>0</v>
      </c>
      <c r="K36" s="36">
        <v>1696</v>
      </c>
      <c r="L36" s="36">
        <v>7742</v>
      </c>
      <c r="M36" s="282">
        <v>0.21906484112632393</v>
      </c>
      <c r="N36" s="36">
        <v>1696</v>
      </c>
      <c r="O36" s="36">
        <v>1696</v>
      </c>
      <c r="P36" s="36">
        <v>1696</v>
      </c>
      <c r="Q36" s="36">
        <v>2198.5</v>
      </c>
      <c r="R36" s="36">
        <v>2198.5</v>
      </c>
      <c r="T36" s="270">
        <v>34</v>
      </c>
      <c r="U36" s="298">
        <v>0</v>
      </c>
    </row>
    <row r="37" spans="1:21" x14ac:dyDescent="0.35">
      <c r="A37" s="280">
        <v>1</v>
      </c>
      <c r="B37" s="280">
        <v>47</v>
      </c>
      <c r="C37" s="280" t="s">
        <v>33</v>
      </c>
      <c r="D37" s="281">
        <v>4703180</v>
      </c>
      <c r="E37" s="284" t="s">
        <v>329</v>
      </c>
      <c r="F37" s="275">
        <v>24564</v>
      </c>
      <c r="G37" s="36">
        <v>167</v>
      </c>
      <c r="H37" s="36">
        <v>0</v>
      </c>
      <c r="I37" s="275">
        <v>275</v>
      </c>
      <c r="J37" s="36">
        <v>0</v>
      </c>
      <c r="K37" s="36">
        <v>25006</v>
      </c>
      <c r="L37" s="275">
        <v>96604</v>
      </c>
      <c r="M37" s="282">
        <v>0.2588505651939878</v>
      </c>
      <c r="N37" s="36">
        <v>25605</v>
      </c>
      <c r="O37" s="36">
        <v>25605</v>
      </c>
      <c r="P37" s="36">
        <v>25605</v>
      </c>
      <c r="Q37" s="36">
        <v>58610.5</v>
      </c>
      <c r="R37" s="36">
        <v>75542.5</v>
      </c>
      <c r="T37" s="1191">
        <v>279</v>
      </c>
      <c r="U37" s="298">
        <v>-4</v>
      </c>
    </row>
    <row r="38" spans="1:21" x14ac:dyDescent="0.35">
      <c r="A38" s="280">
        <v>1</v>
      </c>
      <c r="B38" s="280">
        <v>47</v>
      </c>
      <c r="C38" s="280" t="s">
        <v>33</v>
      </c>
      <c r="D38" s="281">
        <v>4700930</v>
      </c>
      <c r="E38" s="36" t="s">
        <v>330</v>
      </c>
      <c r="F38" s="36">
        <v>257</v>
      </c>
      <c r="G38" s="36">
        <v>0</v>
      </c>
      <c r="H38" s="36">
        <v>0</v>
      </c>
      <c r="I38" s="36">
        <v>1</v>
      </c>
      <c r="J38" s="36">
        <v>0</v>
      </c>
      <c r="K38" s="36">
        <v>258</v>
      </c>
      <c r="L38" s="36">
        <v>791</v>
      </c>
      <c r="M38" s="282">
        <v>0.32616940581542353</v>
      </c>
      <c r="N38" s="36">
        <v>258</v>
      </c>
      <c r="O38" s="36">
        <v>258</v>
      </c>
      <c r="P38" s="36">
        <v>258</v>
      </c>
      <c r="Q38" s="36">
        <v>435.97987500000011</v>
      </c>
      <c r="R38" s="36">
        <v>479.19755000000015</v>
      </c>
      <c r="T38" s="270">
        <v>1</v>
      </c>
      <c r="U38" s="298">
        <v>0</v>
      </c>
    </row>
    <row r="39" spans="1:21" x14ac:dyDescent="0.35">
      <c r="A39" s="280">
        <v>1</v>
      </c>
      <c r="B39" s="280">
        <v>47</v>
      </c>
      <c r="C39" s="280" t="s">
        <v>33</v>
      </c>
      <c r="D39" s="281">
        <v>4700960</v>
      </c>
      <c r="E39" s="36" t="s">
        <v>331</v>
      </c>
      <c r="F39" s="36">
        <v>408</v>
      </c>
      <c r="G39" s="36">
        <v>0</v>
      </c>
      <c r="H39" s="36">
        <v>0</v>
      </c>
      <c r="I39" s="36">
        <v>3</v>
      </c>
      <c r="J39" s="36">
        <v>0</v>
      </c>
      <c r="K39" s="36">
        <v>411</v>
      </c>
      <c r="L39" s="36">
        <v>1826</v>
      </c>
      <c r="M39" s="282">
        <v>0.22508214676889376</v>
      </c>
      <c r="N39" s="36">
        <v>411</v>
      </c>
      <c r="O39" s="36">
        <v>411</v>
      </c>
      <c r="P39" s="36">
        <v>411</v>
      </c>
      <c r="Q39" s="36">
        <v>511.33545000000004</v>
      </c>
      <c r="R39" s="36">
        <v>485.16170000000005</v>
      </c>
      <c r="T39" s="270">
        <v>3</v>
      </c>
      <c r="U39" s="298">
        <v>0</v>
      </c>
    </row>
    <row r="40" spans="1:21" x14ac:dyDescent="0.35">
      <c r="A40" s="280">
        <v>1</v>
      </c>
      <c r="B40" s="280">
        <v>47</v>
      </c>
      <c r="C40" s="280" t="s">
        <v>33</v>
      </c>
      <c r="D40" s="281">
        <v>4700990</v>
      </c>
      <c r="E40" s="36" t="s">
        <v>332</v>
      </c>
      <c r="F40" s="36">
        <v>711</v>
      </c>
      <c r="G40" s="36">
        <v>36</v>
      </c>
      <c r="H40" s="36">
        <v>0</v>
      </c>
      <c r="I40" s="36">
        <v>11</v>
      </c>
      <c r="J40" s="36">
        <v>0</v>
      </c>
      <c r="K40" s="36">
        <v>758</v>
      </c>
      <c r="L40" s="36">
        <v>3214</v>
      </c>
      <c r="M40" s="282">
        <v>0.2358431860609832</v>
      </c>
      <c r="N40" s="36">
        <v>758</v>
      </c>
      <c r="O40" s="36">
        <v>758</v>
      </c>
      <c r="P40" s="36">
        <v>758</v>
      </c>
      <c r="Q40" s="36">
        <v>986.48255000000017</v>
      </c>
      <c r="R40" s="36">
        <v>957.70630000000006</v>
      </c>
      <c r="T40" s="270">
        <v>11</v>
      </c>
      <c r="U40" s="298">
        <v>0</v>
      </c>
    </row>
    <row r="41" spans="1:21" x14ac:dyDescent="0.35">
      <c r="A41" s="280">
        <v>1</v>
      </c>
      <c r="B41" s="280">
        <v>47</v>
      </c>
      <c r="C41" s="280" t="s">
        <v>33</v>
      </c>
      <c r="D41" s="281">
        <v>4701020</v>
      </c>
      <c r="E41" s="36" t="s">
        <v>333</v>
      </c>
      <c r="F41" s="36">
        <v>1561</v>
      </c>
      <c r="G41" s="36">
        <v>0</v>
      </c>
      <c r="H41" s="36">
        <v>0</v>
      </c>
      <c r="I41" s="36">
        <v>9</v>
      </c>
      <c r="J41" s="36">
        <v>0</v>
      </c>
      <c r="K41" s="36">
        <v>1570</v>
      </c>
      <c r="L41" s="36">
        <v>9131</v>
      </c>
      <c r="M41" s="282">
        <v>0.17194173694009418</v>
      </c>
      <c r="N41" s="36">
        <v>1570</v>
      </c>
      <c r="O41" s="36">
        <v>1570</v>
      </c>
      <c r="P41" s="36">
        <v>1570</v>
      </c>
      <c r="Q41" s="36">
        <v>2009.5</v>
      </c>
      <c r="R41" s="36">
        <v>2009.5</v>
      </c>
      <c r="T41" s="270">
        <v>9</v>
      </c>
      <c r="U41" s="298">
        <v>0</v>
      </c>
    </row>
    <row r="42" spans="1:21" x14ac:dyDescent="0.35">
      <c r="A42" s="280">
        <v>1</v>
      </c>
      <c r="B42" s="280">
        <v>47</v>
      </c>
      <c r="C42" s="280" t="s">
        <v>33</v>
      </c>
      <c r="D42" s="281">
        <v>4701050</v>
      </c>
      <c r="E42" s="36" t="s">
        <v>334</v>
      </c>
      <c r="F42" s="36">
        <v>707</v>
      </c>
      <c r="G42" s="36">
        <v>0</v>
      </c>
      <c r="H42" s="36">
        <v>0</v>
      </c>
      <c r="I42" s="36">
        <v>15</v>
      </c>
      <c r="J42" s="36">
        <v>0</v>
      </c>
      <c r="K42" s="36">
        <v>722</v>
      </c>
      <c r="L42" s="36">
        <v>3636</v>
      </c>
      <c r="M42" s="282">
        <v>0.19856985698569857</v>
      </c>
      <c r="N42" s="36">
        <v>722</v>
      </c>
      <c r="O42" s="36">
        <v>722</v>
      </c>
      <c r="P42" s="36">
        <v>722</v>
      </c>
      <c r="Q42" s="36">
        <v>838.63339999999994</v>
      </c>
      <c r="R42" s="36">
        <v>799.75559999999996</v>
      </c>
      <c r="T42" s="270">
        <v>15</v>
      </c>
      <c r="U42" s="298">
        <v>0</v>
      </c>
    </row>
    <row r="43" spans="1:21" x14ac:dyDescent="0.35">
      <c r="A43" s="280">
        <v>1</v>
      </c>
      <c r="B43" s="280">
        <v>47</v>
      </c>
      <c r="C43" s="280" t="s">
        <v>33</v>
      </c>
      <c r="D43" s="281">
        <v>4701080</v>
      </c>
      <c r="E43" s="36" t="s">
        <v>335</v>
      </c>
      <c r="F43" s="36">
        <v>941</v>
      </c>
      <c r="G43" s="36">
        <v>45</v>
      </c>
      <c r="H43" s="36">
        <v>0</v>
      </c>
      <c r="I43" s="36">
        <v>21</v>
      </c>
      <c r="J43" s="36">
        <v>0</v>
      </c>
      <c r="K43" s="36">
        <v>1007</v>
      </c>
      <c r="L43" s="36">
        <v>2963</v>
      </c>
      <c r="M43" s="282">
        <v>0.33985825177185286</v>
      </c>
      <c r="N43" s="36">
        <v>1007</v>
      </c>
      <c r="O43" s="36">
        <v>1007</v>
      </c>
      <c r="P43" s="36">
        <v>1007</v>
      </c>
      <c r="Q43" s="36">
        <v>1764.9533750000001</v>
      </c>
      <c r="R43" s="36">
        <v>1977.5421500000002</v>
      </c>
      <c r="T43" s="270">
        <v>21</v>
      </c>
      <c r="U43" s="298">
        <v>0</v>
      </c>
    </row>
    <row r="44" spans="1:21" x14ac:dyDescent="0.35">
      <c r="A44" s="280">
        <v>1</v>
      </c>
      <c r="B44" s="280">
        <v>47</v>
      </c>
      <c r="C44" s="280" t="s">
        <v>33</v>
      </c>
      <c r="D44" s="281">
        <v>4701110</v>
      </c>
      <c r="E44" s="36" t="s">
        <v>336</v>
      </c>
      <c r="F44" s="36">
        <v>556</v>
      </c>
      <c r="G44" s="36">
        <v>29</v>
      </c>
      <c r="H44" s="36">
        <v>0</v>
      </c>
      <c r="I44" s="36">
        <v>7</v>
      </c>
      <c r="J44" s="36">
        <v>0</v>
      </c>
      <c r="K44" s="36">
        <v>592</v>
      </c>
      <c r="L44" s="36">
        <v>1875</v>
      </c>
      <c r="M44" s="282">
        <v>0.31573333333333331</v>
      </c>
      <c r="N44" s="36">
        <v>592</v>
      </c>
      <c r="O44" s="36">
        <v>592</v>
      </c>
      <c r="P44" s="36">
        <v>592</v>
      </c>
      <c r="Q44" s="36">
        <v>969.859375</v>
      </c>
      <c r="R44" s="36">
        <v>1047.84375</v>
      </c>
      <c r="T44" s="270">
        <v>7</v>
      </c>
      <c r="U44" s="298">
        <v>0</v>
      </c>
    </row>
    <row r="45" spans="1:21" x14ac:dyDescent="0.35">
      <c r="A45" s="280">
        <v>1</v>
      </c>
      <c r="B45" s="280">
        <v>47</v>
      </c>
      <c r="C45" s="280" t="s">
        <v>33</v>
      </c>
      <c r="D45" s="281">
        <v>4701140</v>
      </c>
      <c r="E45" s="36" t="s">
        <v>337</v>
      </c>
      <c r="F45" s="36">
        <v>89</v>
      </c>
      <c r="G45" s="36">
        <v>0</v>
      </c>
      <c r="H45" s="36">
        <v>0</v>
      </c>
      <c r="I45" s="36">
        <v>2</v>
      </c>
      <c r="J45" s="36">
        <v>0</v>
      </c>
      <c r="K45" s="36">
        <v>91</v>
      </c>
      <c r="L45" s="36">
        <v>351</v>
      </c>
      <c r="M45" s="282">
        <v>0.25925925925925924</v>
      </c>
      <c r="N45" s="36">
        <v>91</v>
      </c>
      <c r="O45" s="36">
        <v>91</v>
      </c>
      <c r="P45" s="36">
        <v>91</v>
      </c>
      <c r="Q45" s="36">
        <v>128.28107499999999</v>
      </c>
      <c r="R45" s="36">
        <v>129.24795</v>
      </c>
      <c r="T45" s="270">
        <v>2</v>
      </c>
      <c r="U45" s="298">
        <v>0</v>
      </c>
    </row>
    <row r="46" spans="1:21" x14ac:dyDescent="0.35">
      <c r="A46" s="280">
        <v>1</v>
      </c>
      <c r="B46" s="280">
        <v>47</v>
      </c>
      <c r="C46" s="280" t="s">
        <v>33</v>
      </c>
      <c r="D46" s="281">
        <v>4701170</v>
      </c>
      <c r="E46" s="36" t="s">
        <v>338</v>
      </c>
      <c r="F46" s="36">
        <v>1076</v>
      </c>
      <c r="G46" s="36">
        <v>0</v>
      </c>
      <c r="H46" s="36">
        <v>0</v>
      </c>
      <c r="I46" s="36">
        <v>2</v>
      </c>
      <c r="J46" s="36">
        <v>0</v>
      </c>
      <c r="K46" s="36">
        <v>1078</v>
      </c>
      <c r="L46" s="36">
        <v>5668</v>
      </c>
      <c r="M46" s="282">
        <v>0.19019054340155259</v>
      </c>
      <c r="N46" s="36">
        <v>1078</v>
      </c>
      <c r="O46" s="36">
        <v>1078</v>
      </c>
      <c r="P46" s="36">
        <v>1078</v>
      </c>
      <c r="Q46" s="36">
        <v>1271.5</v>
      </c>
      <c r="R46" s="36">
        <v>1271.5</v>
      </c>
      <c r="T46" s="270">
        <v>2</v>
      </c>
      <c r="U46" s="298">
        <v>0</v>
      </c>
    </row>
    <row r="47" spans="1:21" x14ac:dyDescent="0.35">
      <c r="A47" s="280">
        <v>1</v>
      </c>
      <c r="B47" s="280">
        <v>47</v>
      </c>
      <c r="C47" s="280" t="s">
        <v>33</v>
      </c>
      <c r="D47" s="281">
        <v>4701200</v>
      </c>
      <c r="E47" s="36" t="s">
        <v>339</v>
      </c>
      <c r="F47" s="36">
        <v>263</v>
      </c>
      <c r="G47" s="36">
        <v>0</v>
      </c>
      <c r="H47" s="36">
        <v>0</v>
      </c>
      <c r="I47" s="36">
        <v>7</v>
      </c>
      <c r="J47" s="36">
        <v>0</v>
      </c>
      <c r="K47" s="36">
        <v>270</v>
      </c>
      <c r="L47" s="36">
        <v>1022</v>
      </c>
      <c r="M47" s="282">
        <v>0.26418786692759294</v>
      </c>
      <c r="N47" s="36">
        <v>270</v>
      </c>
      <c r="O47" s="36">
        <v>270</v>
      </c>
      <c r="P47" s="36">
        <v>270</v>
      </c>
      <c r="Q47" s="36">
        <v>386.10614999999996</v>
      </c>
      <c r="R47" s="36">
        <v>391.43989999999997</v>
      </c>
      <c r="T47" s="270">
        <v>7</v>
      </c>
      <c r="U47" s="298">
        <v>0</v>
      </c>
    </row>
    <row r="48" spans="1:21" x14ac:dyDescent="0.35">
      <c r="A48" s="280">
        <v>1</v>
      </c>
      <c r="B48" s="280">
        <v>47</v>
      </c>
      <c r="C48" s="280" t="s">
        <v>33</v>
      </c>
      <c r="D48" s="281">
        <v>4701230</v>
      </c>
      <c r="E48" s="36" t="s">
        <v>340</v>
      </c>
      <c r="F48" s="286">
        <v>668</v>
      </c>
      <c r="G48" s="36">
        <v>0</v>
      </c>
      <c r="H48" s="36">
        <v>0</v>
      </c>
      <c r="I48" s="36">
        <v>37</v>
      </c>
      <c r="J48" s="36">
        <v>0</v>
      </c>
      <c r="K48" s="272">
        <v>705</v>
      </c>
      <c r="L48" s="283">
        <v>2294</v>
      </c>
      <c r="M48" s="282">
        <v>0.3073234524847428</v>
      </c>
      <c r="N48" s="36">
        <v>821</v>
      </c>
      <c r="O48" s="36">
        <v>821</v>
      </c>
      <c r="P48" s="36">
        <v>821</v>
      </c>
      <c r="Q48" s="36">
        <v>1243.2014749999998</v>
      </c>
      <c r="R48" s="36">
        <v>1290.4583499999999</v>
      </c>
      <c r="T48" s="270">
        <v>37</v>
      </c>
      <c r="U48" s="298">
        <v>0</v>
      </c>
    </row>
    <row r="49" spans="1:21" x14ac:dyDescent="0.35">
      <c r="A49" s="280">
        <v>1</v>
      </c>
      <c r="B49" s="280">
        <v>47</v>
      </c>
      <c r="C49" s="280" t="s">
        <v>33</v>
      </c>
      <c r="D49" s="281">
        <v>4701290</v>
      </c>
      <c r="E49" s="36" t="s">
        <v>341</v>
      </c>
      <c r="F49" s="36">
        <v>1169</v>
      </c>
      <c r="G49" s="36">
        <v>0</v>
      </c>
      <c r="H49" s="36">
        <v>0</v>
      </c>
      <c r="I49" s="36">
        <v>33</v>
      </c>
      <c r="J49" s="36">
        <v>0</v>
      </c>
      <c r="K49" s="272">
        <v>1202</v>
      </c>
      <c r="L49" s="36">
        <v>6101</v>
      </c>
      <c r="M49" s="282">
        <v>0.19701688247828225</v>
      </c>
      <c r="N49" s="36">
        <v>1202</v>
      </c>
      <c r="O49" s="36">
        <v>1202</v>
      </c>
      <c r="P49" s="36">
        <v>1202</v>
      </c>
      <c r="Q49" s="36">
        <v>1457.5</v>
      </c>
      <c r="R49" s="36">
        <v>1457.5</v>
      </c>
      <c r="T49" s="270">
        <v>33</v>
      </c>
      <c r="U49" s="298">
        <v>0</v>
      </c>
    </row>
    <row r="50" spans="1:21" x14ac:dyDescent="0.35">
      <c r="A50" s="280">
        <v>1</v>
      </c>
      <c r="B50" s="280">
        <v>47</v>
      </c>
      <c r="C50" s="280" t="s">
        <v>33</v>
      </c>
      <c r="D50" s="281">
        <v>4701260</v>
      </c>
      <c r="E50" s="36" t="s">
        <v>342</v>
      </c>
      <c r="F50" s="36">
        <v>368</v>
      </c>
      <c r="G50" s="36">
        <v>0</v>
      </c>
      <c r="H50" s="36">
        <v>0</v>
      </c>
      <c r="I50" s="36">
        <v>6</v>
      </c>
      <c r="J50" s="36">
        <v>0</v>
      </c>
      <c r="K50" s="272">
        <v>374</v>
      </c>
      <c r="L50" s="36">
        <v>5094</v>
      </c>
      <c r="M50" s="282">
        <v>7.3419709462112293E-2</v>
      </c>
      <c r="N50" s="36">
        <v>374</v>
      </c>
      <c r="O50" s="36">
        <v>0</v>
      </c>
      <c r="P50" s="36">
        <v>374</v>
      </c>
      <c r="Q50" s="36">
        <v>374</v>
      </c>
      <c r="R50" s="36">
        <v>374</v>
      </c>
      <c r="T50" s="270">
        <v>6</v>
      </c>
      <c r="U50" s="298">
        <v>0</v>
      </c>
    </row>
    <row r="51" spans="1:21" x14ac:dyDescent="0.35">
      <c r="A51" s="280"/>
      <c r="B51" s="280"/>
      <c r="C51" s="280"/>
      <c r="D51" s="281">
        <v>4700151</v>
      </c>
      <c r="E51" s="13" t="s">
        <v>343</v>
      </c>
      <c r="F51" s="36">
        <v>295</v>
      </c>
      <c r="G51" s="36">
        <v>0</v>
      </c>
      <c r="H51" s="36">
        <v>0</v>
      </c>
      <c r="I51" s="36">
        <v>0</v>
      </c>
      <c r="J51" s="36">
        <v>0</v>
      </c>
      <c r="K51" s="272">
        <v>295</v>
      </c>
      <c r="L51" s="36">
        <v>7023</v>
      </c>
      <c r="M51" s="282">
        <v>4.2004841235939054E-2</v>
      </c>
      <c r="N51" s="36">
        <v>295</v>
      </c>
      <c r="O51" s="36">
        <v>0</v>
      </c>
      <c r="P51" s="36">
        <v>0</v>
      </c>
      <c r="Q51" s="36">
        <v>0</v>
      </c>
      <c r="R51" s="36">
        <v>0</v>
      </c>
      <c r="T51" s="270">
        <v>0</v>
      </c>
      <c r="U51" s="298">
        <v>0</v>
      </c>
    </row>
    <row r="52" spans="1:21" x14ac:dyDescent="0.35">
      <c r="A52" s="280">
        <v>1</v>
      </c>
      <c r="B52" s="280">
        <v>47</v>
      </c>
      <c r="C52" s="280" t="s">
        <v>33</v>
      </c>
      <c r="D52" s="281">
        <v>4701400</v>
      </c>
      <c r="E52" s="36" t="s">
        <v>344</v>
      </c>
      <c r="F52" s="36">
        <v>453</v>
      </c>
      <c r="G52" s="36">
        <v>0</v>
      </c>
      <c r="H52" s="36">
        <v>0</v>
      </c>
      <c r="I52" s="36">
        <v>7</v>
      </c>
      <c r="J52" s="36">
        <v>0</v>
      </c>
      <c r="K52" s="272">
        <v>460</v>
      </c>
      <c r="L52" s="36">
        <v>3495</v>
      </c>
      <c r="M52" s="282">
        <v>0.13161659513590845</v>
      </c>
      <c r="N52" s="36">
        <v>460</v>
      </c>
      <c r="O52" s="36">
        <v>0</v>
      </c>
      <c r="P52" s="36">
        <v>460</v>
      </c>
      <c r="Q52" s="36">
        <v>460.00000000000006</v>
      </c>
      <c r="R52" s="36">
        <v>460.00000000000006</v>
      </c>
      <c r="T52" s="270">
        <v>7</v>
      </c>
      <c r="U52" s="298">
        <v>0</v>
      </c>
    </row>
    <row r="53" spans="1:21" x14ac:dyDescent="0.35">
      <c r="A53" s="280">
        <v>1</v>
      </c>
      <c r="B53" s="280">
        <v>47</v>
      </c>
      <c r="C53" s="280" t="s">
        <v>33</v>
      </c>
      <c r="D53" s="281">
        <v>4701410</v>
      </c>
      <c r="E53" s="36" t="s">
        <v>345</v>
      </c>
      <c r="F53" s="36">
        <v>943</v>
      </c>
      <c r="G53" s="36">
        <v>0</v>
      </c>
      <c r="H53" s="36">
        <v>0</v>
      </c>
      <c r="I53" s="36">
        <v>9</v>
      </c>
      <c r="J53" s="36">
        <v>0</v>
      </c>
      <c r="K53" s="272">
        <v>952</v>
      </c>
      <c r="L53" s="36">
        <v>4579</v>
      </c>
      <c r="M53" s="282">
        <v>0.20790565625682464</v>
      </c>
      <c r="N53" s="36">
        <v>952</v>
      </c>
      <c r="O53" s="36">
        <v>952</v>
      </c>
      <c r="P53" s="36">
        <v>952</v>
      </c>
      <c r="Q53" s="36">
        <v>1130.9438500000001</v>
      </c>
      <c r="R53" s="36">
        <v>1082.5</v>
      </c>
      <c r="T53" s="270">
        <v>9</v>
      </c>
      <c r="U53" s="298">
        <v>0</v>
      </c>
    </row>
    <row r="54" spans="1:21" x14ac:dyDescent="0.35">
      <c r="A54" s="280">
        <v>1</v>
      </c>
      <c r="B54" s="280">
        <v>47</v>
      </c>
      <c r="C54" s="280" t="s">
        <v>33</v>
      </c>
      <c r="D54" s="281">
        <v>4701440</v>
      </c>
      <c r="E54" s="36" t="s">
        <v>346</v>
      </c>
      <c r="F54" s="36">
        <v>798</v>
      </c>
      <c r="G54" s="36">
        <v>33</v>
      </c>
      <c r="H54" s="36">
        <v>0</v>
      </c>
      <c r="I54" s="36">
        <v>9</v>
      </c>
      <c r="J54" s="36">
        <v>0</v>
      </c>
      <c r="K54" s="272">
        <v>840</v>
      </c>
      <c r="L54" s="36">
        <v>3551</v>
      </c>
      <c r="M54" s="282">
        <v>0.23655308363841171</v>
      </c>
      <c r="N54" s="36">
        <v>840</v>
      </c>
      <c r="O54" s="36">
        <v>840</v>
      </c>
      <c r="P54" s="36">
        <v>840</v>
      </c>
      <c r="Q54" s="36">
        <v>1096.2210749999999</v>
      </c>
      <c r="R54" s="36">
        <v>1065.68795</v>
      </c>
      <c r="T54" s="270">
        <v>9</v>
      </c>
      <c r="U54" s="298">
        <v>0</v>
      </c>
    </row>
    <row r="55" spans="1:21" x14ac:dyDescent="0.35">
      <c r="A55" s="280">
        <v>1</v>
      </c>
      <c r="B55" s="280">
        <v>47</v>
      </c>
      <c r="C55" s="280" t="s">
        <v>33</v>
      </c>
      <c r="D55" s="281">
        <v>4701470</v>
      </c>
      <c r="E55" s="36" t="s">
        <v>347</v>
      </c>
      <c r="F55" s="36">
        <v>1671</v>
      </c>
      <c r="G55" s="36">
        <v>35</v>
      </c>
      <c r="H55" s="36">
        <v>0</v>
      </c>
      <c r="I55" s="36">
        <v>38</v>
      </c>
      <c r="J55" s="36">
        <v>0</v>
      </c>
      <c r="K55" s="272">
        <v>1744</v>
      </c>
      <c r="L55" s="36">
        <v>7799</v>
      </c>
      <c r="M55" s="282">
        <v>0.22361841261700219</v>
      </c>
      <c r="N55" s="36">
        <v>1744</v>
      </c>
      <c r="O55" s="36">
        <v>1744</v>
      </c>
      <c r="P55" s="36">
        <v>1744</v>
      </c>
      <c r="Q55" s="36">
        <v>2270.5</v>
      </c>
      <c r="R55" s="36">
        <v>2270.5</v>
      </c>
      <c r="T55" s="270">
        <v>38</v>
      </c>
      <c r="U55" s="298">
        <v>0</v>
      </c>
    </row>
    <row r="56" spans="1:21" x14ac:dyDescent="0.35">
      <c r="A56" s="280">
        <v>1</v>
      </c>
      <c r="B56" s="280">
        <v>47</v>
      </c>
      <c r="C56" s="280" t="s">
        <v>33</v>
      </c>
      <c r="D56" s="281">
        <v>4701500</v>
      </c>
      <c r="E56" s="36" t="s">
        <v>348</v>
      </c>
      <c r="F56" s="36">
        <v>503</v>
      </c>
      <c r="G56" s="36">
        <v>79</v>
      </c>
      <c r="H56" s="36">
        <v>0</v>
      </c>
      <c r="I56" s="36">
        <v>23</v>
      </c>
      <c r="J56" s="36">
        <v>0</v>
      </c>
      <c r="K56" s="272">
        <v>605</v>
      </c>
      <c r="L56" s="36">
        <v>2206</v>
      </c>
      <c r="M56" s="282">
        <v>0.27425203989120578</v>
      </c>
      <c r="N56" s="36">
        <v>605</v>
      </c>
      <c r="O56" s="36">
        <v>605</v>
      </c>
      <c r="P56" s="36">
        <v>605</v>
      </c>
      <c r="Q56" s="36">
        <v>888.91895</v>
      </c>
      <c r="R56" s="36">
        <v>911.53269999999998</v>
      </c>
      <c r="T56" s="270">
        <v>23</v>
      </c>
      <c r="U56" s="298">
        <v>0</v>
      </c>
    </row>
    <row r="57" spans="1:21" x14ac:dyDescent="0.35">
      <c r="A57" s="280">
        <v>1</v>
      </c>
      <c r="B57" s="280">
        <v>47</v>
      </c>
      <c r="C57" s="280" t="s">
        <v>33</v>
      </c>
      <c r="D57" s="281">
        <v>4701530</v>
      </c>
      <c r="E57" s="36" t="s">
        <v>349</v>
      </c>
      <c r="F57" s="36">
        <v>554</v>
      </c>
      <c r="G57" s="36">
        <v>0</v>
      </c>
      <c r="H57" s="36">
        <v>0</v>
      </c>
      <c r="I57" s="36">
        <v>5</v>
      </c>
      <c r="J57" s="36">
        <v>0</v>
      </c>
      <c r="K57" s="272">
        <v>559</v>
      </c>
      <c r="L57" s="36">
        <v>2124</v>
      </c>
      <c r="M57" s="282">
        <v>0.26318267419962338</v>
      </c>
      <c r="N57" s="36">
        <v>559</v>
      </c>
      <c r="O57" s="36">
        <v>559</v>
      </c>
      <c r="P57" s="36">
        <v>559</v>
      </c>
      <c r="Q57" s="36">
        <v>797.09830000000022</v>
      </c>
      <c r="R57" s="36">
        <v>807.11580000000026</v>
      </c>
      <c r="T57" s="270">
        <v>5</v>
      </c>
      <c r="U57" s="298">
        <v>0</v>
      </c>
    </row>
    <row r="58" spans="1:21" x14ac:dyDescent="0.35">
      <c r="A58" s="280">
        <v>1</v>
      </c>
      <c r="B58" s="280">
        <v>47</v>
      </c>
      <c r="C58" s="280" t="s">
        <v>33</v>
      </c>
      <c r="D58" s="281">
        <v>4700001</v>
      </c>
      <c r="E58" s="36" t="s">
        <v>350</v>
      </c>
      <c r="F58" s="36">
        <v>2132</v>
      </c>
      <c r="G58" s="36">
        <v>0</v>
      </c>
      <c r="H58" s="36">
        <v>0</v>
      </c>
      <c r="I58" s="36">
        <v>58</v>
      </c>
      <c r="J58" s="36">
        <v>0</v>
      </c>
      <c r="K58" s="272">
        <v>2190</v>
      </c>
      <c r="L58" s="36">
        <v>11103</v>
      </c>
      <c r="M58" s="282">
        <v>0.19724398811132127</v>
      </c>
      <c r="N58" s="36">
        <v>2190</v>
      </c>
      <c r="O58" s="36">
        <v>2190</v>
      </c>
      <c r="P58" s="36">
        <v>2190</v>
      </c>
      <c r="Q58" s="36">
        <v>2939.5</v>
      </c>
      <c r="R58" s="36">
        <v>2939.5</v>
      </c>
      <c r="T58" s="270">
        <v>58</v>
      </c>
      <c r="U58" s="298">
        <v>0</v>
      </c>
    </row>
    <row r="59" spans="1:21" x14ac:dyDescent="0.35">
      <c r="A59" s="280">
        <v>1</v>
      </c>
      <c r="B59" s="280">
        <v>47</v>
      </c>
      <c r="C59" s="280" t="s">
        <v>33</v>
      </c>
      <c r="D59" s="281">
        <v>4701590</v>
      </c>
      <c r="E59" s="36" t="s">
        <v>351</v>
      </c>
      <c r="F59" s="36">
        <v>7923</v>
      </c>
      <c r="G59" s="36">
        <v>108</v>
      </c>
      <c r="H59" s="36">
        <v>0</v>
      </c>
      <c r="I59" s="36">
        <v>195</v>
      </c>
      <c r="J59" s="36">
        <v>0</v>
      </c>
      <c r="K59" s="272">
        <v>8226</v>
      </c>
      <c r="L59" s="36">
        <v>54569</v>
      </c>
      <c r="M59" s="282">
        <v>0.15074492843922374</v>
      </c>
      <c r="N59" s="36">
        <v>8226</v>
      </c>
      <c r="O59" s="36">
        <v>8226</v>
      </c>
      <c r="P59" s="36">
        <v>8226</v>
      </c>
      <c r="Q59" s="36">
        <v>15163</v>
      </c>
      <c r="R59" s="36">
        <v>16888.375</v>
      </c>
      <c r="T59" s="270">
        <v>195</v>
      </c>
      <c r="U59" s="298">
        <v>0</v>
      </c>
    </row>
    <row r="60" spans="1:21" x14ac:dyDescent="0.35">
      <c r="A60" s="280">
        <v>1</v>
      </c>
      <c r="B60" s="280">
        <v>47</v>
      </c>
      <c r="C60" s="280" t="s">
        <v>33</v>
      </c>
      <c r="D60" s="281">
        <v>4701620</v>
      </c>
      <c r="E60" s="36" t="s">
        <v>352</v>
      </c>
      <c r="F60" s="36">
        <v>393</v>
      </c>
      <c r="G60" s="36">
        <v>0</v>
      </c>
      <c r="H60" s="36">
        <v>0</v>
      </c>
      <c r="I60" s="36">
        <v>4</v>
      </c>
      <c r="J60" s="36">
        <v>0</v>
      </c>
      <c r="K60" s="272">
        <v>397</v>
      </c>
      <c r="L60" s="36">
        <v>1010</v>
      </c>
      <c r="M60" s="282">
        <v>0.39306930693069309</v>
      </c>
      <c r="N60" s="36">
        <v>397</v>
      </c>
      <c r="O60" s="36">
        <v>397</v>
      </c>
      <c r="P60" s="36">
        <v>397</v>
      </c>
      <c r="Q60" s="36">
        <v>784.36825000000022</v>
      </c>
      <c r="R60" s="36">
        <v>932.09450000000027</v>
      </c>
      <c r="T60" s="270">
        <v>4</v>
      </c>
      <c r="U60" s="298">
        <v>0</v>
      </c>
    </row>
    <row r="61" spans="1:21" x14ac:dyDescent="0.35">
      <c r="A61" s="280">
        <v>1</v>
      </c>
      <c r="B61" s="280">
        <v>47</v>
      </c>
      <c r="C61" s="280" t="s">
        <v>33</v>
      </c>
      <c r="D61" s="281">
        <v>4701650</v>
      </c>
      <c r="E61" s="36" t="s">
        <v>353</v>
      </c>
      <c r="F61" s="36">
        <v>978</v>
      </c>
      <c r="G61" s="36">
        <v>0</v>
      </c>
      <c r="H61" s="36">
        <v>0</v>
      </c>
      <c r="I61" s="36">
        <v>49</v>
      </c>
      <c r="J61" s="36">
        <v>0</v>
      </c>
      <c r="K61" s="272">
        <v>1027</v>
      </c>
      <c r="L61" s="36">
        <v>3622</v>
      </c>
      <c r="M61" s="282">
        <v>0.28354500276090555</v>
      </c>
      <c r="N61" s="36">
        <v>1027</v>
      </c>
      <c r="O61" s="36">
        <v>1027</v>
      </c>
      <c r="P61" s="36">
        <v>1027</v>
      </c>
      <c r="Q61" s="36">
        <v>1543.6511499999999</v>
      </c>
      <c r="R61" s="36">
        <v>1597.6098999999999</v>
      </c>
      <c r="T61" s="270">
        <v>49</v>
      </c>
      <c r="U61" s="298">
        <v>0</v>
      </c>
    </row>
    <row r="62" spans="1:21" x14ac:dyDescent="0.35">
      <c r="A62" s="280">
        <v>1</v>
      </c>
      <c r="B62" s="280">
        <v>47</v>
      </c>
      <c r="C62" s="280" t="s">
        <v>33</v>
      </c>
      <c r="D62" s="281">
        <v>4701680</v>
      </c>
      <c r="E62" s="36" t="s">
        <v>354</v>
      </c>
      <c r="F62" s="36">
        <v>986</v>
      </c>
      <c r="G62" s="36">
        <v>0</v>
      </c>
      <c r="H62" s="36">
        <v>0</v>
      </c>
      <c r="I62" s="36">
        <v>8</v>
      </c>
      <c r="J62" s="36">
        <v>0</v>
      </c>
      <c r="K62" s="272">
        <v>994</v>
      </c>
      <c r="L62" s="36">
        <v>3928</v>
      </c>
      <c r="M62" s="282">
        <v>0.2530549898167006</v>
      </c>
      <c r="N62" s="36">
        <v>994</v>
      </c>
      <c r="O62" s="36">
        <v>994</v>
      </c>
      <c r="P62" s="36">
        <v>994</v>
      </c>
      <c r="Q62" s="36">
        <v>1374.6525999999999</v>
      </c>
      <c r="R62" s="36">
        <v>1373.2875999999999</v>
      </c>
      <c r="T62" s="270">
        <v>8</v>
      </c>
      <c r="U62" s="298">
        <v>0</v>
      </c>
    </row>
    <row r="63" spans="1:21" x14ac:dyDescent="0.35">
      <c r="A63" s="280">
        <v>1</v>
      </c>
      <c r="B63" s="280">
        <v>47</v>
      </c>
      <c r="C63" s="280" t="s">
        <v>33</v>
      </c>
      <c r="D63" s="281">
        <v>4701740</v>
      </c>
      <c r="E63" s="36" t="s">
        <v>355</v>
      </c>
      <c r="F63" s="36">
        <v>1812</v>
      </c>
      <c r="G63" s="36">
        <v>0</v>
      </c>
      <c r="H63" s="36">
        <v>0</v>
      </c>
      <c r="I63" s="36">
        <v>65</v>
      </c>
      <c r="J63" s="36">
        <v>0</v>
      </c>
      <c r="K63" s="272">
        <v>1877</v>
      </c>
      <c r="L63" s="36">
        <v>7651</v>
      </c>
      <c r="M63" s="282">
        <v>0.24532740818193699</v>
      </c>
      <c r="N63" s="36">
        <v>1877</v>
      </c>
      <c r="O63" s="36">
        <v>1877</v>
      </c>
      <c r="P63" s="36">
        <v>1877</v>
      </c>
      <c r="Q63" s="36">
        <v>2529.7535749999997</v>
      </c>
      <c r="R63" s="36">
        <v>2497.5329499999998</v>
      </c>
      <c r="T63" s="270">
        <v>65</v>
      </c>
      <c r="U63" s="298">
        <v>0</v>
      </c>
    </row>
    <row r="64" spans="1:21" x14ac:dyDescent="0.35">
      <c r="A64" s="280">
        <v>1</v>
      </c>
      <c r="B64" s="280">
        <v>47</v>
      </c>
      <c r="C64" s="280" t="s">
        <v>33</v>
      </c>
      <c r="D64" s="281">
        <v>4701770</v>
      </c>
      <c r="E64" s="36" t="s">
        <v>356</v>
      </c>
      <c r="F64" s="36">
        <v>777</v>
      </c>
      <c r="G64" s="36">
        <v>0</v>
      </c>
      <c r="H64" s="36">
        <v>0</v>
      </c>
      <c r="I64" s="36">
        <v>2</v>
      </c>
      <c r="J64" s="36">
        <v>0</v>
      </c>
      <c r="K64" s="272">
        <v>779</v>
      </c>
      <c r="L64" s="36">
        <v>2894</v>
      </c>
      <c r="M64" s="282">
        <v>0.26917760884588804</v>
      </c>
      <c r="N64" s="36">
        <v>779</v>
      </c>
      <c r="O64" s="36">
        <v>779</v>
      </c>
      <c r="P64" s="36">
        <v>779</v>
      </c>
      <c r="Q64" s="36">
        <v>1129.4385499999999</v>
      </c>
      <c r="R64" s="36">
        <v>1151.7622999999999</v>
      </c>
      <c r="T64" s="270">
        <v>2</v>
      </c>
      <c r="U64" s="298">
        <v>0</v>
      </c>
    </row>
    <row r="65" spans="1:21" x14ac:dyDescent="0.35">
      <c r="A65" s="280">
        <v>1</v>
      </c>
      <c r="B65" s="280">
        <v>47</v>
      </c>
      <c r="C65" s="280" t="s">
        <v>33</v>
      </c>
      <c r="D65" s="281">
        <v>4701800</v>
      </c>
      <c r="E65" s="36" t="s">
        <v>357</v>
      </c>
      <c r="F65" s="36">
        <v>825</v>
      </c>
      <c r="G65" s="36">
        <v>0</v>
      </c>
      <c r="H65" s="36">
        <v>0</v>
      </c>
      <c r="I65" s="36">
        <v>26</v>
      </c>
      <c r="J65" s="36">
        <v>0</v>
      </c>
      <c r="K65" s="272">
        <v>851</v>
      </c>
      <c r="L65" s="36">
        <v>3910</v>
      </c>
      <c r="M65" s="282">
        <v>0.21764705882352942</v>
      </c>
      <c r="N65" s="36">
        <v>851</v>
      </c>
      <c r="O65" s="36">
        <v>851</v>
      </c>
      <c r="P65" s="36">
        <v>851</v>
      </c>
      <c r="Q65" s="36">
        <v>1032.3665000000001</v>
      </c>
      <c r="R65" s="36">
        <v>971.91100000000006</v>
      </c>
      <c r="T65" s="270">
        <v>26</v>
      </c>
      <c r="U65" s="298">
        <v>0</v>
      </c>
    </row>
    <row r="66" spans="1:21" x14ac:dyDescent="0.35">
      <c r="A66" s="280">
        <v>1</v>
      </c>
      <c r="B66" s="280">
        <v>47</v>
      </c>
      <c r="C66" s="280" t="s">
        <v>33</v>
      </c>
      <c r="D66" s="281">
        <v>4701830</v>
      </c>
      <c r="E66" s="36" t="s">
        <v>358</v>
      </c>
      <c r="F66" s="36">
        <v>905</v>
      </c>
      <c r="G66" s="36">
        <v>0</v>
      </c>
      <c r="H66" s="36">
        <v>0</v>
      </c>
      <c r="I66" s="36">
        <v>33</v>
      </c>
      <c r="J66" s="36">
        <v>0</v>
      </c>
      <c r="K66" s="272">
        <v>938</v>
      </c>
      <c r="L66" s="36">
        <v>3729</v>
      </c>
      <c r="M66" s="282">
        <v>0.25154196835612763</v>
      </c>
      <c r="N66" s="36">
        <v>938</v>
      </c>
      <c r="O66" s="36">
        <v>938</v>
      </c>
      <c r="P66" s="36">
        <v>938</v>
      </c>
      <c r="Q66" s="36">
        <v>1290.9049249999998</v>
      </c>
      <c r="R66" s="36">
        <v>1286.7880499999999</v>
      </c>
      <c r="T66" s="270">
        <v>33</v>
      </c>
      <c r="U66" s="298">
        <v>0</v>
      </c>
    </row>
    <row r="67" spans="1:21" x14ac:dyDescent="0.35">
      <c r="A67" s="280">
        <v>1</v>
      </c>
      <c r="B67" s="280">
        <v>47</v>
      </c>
      <c r="C67" s="280" t="s">
        <v>33</v>
      </c>
      <c r="D67" s="281">
        <v>4701860</v>
      </c>
      <c r="E67" s="36" t="s">
        <v>359</v>
      </c>
      <c r="F67" s="36">
        <v>851</v>
      </c>
      <c r="G67" s="36">
        <v>0</v>
      </c>
      <c r="H67" s="36">
        <v>0</v>
      </c>
      <c r="I67" s="36">
        <v>20</v>
      </c>
      <c r="J67" s="36">
        <v>0</v>
      </c>
      <c r="K67" s="272">
        <v>871</v>
      </c>
      <c r="L67" s="36">
        <v>3815</v>
      </c>
      <c r="M67" s="282">
        <v>0.22830930537352556</v>
      </c>
      <c r="N67" s="36">
        <v>871</v>
      </c>
      <c r="O67" s="36">
        <v>871</v>
      </c>
      <c r="P67" s="36">
        <v>871</v>
      </c>
      <c r="Q67" s="36">
        <v>1099.0948750000002</v>
      </c>
      <c r="R67" s="36">
        <v>1050.5667500000002</v>
      </c>
      <c r="T67" s="270">
        <v>20</v>
      </c>
      <c r="U67" s="298">
        <v>0</v>
      </c>
    </row>
    <row r="68" spans="1:21" x14ac:dyDescent="0.35">
      <c r="A68" s="280">
        <v>1</v>
      </c>
      <c r="B68" s="280">
        <v>47</v>
      </c>
      <c r="C68" s="280" t="s">
        <v>33</v>
      </c>
      <c r="D68" s="281">
        <v>4701890</v>
      </c>
      <c r="E68" s="36" t="s">
        <v>360</v>
      </c>
      <c r="F68" s="36">
        <v>194</v>
      </c>
      <c r="G68" s="36">
        <v>0</v>
      </c>
      <c r="H68" s="36">
        <v>0</v>
      </c>
      <c r="I68" s="36">
        <v>1</v>
      </c>
      <c r="J68" s="36">
        <v>0</v>
      </c>
      <c r="K68" s="272">
        <v>195</v>
      </c>
      <c r="L68" s="36">
        <v>615</v>
      </c>
      <c r="M68" s="282">
        <v>0.31707317073170732</v>
      </c>
      <c r="N68" s="36">
        <v>195</v>
      </c>
      <c r="O68" s="36">
        <v>195</v>
      </c>
      <c r="P68" s="36">
        <v>195</v>
      </c>
      <c r="Q68" s="36">
        <v>320.79187500000006</v>
      </c>
      <c r="R68" s="36">
        <v>347.40075000000002</v>
      </c>
      <c r="T68" s="270">
        <v>1</v>
      </c>
      <c r="U68" s="298">
        <v>0</v>
      </c>
    </row>
    <row r="69" spans="1:21" x14ac:dyDescent="0.35">
      <c r="A69" s="280">
        <v>1</v>
      </c>
      <c r="B69" s="280">
        <v>47</v>
      </c>
      <c r="C69" s="280" t="s">
        <v>33</v>
      </c>
      <c r="D69" s="281">
        <v>4701920</v>
      </c>
      <c r="E69" s="36" t="s">
        <v>361</v>
      </c>
      <c r="F69" s="36">
        <v>311</v>
      </c>
      <c r="G69" s="36">
        <v>0</v>
      </c>
      <c r="H69" s="36">
        <v>0</v>
      </c>
      <c r="I69" s="36">
        <v>1</v>
      </c>
      <c r="J69" s="36">
        <v>0</v>
      </c>
      <c r="K69" s="272">
        <v>312</v>
      </c>
      <c r="L69" s="36">
        <v>1372</v>
      </c>
      <c r="M69" s="282">
        <v>0.22740524781341107</v>
      </c>
      <c r="N69" s="36">
        <v>312</v>
      </c>
      <c r="O69" s="36">
        <v>312</v>
      </c>
      <c r="P69" s="36">
        <v>312</v>
      </c>
      <c r="Q69" s="36">
        <v>392.1699000000001</v>
      </c>
      <c r="R69" s="36">
        <v>374.09740000000011</v>
      </c>
      <c r="T69" s="270">
        <v>1</v>
      </c>
      <c r="U69" s="298">
        <v>0</v>
      </c>
    </row>
    <row r="70" spans="1:21" x14ac:dyDescent="0.35">
      <c r="A70" s="280">
        <v>1</v>
      </c>
      <c r="B70" s="280">
        <v>47</v>
      </c>
      <c r="C70" s="280" t="s">
        <v>33</v>
      </c>
      <c r="D70" s="281">
        <v>4701950</v>
      </c>
      <c r="E70" s="36" t="s">
        <v>362</v>
      </c>
      <c r="F70" s="36">
        <v>454</v>
      </c>
      <c r="G70" s="36">
        <v>0</v>
      </c>
      <c r="H70" s="36">
        <v>0</v>
      </c>
      <c r="I70" s="36">
        <v>10</v>
      </c>
      <c r="J70" s="36">
        <v>0</v>
      </c>
      <c r="K70" s="272">
        <v>464</v>
      </c>
      <c r="L70" s="36">
        <v>1306</v>
      </c>
      <c r="M70" s="282">
        <v>0.3552833078101072</v>
      </c>
      <c r="N70" s="36">
        <v>464</v>
      </c>
      <c r="O70" s="36">
        <v>464</v>
      </c>
      <c r="P70" s="36">
        <v>464</v>
      </c>
      <c r="Q70" s="36">
        <v>843.40925000000027</v>
      </c>
      <c r="R70" s="36">
        <v>962.29330000000039</v>
      </c>
      <c r="T70" s="270">
        <v>10</v>
      </c>
      <c r="U70" s="298">
        <v>0</v>
      </c>
    </row>
    <row r="71" spans="1:21" x14ac:dyDescent="0.35">
      <c r="A71" s="280">
        <v>1</v>
      </c>
      <c r="B71" s="280">
        <v>47</v>
      </c>
      <c r="C71" s="280" t="s">
        <v>33</v>
      </c>
      <c r="D71" s="281">
        <v>4701980</v>
      </c>
      <c r="E71" s="36" t="s">
        <v>363</v>
      </c>
      <c r="F71" s="36">
        <v>519</v>
      </c>
      <c r="G71" s="36">
        <v>0</v>
      </c>
      <c r="H71" s="36">
        <v>0</v>
      </c>
      <c r="I71" s="36">
        <v>16</v>
      </c>
      <c r="J71" s="36">
        <v>0</v>
      </c>
      <c r="K71" s="272">
        <v>535</v>
      </c>
      <c r="L71" s="36">
        <v>2835</v>
      </c>
      <c r="M71" s="282">
        <v>0.18871252204585537</v>
      </c>
      <c r="N71" s="36">
        <v>535</v>
      </c>
      <c r="O71" s="36">
        <v>535</v>
      </c>
      <c r="P71" s="36">
        <v>535</v>
      </c>
      <c r="Q71" s="36">
        <v>604.98024999999996</v>
      </c>
      <c r="R71" s="36">
        <v>581.65349999999989</v>
      </c>
      <c r="T71" s="270">
        <v>16</v>
      </c>
      <c r="U71" s="298">
        <v>0</v>
      </c>
    </row>
    <row r="72" spans="1:21" x14ac:dyDescent="0.35">
      <c r="A72" s="280">
        <v>1</v>
      </c>
      <c r="B72" s="280">
        <v>47</v>
      </c>
      <c r="C72" s="280" t="s">
        <v>33</v>
      </c>
      <c r="D72" s="281">
        <v>4702010</v>
      </c>
      <c r="E72" s="36" t="s">
        <v>364</v>
      </c>
      <c r="F72" s="36">
        <v>351</v>
      </c>
      <c r="G72" s="36">
        <v>0</v>
      </c>
      <c r="H72" s="36">
        <v>0</v>
      </c>
      <c r="I72" s="36">
        <v>0</v>
      </c>
      <c r="J72" s="36">
        <v>0</v>
      </c>
      <c r="K72" s="272">
        <v>351</v>
      </c>
      <c r="L72" s="36">
        <v>1164</v>
      </c>
      <c r="M72" s="282">
        <v>0.3015463917525773</v>
      </c>
      <c r="N72" s="36">
        <v>351</v>
      </c>
      <c r="O72" s="36">
        <v>351</v>
      </c>
      <c r="P72" s="36">
        <v>351</v>
      </c>
      <c r="Q72" s="36">
        <v>548.46629999999993</v>
      </c>
      <c r="R72" s="36">
        <v>576.28379999999993</v>
      </c>
      <c r="T72" s="270">
        <v>0</v>
      </c>
      <c r="U72" s="298">
        <v>0</v>
      </c>
    </row>
    <row r="73" spans="1:21" x14ac:dyDescent="0.35">
      <c r="A73" s="280">
        <v>1</v>
      </c>
      <c r="B73" s="280">
        <v>47</v>
      </c>
      <c r="C73" s="280" t="s">
        <v>33</v>
      </c>
      <c r="D73" s="281">
        <v>4702070</v>
      </c>
      <c r="E73" s="36" t="s">
        <v>365</v>
      </c>
      <c r="F73" s="36">
        <v>408</v>
      </c>
      <c r="G73" s="36">
        <v>0</v>
      </c>
      <c r="H73" s="36">
        <v>0</v>
      </c>
      <c r="I73" s="36">
        <v>9</v>
      </c>
      <c r="J73" s="36">
        <v>0</v>
      </c>
      <c r="K73" s="272">
        <v>417</v>
      </c>
      <c r="L73" s="36">
        <v>1557</v>
      </c>
      <c r="M73" s="282">
        <v>0.26782273603082851</v>
      </c>
      <c r="N73" s="36">
        <v>417</v>
      </c>
      <c r="O73" s="36">
        <v>417</v>
      </c>
      <c r="P73" s="36">
        <v>417</v>
      </c>
      <c r="Q73" s="36">
        <v>602.37502500000005</v>
      </c>
      <c r="R73" s="36">
        <v>613.33065000000011</v>
      </c>
      <c r="T73" s="270">
        <v>9</v>
      </c>
      <c r="U73" s="298">
        <v>0</v>
      </c>
    </row>
    <row r="74" spans="1:21" x14ac:dyDescent="0.35">
      <c r="A74" s="280">
        <v>1</v>
      </c>
      <c r="B74" s="280">
        <v>47</v>
      </c>
      <c r="C74" s="280" t="s">
        <v>33</v>
      </c>
      <c r="D74" s="281">
        <v>4702100</v>
      </c>
      <c r="E74" s="36" t="s">
        <v>366</v>
      </c>
      <c r="F74" s="36">
        <v>1555</v>
      </c>
      <c r="G74" s="36">
        <v>0</v>
      </c>
      <c r="H74" s="36">
        <v>0</v>
      </c>
      <c r="I74" s="36">
        <v>67</v>
      </c>
      <c r="J74" s="36">
        <v>0</v>
      </c>
      <c r="K74" s="272">
        <v>1622</v>
      </c>
      <c r="L74" s="36">
        <v>7963</v>
      </c>
      <c r="M74" s="282">
        <v>0.20369207585081001</v>
      </c>
      <c r="N74" s="36">
        <v>1622</v>
      </c>
      <c r="O74" s="36">
        <v>1622</v>
      </c>
      <c r="P74" s="36">
        <v>1622</v>
      </c>
      <c r="Q74" s="36">
        <v>2087.5</v>
      </c>
      <c r="R74" s="36">
        <v>2087.5</v>
      </c>
      <c r="T74" s="270">
        <v>115</v>
      </c>
      <c r="U74" s="298">
        <v>-48</v>
      </c>
    </row>
    <row r="75" spans="1:21" x14ac:dyDescent="0.35">
      <c r="A75" s="280">
        <v>1</v>
      </c>
      <c r="B75" s="280">
        <v>47</v>
      </c>
      <c r="C75" s="280" t="s">
        <v>33</v>
      </c>
      <c r="D75" s="281">
        <v>4702130</v>
      </c>
      <c r="E75" s="36" t="s">
        <v>367</v>
      </c>
      <c r="F75" s="36">
        <v>1558</v>
      </c>
      <c r="G75" s="36">
        <v>0</v>
      </c>
      <c r="H75" s="36">
        <v>0</v>
      </c>
      <c r="I75" s="36">
        <v>31</v>
      </c>
      <c r="J75" s="36">
        <v>0</v>
      </c>
      <c r="K75" s="272">
        <v>1589</v>
      </c>
      <c r="L75" s="36">
        <v>8101</v>
      </c>
      <c r="M75" s="282">
        <v>0.19614862362671276</v>
      </c>
      <c r="N75" s="36">
        <v>1589</v>
      </c>
      <c r="O75" s="36">
        <v>1589</v>
      </c>
      <c r="P75" s="36">
        <v>1589</v>
      </c>
      <c r="Q75" s="36">
        <v>2038</v>
      </c>
      <c r="R75" s="36">
        <v>2038</v>
      </c>
      <c r="T75" s="270">
        <v>67</v>
      </c>
      <c r="U75" s="298">
        <v>-36</v>
      </c>
    </row>
    <row r="76" spans="1:21" x14ac:dyDescent="0.35">
      <c r="A76" s="280">
        <v>1</v>
      </c>
      <c r="B76" s="280">
        <v>47</v>
      </c>
      <c r="C76" s="280" t="s">
        <v>33</v>
      </c>
      <c r="D76" s="281">
        <v>4702160</v>
      </c>
      <c r="E76" s="36" t="s">
        <v>368</v>
      </c>
      <c r="F76" s="36">
        <v>551</v>
      </c>
      <c r="G76" s="36">
        <v>79</v>
      </c>
      <c r="H76" s="36">
        <v>0</v>
      </c>
      <c r="I76" s="36">
        <v>17</v>
      </c>
      <c r="J76" s="36">
        <v>0</v>
      </c>
      <c r="K76" s="272">
        <v>647</v>
      </c>
      <c r="L76" s="36">
        <v>2229</v>
      </c>
      <c r="M76" s="282">
        <v>0.2902646926873037</v>
      </c>
      <c r="N76" s="36">
        <v>647</v>
      </c>
      <c r="O76" s="36">
        <v>647</v>
      </c>
      <c r="P76" s="36">
        <v>647</v>
      </c>
      <c r="Q76" s="36">
        <v>987.41742499999987</v>
      </c>
      <c r="R76" s="36">
        <v>1028.1130499999999</v>
      </c>
      <c r="T76" s="270">
        <v>31</v>
      </c>
      <c r="U76" s="298">
        <v>-14</v>
      </c>
    </row>
    <row r="77" spans="1:21" x14ac:dyDescent="0.35">
      <c r="A77" s="280">
        <v>1</v>
      </c>
      <c r="B77" s="280">
        <v>47</v>
      </c>
      <c r="C77" s="280" t="s">
        <v>33</v>
      </c>
      <c r="D77" s="281">
        <v>4702190</v>
      </c>
      <c r="E77" s="36" t="s">
        <v>369</v>
      </c>
      <c r="F77" s="36">
        <v>1992</v>
      </c>
      <c r="G77" s="36">
        <v>17</v>
      </c>
      <c r="H77" s="36">
        <v>0</v>
      </c>
      <c r="I77" s="36">
        <v>21</v>
      </c>
      <c r="J77" s="36">
        <v>0</v>
      </c>
      <c r="K77" s="272">
        <v>2030</v>
      </c>
      <c r="L77" s="36">
        <v>7629</v>
      </c>
      <c r="M77" s="282">
        <v>0.2660899200419452</v>
      </c>
      <c r="N77" s="36">
        <v>2030</v>
      </c>
      <c r="O77" s="36">
        <v>2030</v>
      </c>
      <c r="P77" s="36">
        <v>2030</v>
      </c>
      <c r="Q77" s="36">
        <v>2918.4724250000004</v>
      </c>
      <c r="R77" s="36">
        <v>2965.5430500000002</v>
      </c>
      <c r="T77" s="270">
        <v>17</v>
      </c>
      <c r="U77" s="298">
        <v>4</v>
      </c>
    </row>
    <row r="78" spans="1:21" x14ac:dyDescent="0.35">
      <c r="A78" s="280">
        <v>1</v>
      </c>
      <c r="B78" s="280">
        <v>47</v>
      </c>
      <c r="C78" s="280" t="s">
        <v>33</v>
      </c>
      <c r="D78" s="281">
        <v>4702220</v>
      </c>
      <c r="E78" s="36" t="s">
        <v>370</v>
      </c>
      <c r="F78" s="36">
        <v>9637</v>
      </c>
      <c r="G78" s="36">
        <v>96</v>
      </c>
      <c r="H78" s="36">
        <v>0</v>
      </c>
      <c r="I78" s="36">
        <v>305</v>
      </c>
      <c r="J78" s="36">
        <v>0</v>
      </c>
      <c r="K78" s="272">
        <v>10038</v>
      </c>
      <c r="L78" s="36">
        <v>70926</v>
      </c>
      <c r="M78" s="282">
        <v>0.14152778952711276</v>
      </c>
      <c r="N78" s="36">
        <v>10038</v>
      </c>
      <c r="O78" s="36">
        <v>10038</v>
      </c>
      <c r="P78" s="36">
        <v>10038</v>
      </c>
      <c r="Q78" s="36">
        <v>19693</v>
      </c>
      <c r="R78" s="36">
        <v>23003.875</v>
      </c>
      <c r="T78" s="270">
        <v>21</v>
      </c>
      <c r="U78" s="298">
        <v>284</v>
      </c>
    </row>
    <row r="79" spans="1:21" x14ac:dyDescent="0.35">
      <c r="A79" s="280">
        <v>1</v>
      </c>
      <c r="B79" s="280">
        <v>47</v>
      </c>
      <c r="C79" s="280" t="s">
        <v>33</v>
      </c>
      <c r="D79" s="281">
        <v>4702280</v>
      </c>
      <c r="E79" s="36" t="s">
        <v>371</v>
      </c>
      <c r="F79" s="36">
        <v>291</v>
      </c>
      <c r="G79" s="36">
        <v>0</v>
      </c>
      <c r="H79" s="36">
        <v>0</v>
      </c>
      <c r="I79" s="36">
        <v>0</v>
      </c>
      <c r="J79" s="36">
        <v>0</v>
      </c>
      <c r="K79" s="272">
        <v>291</v>
      </c>
      <c r="L79" s="36">
        <v>761</v>
      </c>
      <c r="M79" s="282">
        <v>0.3823915900131406</v>
      </c>
      <c r="N79" s="36">
        <v>291</v>
      </c>
      <c r="O79" s="36">
        <v>291</v>
      </c>
      <c r="P79" s="36">
        <v>291</v>
      </c>
      <c r="Q79" s="36">
        <v>558.49612499999989</v>
      </c>
      <c r="R79" s="36">
        <v>653.55604999999991</v>
      </c>
      <c r="T79" s="270">
        <v>305</v>
      </c>
      <c r="U79" s="298">
        <v>-305</v>
      </c>
    </row>
    <row r="80" spans="1:21" x14ac:dyDescent="0.35">
      <c r="A80" s="280"/>
      <c r="B80" s="280"/>
      <c r="C80" s="280"/>
      <c r="D80" s="281">
        <v>4700154</v>
      </c>
      <c r="E80" s="274" t="s">
        <v>372</v>
      </c>
      <c r="F80" s="1192">
        <v>174</v>
      </c>
      <c r="G80" s="1192">
        <v>0</v>
      </c>
      <c r="H80" s="1192">
        <v>0</v>
      </c>
      <c r="I80" s="1192">
        <v>0</v>
      </c>
      <c r="J80" s="1192">
        <v>0</v>
      </c>
      <c r="K80" s="1193">
        <v>174</v>
      </c>
      <c r="L80" s="1192">
        <v>1630</v>
      </c>
      <c r="M80" s="282">
        <v>0.10674846625766871</v>
      </c>
      <c r="N80" s="36">
        <v>174</v>
      </c>
      <c r="O80" s="36">
        <v>0</v>
      </c>
      <c r="P80" s="36">
        <v>174</v>
      </c>
      <c r="Q80" s="36">
        <v>174</v>
      </c>
      <c r="R80" s="36">
        <v>174</v>
      </c>
      <c r="T80" s="270">
        <v>0</v>
      </c>
      <c r="U80" s="298">
        <v>0</v>
      </c>
    </row>
    <row r="81" spans="1:21" x14ac:dyDescent="0.35">
      <c r="A81" s="280">
        <v>1</v>
      </c>
      <c r="B81" s="280">
        <v>47</v>
      </c>
      <c r="C81" s="280" t="s">
        <v>33</v>
      </c>
      <c r="D81" s="281">
        <v>4702310</v>
      </c>
      <c r="E81" s="36" t="s">
        <v>373</v>
      </c>
      <c r="F81" s="36">
        <v>1420</v>
      </c>
      <c r="G81" s="36">
        <v>0</v>
      </c>
      <c r="H81" s="36">
        <v>0</v>
      </c>
      <c r="I81" s="36">
        <v>11</v>
      </c>
      <c r="J81" s="270">
        <v>0</v>
      </c>
      <c r="K81" s="272">
        <v>1431</v>
      </c>
      <c r="L81" s="36">
        <v>4333</v>
      </c>
      <c r="M81" s="282">
        <v>0.33025617355181169</v>
      </c>
      <c r="N81" s="36">
        <v>1431</v>
      </c>
      <c r="O81" s="36">
        <v>1431</v>
      </c>
      <c r="P81" s="36">
        <v>1431</v>
      </c>
      <c r="Q81" s="36">
        <v>2445.794625</v>
      </c>
      <c r="R81" s="36">
        <v>2704.6706500000005</v>
      </c>
      <c r="T81" s="270">
        <v>0</v>
      </c>
      <c r="U81" s="298">
        <v>11</v>
      </c>
    </row>
    <row r="82" spans="1:21" x14ac:dyDescent="0.35">
      <c r="A82" s="280">
        <v>1</v>
      </c>
      <c r="B82" s="280">
        <v>47</v>
      </c>
      <c r="C82" s="280" t="s">
        <v>33</v>
      </c>
      <c r="D82" s="281">
        <v>4702340</v>
      </c>
      <c r="E82" s="36" t="s">
        <v>374</v>
      </c>
      <c r="F82" s="36">
        <v>1783</v>
      </c>
      <c r="G82" s="36">
        <v>0</v>
      </c>
      <c r="H82" s="36">
        <v>0</v>
      </c>
      <c r="I82" s="36">
        <v>83</v>
      </c>
      <c r="J82" s="270">
        <v>0</v>
      </c>
      <c r="K82" s="272">
        <v>1866</v>
      </c>
      <c r="L82" s="36">
        <v>8043</v>
      </c>
      <c r="M82" s="282">
        <v>0.2320029839612085</v>
      </c>
      <c r="N82" s="36">
        <v>1866</v>
      </c>
      <c r="O82" s="36">
        <v>1866</v>
      </c>
      <c r="P82" s="36">
        <v>1866</v>
      </c>
      <c r="Q82" s="36">
        <v>2453.5</v>
      </c>
      <c r="R82" s="36">
        <v>2453.5</v>
      </c>
      <c r="T82" s="270">
        <v>11</v>
      </c>
      <c r="U82" s="298">
        <v>72</v>
      </c>
    </row>
    <row r="83" spans="1:21" x14ac:dyDescent="0.35">
      <c r="A83" s="280">
        <v>1</v>
      </c>
      <c r="B83" s="280">
        <v>47</v>
      </c>
      <c r="C83" s="280" t="s">
        <v>33</v>
      </c>
      <c r="D83" s="281">
        <v>4702370</v>
      </c>
      <c r="E83" s="36" t="s">
        <v>375</v>
      </c>
      <c r="F83" s="36">
        <v>572</v>
      </c>
      <c r="G83" s="36">
        <v>0</v>
      </c>
      <c r="H83" s="36">
        <v>0</v>
      </c>
      <c r="I83" s="36">
        <v>8</v>
      </c>
      <c r="J83" s="270">
        <v>0</v>
      </c>
      <c r="K83" s="272">
        <v>580</v>
      </c>
      <c r="L83" s="36">
        <v>4275</v>
      </c>
      <c r="M83" s="282">
        <v>0.13567251461988303</v>
      </c>
      <c r="N83" s="36">
        <v>580</v>
      </c>
      <c r="O83" s="36">
        <v>0</v>
      </c>
      <c r="P83" s="36">
        <v>580</v>
      </c>
      <c r="Q83" s="36">
        <v>580</v>
      </c>
      <c r="R83" s="36">
        <v>580</v>
      </c>
      <c r="T83" s="270">
        <v>83</v>
      </c>
      <c r="U83" s="298">
        <v>-75</v>
      </c>
    </row>
    <row r="84" spans="1:21" x14ac:dyDescent="0.35">
      <c r="A84" s="280">
        <v>1</v>
      </c>
      <c r="B84" s="280">
        <v>47</v>
      </c>
      <c r="C84" s="280" t="s">
        <v>33</v>
      </c>
      <c r="D84" s="281">
        <v>4702400</v>
      </c>
      <c r="E84" s="36" t="s">
        <v>376</v>
      </c>
      <c r="F84" s="36">
        <v>300</v>
      </c>
      <c r="G84" s="36">
        <v>0</v>
      </c>
      <c r="H84" s="36">
        <v>0</v>
      </c>
      <c r="I84" s="36">
        <v>16</v>
      </c>
      <c r="J84" s="270">
        <v>0</v>
      </c>
      <c r="K84" s="272">
        <v>316</v>
      </c>
      <c r="L84" s="36">
        <v>1628</v>
      </c>
      <c r="M84" s="282">
        <v>0.1941031941031941</v>
      </c>
      <c r="N84" s="36">
        <v>316</v>
      </c>
      <c r="O84" s="36">
        <v>316</v>
      </c>
      <c r="P84" s="36">
        <v>316</v>
      </c>
      <c r="Q84" s="36">
        <v>362.76819999999998</v>
      </c>
      <c r="R84" s="36">
        <v>347.17880000000002</v>
      </c>
      <c r="T84" s="270">
        <v>8</v>
      </c>
      <c r="U84" s="298">
        <v>8</v>
      </c>
    </row>
    <row r="85" spans="1:21" x14ac:dyDescent="0.35">
      <c r="A85" s="280">
        <v>1</v>
      </c>
      <c r="B85" s="280">
        <v>47</v>
      </c>
      <c r="C85" s="280" t="s">
        <v>33</v>
      </c>
      <c r="D85" s="281">
        <v>4702430</v>
      </c>
      <c r="E85" s="36" t="s">
        <v>377</v>
      </c>
      <c r="F85" s="36">
        <v>464</v>
      </c>
      <c r="G85" s="36">
        <v>0</v>
      </c>
      <c r="H85" s="36">
        <v>0</v>
      </c>
      <c r="I85" s="36">
        <v>4</v>
      </c>
      <c r="J85" s="270">
        <v>0</v>
      </c>
      <c r="K85" s="272">
        <v>468</v>
      </c>
      <c r="L85" s="36">
        <v>1926</v>
      </c>
      <c r="M85" s="282">
        <v>0.24299065420560748</v>
      </c>
      <c r="N85" s="36">
        <v>468</v>
      </c>
      <c r="O85" s="36">
        <v>468</v>
      </c>
      <c r="P85" s="36">
        <v>468</v>
      </c>
      <c r="Q85" s="36">
        <v>625.56795</v>
      </c>
      <c r="R85" s="36">
        <v>615.20669999999996</v>
      </c>
      <c r="T85" s="270">
        <v>16</v>
      </c>
      <c r="U85" s="298">
        <v>-12</v>
      </c>
    </row>
    <row r="86" spans="1:21" x14ac:dyDescent="0.35">
      <c r="A86" s="280">
        <v>1</v>
      </c>
      <c r="B86" s="280">
        <v>47</v>
      </c>
      <c r="C86" s="280" t="s">
        <v>33</v>
      </c>
      <c r="D86" s="281">
        <v>4702460</v>
      </c>
      <c r="E86" s="36" t="s">
        <v>378</v>
      </c>
      <c r="F86" s="36">
        <v>214</v>
      </c>
      <c r="G86" s="36">
        <v>0</v>
      </c>
      <c r="H86" s="36">
        <v>0</v>
      </c>
      <c r="I86" s="36">
        <v>1</v>
      </c>
      <c r="J86" s="270">
        <v>0</v>
      </c>
      <c r="K86" s="272">
        <v>215</v>
      </c>
      <c r="L86" s="36">
        <v>825</v>
      </c>
      <c r="M86" s="282">
        <v>0.26060606060606062</v>
      </c>
      <c r="N86" s="36">
        <v>215</v>
      </c>
      <c r="O86" s="36">
        <v>215</v>
      </c>
      <c r="P86" s="36">
        <v>215</v>
      </c>
      <c r="Q86" s="36">
        <v>304.29312500000003</v>
      </c>
      <c r="R86" s="36">
        <v>307.12125000000003</v>
      </c>
      <c r="T86" s="270">
        <v>4</v>
      </c>
      <c r="U86" s="298">
        <v>-3</v>
      </c>
    </row>
    <row r="87" spans="1:21" x14ac:dyDescent="0.35">
      <c r="A87" s="280">
        <v>1</v>
      </c>
      <c r="B87" s="280">
        <v>47</v>
      </c>
      <c r="C87" s="280" t="s">
        <v>33</v>
      </c>
      <c r="D87" s="281">
        <v>4702490</v>
      </c>
      <c r="E87" s="36" t="s">
        <v>379</v>
      </c>
      <c r="F87" s="36">
        <v>707</v>
      </c>
      <c r="G87" s="36">
        <v>0</v>
      </c>
      <c r="H87" s="36">
        <v>0</v>
      </c>
      <c r="I87" s="36">
        <v>21</v>
      </c>
      <c r="J87" s="270">
        <v>0</v>
      </c>
      <c r="K87" s="272">
        <v>728</v>
      </c>
      <c r="L87" s="36">
        <v>4643</v>
      </c>
      <c r="M87" s="282">
        <v>0.15679517553306052</v>
      </c>
      <c r="N87" s="36">
        <v>728</v>
      </c>
      <c r="O87" s="36">
        <v>728</v>
      </c>
      <c r="P87" s="36">
        <v>728</v>
      </c>
      <c r="Q87" s="36">
        <v>746.5</v>
      </c>
      <c r="R87" s="36">
        <v>746.5</v>
      </c>
      <c r="T87" s="270">
        <v>1</v>
      </c>
      <c r="U87" s="298">
        <v>20</v>
      </c>
    </row>
    <row r="88" spans="1:21" x14ac:dyDescent="0.35">
      <c r="A88" s="280">
        <v>1</v>
      </c>
      <c r="B88" s="280">
        <v>47</v>
      </c>
      <c r="C88" s="280" t="s">
        <v>33</v>
      </c>
      <c r="D88" s="281">
        <v>4702520</v>
      </c>
      <c r="E88" s="36" t="s">
        <v>380</v>
      </c>
      <c r="F88" s="36">
        <v>808</v>
      </c>
      <c r="G88" s="36">
        <v>0</v>
      </c>
      <c r="H88" s="36">
        <v>0</v>
      </c>
      <c r="I88" s="36">
        <v>18</v>
      </c>
      <c r="J88" s="270">
        <v>0</v>
      </c>
      <c r="K88" s="272">
        <v>826</v>
      </c>
      <c r="L88" s="36">
        <v>5896</v>
      </c>
      <c r="M88" s="282">
        <v>0.14009497964721845</v>
      </c>
      <c r="N88" s="36">
        <v>826</v>
      </c>
      <c r="O88" s="36">
        <v>0</v>
      </c>
      <c r="P88" s="36">
        <v>826</v>
      </c>
      <c r="Q88" s="36">
        <v>893.5</v>
      </c>
      <c r="R88" s="36">
        <v>893.5</v>
      </c>
      <c r="T88" s="270">
        <v>21</v>
      </c>
      <c r="U88" s="298">
        <v>-3</v>
      </c>
    </row>
    <row r="89" spans="1:21" x14ac:dyDescent="0.35">
      <c r="A89" s="280">
        <v>1</v>
      </c>
      <c r="B89" s="280">
        <v>47</v>
      </c>
      <c r="C89" s="280" t="s">
        <v>33</v>
      </c>
      <c r="D89" s="281">
        <v>4702550</v>
      </c>
      <c r="E89" s="36" t="s">
        <v>381</v>
      </c>
      <c r="F89" s="36">
        <v>994</v>
      </c>
      <c r="G89" s="36">
        <v>0</v>
      </c>
      <c r="H89" s="36">
        <v>0</v>
      </c>
      <c r="I89" s="36">
        <v>13</v>
      </c>
      <c r="J89" s="270">
        <v>0</v>
      </c>
      <c r="K89" s="272">
        <v>1007</v>
      </c>
      <c r="L89" s="36">
        <v>4268</v>
      </c>
      <c r="M89" s="282">
        <v>0.23594189315838801</v>
      </c>
      <c r="N89" s="36">
        <v>1007</v>
      </c>
      <c r="O89" s="36">
        <v>1007</v>
      </c>
      <c r="P89" s="36">
        <v>1007</v>
      </c>
      <c r="Q89" s="36">
        <v>1311.0430999999999</v>
      </c>
      <c r="R89" s="36">
        <v>1273.0406</v>
      </c>
      <c r="T89" s="270">
        <v>18</v>
      </c>
      <c r="U89" s="298">
        <v>-5</v>
      </c>
    </row>
    <row r="90" spans="1:21" x14ac:dyDescent="0.35">
      <c r="A90" s="280">
        <v>1</v>
      </c>
      <c r="B90" s="280">
        <v>47</v>
      </c>
      <c r="C90" s="280" t="s">
        <v>33</v>
      </c>
      <c r="D90" s="281">
        <v>4702580</v>
      </c>
      <c r="E90" s="36" t="s">
        <v>382</v>
      </c>
      <c r="F90" s="36">
        <v>3884</v>
      </c>
      <c r="G90" s="36">
        <v>51</v>
      </c>
      <c r="H90" s="36">
        <v>0</v>
      </c>
      <c r="I90" s="36">
        <v>115</v>
      </c>
      <c r="J90" s="270">
        <v>0</v>
      </c>
      <c r="K90" s="272">
        <v>4050</v>
      </c>
      <c r="L90" s="36">
        <v>15772</v>
      </c>
      <c r="M90" s="282">
        <v>0.25678417448643165</v>
      </c>
      <c r="N90" s="36">
        <v>4050</v>
      </c>
      <c r="O90" s="36">
        <v>4050</v>
      </c>
      <c r="P90" s="36">
        <v>4050</v>
      </c>
      <c r="Q90" s="36">
        <v>6623.5</v>
      </c>
      <c r="R90" s="36">
        <v>7070.5</v>
      </c>
      <c r="T90" s="270">
        <v>13</v>
      </c>
      <c r="U90" s="298">
        <v>102</v>
      </c>
    </row>
    <row r="91" spans="1:21" x14ac:dyDescent="0.35">
      <c r="A91" s="280">
        <v>1</v>
      </c>
      <c r="B91" s="280">
        <v>47</v>
      </c>
      <c r="C91" s="280" t="s">
        <v>33</v>
      </c>
      <c r="D91" s="281">
        <v>4702610</v>
      </c>
      <c r="E91" s="36" t="s">
        <v>383</v>
      </c>
      <c r="F91" s="36">
        <v>350</v>
      </c>
      <c r="G91" s="36">
        <v>0</v>
      </c>
      <c r="H91" s="36">
        <v>0</v>
      </c>
      <c r="I91" s="36">
        <v>2</v>
      </c>
      <c r="J91" s="270">
        <v>0</v>
      </c>
      <c r="K91" s="272">
        <v>352</v>
      </c>
      <c r="L91" s="36">
        <v>1269</v>
      </c>
      <c r="M91" s="282">
        <v>0.27738376674546888</v>
      </c>
      <c r="N91" s="36">
        <v>352</v>
      </c>
      <c r="O91" s="36">
        <v>352</v>
      </c>
      <c r="P91" s="36">
        <v>352</v>
      </c>
      <c r="Q91" s="36">
        <v>521.28542500000003</v>
      </c>
      <c r="R91" s="36">
        <v>536.28105000000005</v>
      </c>
      <c r="T91" s="270">
        <v>2</v>
      </c>
      <c r="U91" s="298">
        <v>0</v>
      </c>
    </row>
    <row r="92" spans="1:21" x14ac:dyDescent="0.35">
      <c r="A92" s="280">
        <v>1</v>
      </c>
      <c r="B92" s="280">
        <v>47</v>
      </c>
      <c r="C92" s="280" t="s">
        <v>33</v>
      </c>
      <c r="D92" s="281">
        <v>4702640</v>
      </c>
      <c r="E92" s="36" t="s">
        <v>384</v>
      </c>
      <c r="F92" s="36">
        <v>909</v>
      </c>
      <c r="G92" s="36">
        <v>0</v>
      </c>
      <c r="H92" s="36">
        <v>0</v>
      </c>
      <c r="I92" s="36">
        <v>9</v>
      </c>
      <c r="J92" s="270">
        <v>0</v>
      </c>
      <c r="K92" s="272">
        <v>918</v>
      </c>
      <c r="L92" s="36">
        <v>4235</v>
      </c>
      <c r="M92" s="282">
        <v>0.21676505312868949</v>
      </c>
      <c r="N92" s="36">
        <v>918</v>
      </c>
      <c r="O92" s="36">
        <v>918</v>
      </c>
      <c r="P92" s="36">
        <v>918</v>
      </c>
      <c r="Q92" s="36">
        <v>1111.6402499999999</v>
      </c>
      <c r="R92" s="36">
        <v>1047.0934999999999</v>
      </c>
      <c r="T92" s="270">
        <v>9</v>
      </c>
      <c r="U92" s="298">
        <v>0</v>
      </c>
    </row>
    <row r="93" spans="1:21" x14ac:dyDescent="0.35">
      <c r="A93" s="280">
        <v>1</v>
      </c>
      <c r="B93" s="280">
        <v>47</v>
      </c>
      <c r="C93" s="280" t="s">
        <v>33</v>
      </c>
      <c r="D93" s="281">
        <v>4702670</v>
      </c>
      <c r="E93" s="36" t="s">
        <v>385</v>
      </c>
      <c r="F93" s="36">
        <v>1031</v>
      </c>
      <c r="G93" s="36">
        <v>0</v>
      </c>
      <c r="H93" s="36">
        <v>0</v>
      </c>
      <c r="I93" s="36">
        <v>31</v>
      </c>
      <c r="J93" s="270">
        <v>0</v>
      </c>
      <c r="K93" s="272">
        <v>1062</v>
      </c>
      <c r="L93" s="36">
        <v>5821</v>
      </c>
      <c r="M93" s="282">
        <v>0.18244287923037278</v>
      </c>
      <c r="N93" s="36">
        <v>1062</v>
      </c>
      <c r="O93" s="36">
        <v>1062</v>
      </c>
      <c r="P93" s="36">
        <v>1062</v>
      </c>
      <c r="Q93" s="36">
        <v>1247.5</v>
      </c>
      <c r="R93" s="36">
        <v>1247.5</v>
      </c>
      <c r="T93" s="270">
        <v>31</v>
      </c>
      <c r="U93" s="298">
        <v>0</v>
      </c>
    </row>
    <row r="94" spans="1:21" x14ac:dyDescent="0.35">
      <c r="A94" s="280">
        <v>1</v>
      </c>
      <c r="B94" s="280">
        <v>47</v>
      </c>
      <c r="C94" s="280" t="s">
        <v>33</v>
      </c>
      <c r="D94" s="281">
        <v>4702700</v>
      </c>
      <c r="E94" s="36" t="s">
        <v>386</v>
      </c>
      <c r="F94" s="36">
        <v>479</v>
      </c>
      <c r="G94" s="36">
        <v>0</v>
      </c>
      <c r="H94" s="36">
        <v>0</v>
      </c>
      <c r="I94" s="36">
        <v>22</v>
      </c>
      <c r="J94" s="270">
        <v>0</v>
      </c>
      <c r="K94" s="272">
        <v>501</v>
      </c>
      <c r="L94" s="36">
        <v>5057</v>
      </c>
      <c r="M94" s="282">
        <v>9.907059521455408E-2</v>
      </c>
      <c r="N94" s="36">
        <v>501</v>
      </c>
      <c r="O94" s="36">
        <v>0</v>
      </c>
      <c r="P94" s="36">
        <v>501</v>
      </c>
      <c r="Q94" s="36">
        <v>501.00000000000006</v>
      </c>
      <c r="R94" s="36">
        <v>501.00000000000006</v>
      </c>
      <c r="T94" s="270">
        <v>22</v>
      </c>
      <c r="U94" s="298">
        <v>0</v>
      </c>
    </row>
    <row r="95" spans="1:21" x14ac:dyDescent="0.35">
      <c r="A95" s="280">
        <v>1</v>
      </c>
      <c r="B95" s="280">
        <v>47</v>
      </c>
      <c r="C95" s="280" t="s">
        <v>33</v>
      </c>
      <c r="D95" s="281">
        <v>4702760</v>
      </c>
      <c r="E95" s="36" t="s">
        <v>387</v>
      </c>
      <c r="F95" s="36">
        <v>2028</v>
      </c>
      <c r="G95" s="36">
        <v>30</v>
      </c>
      <c r="H95" s="36">
        <v>0</v>
      </c>
      <c r="I95" s="36">
        <v>11</v>
      </c>
      <c r="J95" s="270">
        <v>0</v>
      </c>
      <c r="K95" s="272">
        <v>2069</v>
      </c>
      <c r="L95" s="36">
        <v>15747</v>
      </c>
      <c r="M95" s="282">
        <v>0.1313901060519464</v>
      </c>
      <c r="N95" s="36">
        <v>2069</v>
      </c>
      <c r="O95" s="36">
        <v>0</v>
      </c>
      <c r="P95" s="36">
        <v>2069</v>
      </c>
      <c r="Q95" s="36">
        <v>2758</v>
      </c>
      <c r="R95" s="36">
        <v>2758</v>
      </c>
      <c r="T95" s="270">
        <v>11</v>
      </c>
      <c r="U95" s="298">
        <v>0</v>
      </c>
    </row>
    <row r="96" spans="1:21" x14ac:dyDescent="0.35">
      <c r="A96" s="280">
        <v>1</v>
      </c>
      <c r="B96" s="280">
        <v>47</v>
      </c>
      <c r="C96" s="280" t="s">
        <v>33</v>
      </c>
      <c r="D96" s="281">
        <v>4702790</v>
      </c>
      <c r="E96" s="36" t="s">
        <v>388</v>
      </c>
      <c r="F96" s="36">
        <v>270</v>
      </c>
      <c r="G96" s="36">
        <v>0</v>
      </c>
      <c r="H96" s="36">
        <v>0</v>
      </c>
      <c r="I96" s="36">
        <v>4</v>
      </c>
      <c r="J96" s="270">
        <v>0</v>
      </c>
      <c r="K96" s="272">
        <v>274</v>
      </c>
      <c r="L96" s="36">
        <v>1091</v>
      </c>
      <c r="M96" s="282">
        <v>0.25114573785517874</v>
      </c>
      <c r="N96" s="36">
        <v>274</v>
      </c>
      <c r="O96" s="36">
        <v>274</v>
      </c>
      <c r="P96" s="36">
        <v>274</v>
      </c>
      <c r="Q96" s="36">
        <v>376.60157500000008</v>
      </c>
      <c r="R96" s="36">
        <v>375.18095000000005</v>
      </c>
      <c r="T96" s="270">
        <v>4</v>
      </c>
      <c r="U96" s="298">
        <v>0</v>
      </c>
    </row>
    <row r="97" spans="1:21" x14ac:dyDescent="0.35">
      <c r="A97" s="280">
        <v>1</v>
      </c>
      <c r="B97" s="280">
        <v>47</v>
      </c>
      <c r="C97" s="280" t="s">
        <v>33</v>
      </c>
      <c r="D97" s="281">
        <v>4702820</v>
      </c>
      <c r="E97" s="36" t="s">
        <v>389</v>
      </c>
      <c r="F97" s="36">
        <v>1140</v>
      </c>
      <c r="G97" s="36">
        <v>0</v>
      </c>
      <c r="H97" s="36">
        <v>0</v>
      </c>
      <c r="I97" s="36">
        <v>46</v>
      </c>
      <c r="J97" s="270">
        <v>0</v>
      </c>
      <c r="K97" s="272">
        <v>1186</v>
      </c>
      <c r="L97" s="36">
        <v>6594</v>
      </c>
      <c r="M97" s="282">
        <v>0.17986047922353654</v>
      </c>
      <c r="N97" s="36">
        <v>1186</v>
      </c>
      <c r="O97" s="36">
        <v>1186</v>
      </c>
      <c r="P97" s="36">
        <v>1186</v>
      </c>
      <c r="Q97" s="36">
        <v>1433.5</v>
      </c>
      <c r="R97" s="36">
        <v>1433.5</v>
      </c>
      <c r="T97" s="270">
        <v>46</v>
      </c>
      <c r="U97" s="298">
        <v>0</v>
      </c>
    </row>
    <row r="98" spans="1:21" x14ac:dyDescent="0.35">
      <c r="A98" s="280">
        <v>1</v>
      </c>
      <c r="B98" s="280">
        <v>47</v>
      </c>
      <c r="C98" s="280" t="s">
        <v>33</v>
      </c>
      <c r="D98" s="281">
        <v>4702880</v>
      </c>
      <c r="E98" s="36" t="s">
        <v>390</v>
      </c>
      <c r="F98" s="36">
        <v>871</v>
      </c>
      <c r="G98" s="36">
        <v>0</v>
      </c>
      <c r="H98" s="36">
        <v>0</v>
      </c>
      <c r="I98" s="36">
        <v>13</v>
      </c>
      <c r="J98" s="270">
        <v>0</v>
      </c>
      <c r="K98" s="272">
        <v>884</v>
      </c>
      <c r="L98" s="36">
        <v>4289</v>
      </c>
      <c r="M98" s="282">
        <v>0.2061086500349732</v>
      </c>
      <c r="N98" s="36">
        <v>884</v>
      </c>
      <c r="O98" s="36">
        <v>884</v>
      </c>
      <c r="P98" s="36">
        <v>884</v>
      </c>
      <c r="Q98" s="36">
        <v>1045.8303500000002</v>
      </c>
      <c r="R98" s="36">
        <v>991.88689999999997</v>
      </c>
      <c r="T98" s="270">
        <v>13</v>
      </c>
      <c r="U98" s="298">
        <v>0</v>
      </c>
    </row>
    <row r="99" spans="1:21" x14ac:dyDescent="0.35">
      <c r="A99" s="280">
        <v>1</v>
      </c>
      <c r="B99" s="280">
        <v>47</v>
      </c>
      <c r="C99" s="280" t="s">
        <v>33</v>
      </c>
      <c r="D99" s="281">
        <v>4702910</v>
      </c>
      <c r="E99" s="36" t="s">
        <v>391</v>
      </c>
      <c r="F99" s="36">
        <v>445</v>
      </c>
      <c r="G99" s="36">
        <v>0</v>
      </c>
      <c r="H99" s="36">
        <v>0</v>
      </c>
      <c r="I99" s="36">
        <v>12</v>
      </c>
      <c r="J99" s="270">
        <v>0</v>
      </c>
      <c r="K99" s="272">
        <v>457</v>
      </c>
      <c r="L99" s="36">
        <v>1862</v>
      </c>
      <c r="M99" s="282">
        <v>0.24543501611170784</v>
      </c>
      <c r="N99" s="36">
        <v>457</v>
      </c>
      <c r="O99" s="36">
        <v>457</v>
      </c>
      <c r="P99" s="36">
        <v>457</v>
      </c>
      <c r="Q99" s="36">
        <v>616.15915000000018</v>
      </c>
      <c r="R99" s="36">
        <v>608.41790000000015</v>
      </c>
      <c r="T99" s="270">
        <v>12</v>
      </c>
      <c r="U99" s="298">
        <v>0</v>
      </c>
    </row>
    <row r="100" spans="1:21" x14ac:dyDescent="0.35">
      <c r="A100" s="280">
        <v>1</v>
      </c>
      <c r="B100" s="280">
        <v>47</v>
      </c>
      <c r="C100" s="280" t="s">
        <v>33</v>
      </c>
      <c r="D100" s="281">
        <v>4702970</v>
      </c>
      <c r="E100" s="36" t="s">
        <v>392</v>
      </c>
      <c r="F100" s="36">
        <v>395</v>
      </c>
      <c r="G100" s="36">
        <v>0</v>
      </c>
      <c r="H100" s="36">
        <v>0</v>
      </c>
      <c r="I100" s="36">
        <v>9</v>
      </c>
      <c r="J100" s="270">
        <v>0</v>
      </c>
      <c r="K100" s="272">
        <v>404</v>
      </c>
      <c r="L100" s="36">
        <v>1982</v>
      </c>
      <c r="M100" s="282">
        <v>0.20383451059535823</v>
      </c>
      <c r="N100" s="36">
        <v>404</v>
      </c>
      <c r="O100" s="36">
        <v>404</v>
      </c>
      <c r="P100" s="36">
        <v>404</v>
      </c>
      <c r="Q100" s="36">
        <v>475.4033</v>
      </c>
      <c r="R100" s="36">
        <v>451.60220000000004</v>
      </c>
      <c r="T100" s="270">
        <v>9</v>
      </c>
      <c r="U100" s="298">
        <v>0</v>
      </c>
    </row>
    <row r="101" spans="1:21" x14ac:dyDescent="0.35">
      <c r="A101" s="280"/>
      <c r="B101" s="280"/>
      <c r="C101" s="280"/>
      <c r="D101" s="281">
        <v>4700150</v>
      </c>
      <c r="E101" s="13" t="s">
        <v>393</v>
      </c>
      <c r="F101" s="36">
        <v>681</v>
      </c>
      <c r="G101" s="36">
        <v>0</v>
      </c>
      <c r="H101" s="36">
        <v>0</v>
      </c>
      <c r="I101" s="36">
        <v>7</v>
      </c>
      <c r="J101" s="270">
        <v>0</v>
      </c>
      <c r="K101" s="272">
        <v>688</v>
      </c>
      <c r="L101" s="36">
        <v>2883</v>
      </c>
      <c r="M101" s="282">
        <v>0.23864030523759971</v>
      </c>
      <c r="N101" s="36">
        <v>688</v>
      </c>
      <c r="O101" s="36">
        <v>688</v>
      </c>
      <c r="P101" s="36">
        <v>688</v>
      </c>
      <c r="Q101" s="36">
        <v>905.04797499999995</v>
      </c>
      <c r="R101" s="36">
        <v>883.26734999999996</v>
      </c>
      <c r="T101" s="270">
        <v>7</v>
      </c>
      <c r="U101" s="298">
        <v>0</v>
      </c>
    </row>
    <row r="102" spans="1:21" x14ac:dyDescent="0.35">
      <c r="A102" s="280">
        <v>1</v>
      </c>
      <c r="B102" s="280">
        <v>47</v>
      </c>
      <c r="C102" s="280" t="s">
        <v>33</v>
      </c>
      <c r="D102" s="281">
        <v>4703000</v>
      </c>
      <c r="E102" s="36" t="s">
        <v>394</v>
      </c>
      <c r="F102" s="36">
        <v>1192</v>
      </c>
      <c r="G102" s="36">
        <v>0</v>
      </c>
      <c r="H102" s="36">
        <v>0</v>
      </c>
      <c r="I102" s="36">
        <v>64</v>
      </c>
      <c r="J102" s="270">
        <v>0</v>
      </c>
      <c r="K102" s="272">
        <v>1256</v>
      </c>
      <c r="L102" s="36">
        <v>5872</v>
      </c>
      <c r="M102" s="282">
        <v>0.21389645776566757</v>
      </c>
      <c r="N102" s="36">
        <v>1256</v>
      </c>
      <c r="O102" s="36">
        <v>1256</v>
      </c>
      <c r="P102" s="36">
        <v>1256</v>
      </c>
      <c r="Q102" s="36">
        <v>1538.5</v>
      </c>
      <c r="R102" s="36">
        <v>1538.5</v>
      </c>
      <c r="T102" s="270">
        <v>64</v>
      </c>
      <c r="U102" s="298">
        <v>0</v>
      </c>
    </row>
    <row r="103" spans="1:21" x14ac:dyDescent="0.35">
      <c r="A103" s="280">
        <v>1</v>
      </c>
      <c r="B103" s="280">
        <v>47</v>
      </c>
      <c r="C103" s="280" t="s">
        <v>33</v>
      </c>
      <c r="D103" s="281">
        <v>4703030</v>
      </c>
      <c r="E103" s="284" t="s">
        <v>395</v>
      </c>
      <c r="F103" s="283">
        <v>5959</v>
      </c>
      <c r="G103" s="283">
        <v>110</v>
      </c>
      <c r="H103" s="283">
        <v>0</v>
      </c>
      <c r="I103" s="283">
        <v>41</v>
      </c>
      <c r="J103" s="283">
        <v>0</v>
      </c>
      <c r="K103" s="283">
        <v>6110</v>
      </c>
      <c r="L103" s="283">
        <v>38023</v>
      </c>
      <c r="M103" s="289">
        <v>0.16069221260815822</v>
      </c>
      <c r="N103" s="283">
        <v>5900</v>
      </c>
      <c r="O103" s="283">
        <v>5900</v>
      </c>
      <c r="P103" s="283">
        <v>5900</v>
      </c>
      <c r="Q103" s="283">
        <v>10323.5</v>
      </c>
      <c r="R103" s="283">
        <v>11233</v>
      </c>
      <c r="T103" s="1191">
        <v>41</v>
      </c>
      <c r="U103" s="298">
        <v>0</v>
      </c>
    </row>
    <row r="104" spans="1:21" x14ac:dyDescent="0.35">
      <c r="A104" s="280">
        <v>1</v>
      </c>
      <c r="B104" s="280">
        <v>47</v>
      </c>
      <c r="C104" s="280" t="s">
        <v>33</v>
      </c>
      <c r="D104" s="281">
        <v>4700078</v>
      </c>
      <c r="E104" s="36" t="s">
        <v>396</v>
      </c>
      <c r="F104" s="36">
        <v>121</v>
      </c>
      <c r="G104" s="36">
        <v>0</v>
      </c>
      <c r="H104" s="36">
        <v>0</v>
      </c>
      <c r="I104" s="36">
        <v>0</v>
      </c>
      <c r="J104" s="36">
        <v>0</v>
      </c>
      <c r="K104" s="36">
        <v>121</v>
      </c>
      <c r="L104" s="36">
        <v>945</v>
      </c>
      <c r="M104" s="282">
        <v>0.12804232804232804</v>
      </c>
      <c r="N104" s="36">
        <v>121</v>
      </c>
      <c r="O104" s="36">
        <v>0</v>
      </c>
      <c r="P104" s="36">
        <v>121</v>
      </c>
      <c r="Q104" s="36">
        <v>121</v>
      </c>
      <c r="R104" s="36">
        <v>121</v>
      </c>
      <c r="T104" s="1191">
        <v>0</v>
      </c>
      <c r="U104" s="298">
        <v>0</v>
      </c>
    </row>
    <row r="105" spans="1:21" x14ac:dyDescent="0.35">
      <c r="A105" s="280">
        <v>1</v>
      </c>
      <c r="B105" s="280">
        <v>47</v>
      </c>
      <c r="C105" s="280" t="s">
        <v>33</v>
      </c>
      <c r="D105" s="281">
        <v>4703060</v>
      </c>
      <c r="E105" s="36" t="s">
        <v>397</v>
      </c>
      <c r="F105" s="36">
        <v>724</v>
      </c>
      <c r="G105" s="36">
        <v>0</v>
      </c>
      <c r="H105" s="36">
        <v>0</v>
      </c>
      <c r="I105" s="36">
        <v>11</v>
      </c>
      <c r="J105" s="36">
        <v>0</v>
      </c>
      <c r="K105" s="36">
        <v>735</v>
      </c>
      <c r="L105" s="36">
        <v>3109</v>
      </c>
      <c r="M105" s="282">
        <v>0.23641042135734963</v>
      </c>
      <c r="N105" s="36">
        <v>735</v>
      </c>
      <c r="O105" s="36">
        <v>735</v>
      </c>
      <c r="P105" s="36">
        <v>735</v>
      </c>
      <c r="Q105" s="36">
        <v>958.66342500000007</v>
      </c>
      <c r="R105" s="36">
        <v>931.70905000000016</v>
      </c>
      <c r="T105" s="270">
        <v>11</v>
      </c>
      <c r="U105" s="298">
        <v>0</v>
      </c>
    </row>
    <row r="106" spans="1:21" x14ac:dyDescent="0.35">
      <c r="A106" s="280">
        <v>1</v>
      </c>
      <c r="B106" s="280">
        <v>47</v>
      </c>
      <c r="C106" s="280" t="s">
        <v>33</v>
      </c>
      <c r="D106" s="281">
        <v>4703090</v>
      </c>
      <c r="E106" s="284" t="s">
        <v>398</v>
      </c>
      <c r="F106" s="1192">
        <v>1630</v>
      </c>
      <c r="G106" s="1192">
        <v>0</v>
      </c>
      <c r="H106" s="1192">
        <v>0</v>
      </c>
      <c r="I106" s="1192">
        <v>8</v>
      </c>
      <c r="J106" s="1192">
        <v>0</v>
      </c>
      <c r="K106" s="1193">
        <v>1638</v>
      </c>
      <c r="L106" s="1192">
        <v>11788</v>
      </c>
      <c r="M106" s="282">
        <v>0.13895486935866982</v>
      </c>
      <c r="N106" s="36">
        <v>1638</v>
      </c>
      <c r="O106" s="36">
        <v>0</v>
      </c>
      <c r="P106" s="36">
        <v>1638</v>
      </c>
      <c r="Q106" s="36">
        <v>2111.5</v>
      </c>
      <c r="R106" s="36">
        <v>2111.5</v>
      </c>
      <c r="T106" s="270">
        <v>8</v>
      </c>
      <c r="U106" s="298">
        <v>0</v>
      </c>
    </row>
    <row r="107" spans="1:21" x14ac:dyDescent="0.35">
      <c r="A107" s="280">
        <v>1</v>
      </c>
      <c r="B107" s="280">
        <v>47</v>
      </c>
      <c r="C107" s="280" t="s">
        <v>33</v>
      </c>
      <c r="D107" s="281">
        <v>4703150</v>
      </c>
      <c r="E107" s="36" t="s">
        <v>399</v>
      </c>
      <c r="F107" s="36">
        <v>335</v>
      </c>
      <c r="G107" s="36">
        <v>0</v>
      </c>
      <c r="H107" s="36">
        <v>0</v>
      </c>
      <c r="I107" s="36">
        <v>3</v>
      </c>
      <c r="J107" s="36">
        <v>0</v>
      </c>
      <c r="K107" s="272">
        <v>338</v>
      </c>
      <c r="L107" s="36">
        <v>743</v>
      </c>
      <c r="M107" s="282">
        <v>0.45491251682368777</v>
      </c>
      <c r="N107" s="36">
        <v>338</v>
      </c>
      <c r="O107" s="36">
        <v>338</v>
      </c>
      <c r="P107" s="36">
        <v>338</v>
      </c>
      <c r="Q107" s="36">
        <v>760.81347500000004</v>
      </c>
      <c r="R107" s="36">
        <v>961.38634999999999</v>
      </c>
      <c r="T107" s="270">
        <v>3</v>
      </c>
      <c r="U107" s="298">
        <v>0</v>
      </c>
    </row>
    <row r="108" spans="1:21" x14ac:dyDescent="0.35">
      <c r="A108" s="280">
        <v>1</v>
      </c>
      <c r="B108" s="280">
        <v>47</v>
      </c>
      <c r="C108" s="280" t="s">
        <v>33</v>
      </c>
      <c r="D108" s="281">
        <v>4703210</v>
      </c>
      <c r="E108" s="36" t="s">
        <v>400</v>
      </c>
      <c r="F108" s="36">
        <v>846</v>
      </c>
      <c r="G108" s="36">
        <v>0</v>
      </c>
      <c r="H108" s="36">
        <v>0</v>
      </c>
      <c r="I108" s="36">
        <v>15</v>
      </c>
      <c r="J108" s="36">
        <v>0</v>
      </c>
      <c r="K108" s="272">
        <v>861</v>
      </c>
      <c r="L108" s="36">
        <v>4709</v>
      </c>
      <c r="M108" s="282">
        <v>0.18284136759396899</v>
      </c>
      <c r="N108" s="36">
        <v>861</v>
      </c>
      <c r="O108" s="36">
        <v>861</v>
      </c>
      <c r="P108" s="36">
        <v>861</v>
      </c>
      <c r="Q108" s="36">
        <v>956.50334999999973</v>
      </c>
      <c r="R108" s="36">
        <v>946</v>
      </c>
      <c r="T108" s="270">
        <v>15</v>
      </c>
      <c r="U108" s="298">
        <v>0</v>
      </c>
    </row>
    <row r="109" spans="1:21" x14ac:dyDescent="0.35">
      <c r="A109" s="280">
        <v>1</v>
      </c>
      <c r="B109" s="280">
        <v>47</v>
      </c>
      <c r="C109" s="280" t="s">
        <v>33</v>
      </c>
      <c r="D109" s="281">
        <v>4703240</v>
      </c>
      <c r="E109" s="36" t="s">
        <v>401</v>
      </c>
      <c r="F109" s="36">
        <v>676</v>
      </c>
      <c r="G109" s="36">
        <v>0</v>
      </c>
      <c r="H109" s="36">
        <v>0</v>
      </c>
      <c r="I109" s="36">
        <v>7</v>
      </c>
      <c r="J109" s="36">
        <v>0</v>
      </c>
      <c r="K109" s="272">
        <v>683</v>
      </c>
      <c r="L109" s="36">
        <v>3230</v>
      </c>
      <c r="M109" s="282">
        <v>0.21145510835913311</v>
      </c>
      <c r="N109" s="36">
        <v>683</v>
      </c>
      <c r="O109" s="36">
        <v>683</v>
      </c>
      <c r="P109" s="36">
        <v>683</v>
      </c>
      <c r="Q109" s="36">
        <v>817.82449999999972</v>
      </c>
      <c r="R109" s="36">
        <v>772.88299999999981</v>
      </c>
      <c r="T109" s="270">
        <v>7</v>
      </c>
      <c r="U109" s="298">
        <v>0</v>
      </c>
    </row>
    <row r="110" spans="1:21" x14ac:dyDescent="0.35">
      <c r="A110" s="280">
        <v>1</v>
      </c>
      <c r="B110" s="280">
        <v>47</v>
      </c>
      <c r="C110" s="280" t="s">
        <v>33</v>
      </c>
      <c r="D110" s="281">
        <v>4703270</v>
      </c>
      <c r="E110" s="36" t="s">
        <v>402</v>
      </c>
      <c r="F110" s="36">
        <v>169</v>
      </c>
      <c r="G110" s="36">
        <v>0</v>
      </c>
      <c r="H110" s="36">
        <v>0</v>
      </c>
      <c r="I110" s="36">
        <v>25</v>
      </c>
      <c r="J110" s="36">
        <v>0</v>
      </c>
      <c r="K110" s="272">
        <v>194</v>
      </c>
      <c r="L110" s="36">
        <v>509</v>
      </c>
      <c r="M110" s="282">
        <v>0.38113948919449903</v>
      </c>
      <c r="N110" s="36">
        <v>194</v>
      </c>
      <c r="O110" s="36">
        <v>194</v>
      </c>
      <c r="P110" s="36">
        <v>194</v>
      </c>
      <c r="Q110" s="36">
        <v>371.48262500000004</v>
      </c>
      <c r="R110" s="36">
        <v>434.26745000000005</v>
      </c>
      <c r="T110" s="270">
        <v>25</v>
      </c>
      <c r="U110" s="298">
        <v>0</v>
      </c>
    </row>
    <row r="111" spans="1:21" x14ac:dyDescent="0.35">
      <c r="A111" s="280">
        <v>1</v>
      </c>
      <c r="B111" s="280">
        <v>47</v>
      </c>
      <c r="C111" s="280" t="s">
        <v>33</v>
      </c>
      <c r="D111" s="281">
        <v>4703300</v>
      </c>
      <c r="E111" s="36" t="s">
        <v>403</v>
      </c>
      <c r="F111" s="36">
        <v>671</v>
      </c>
      <c r="G111" s="36">
        <v>0</v>
      </c>
      <c r="H111" s="36">
        <v>0</v>
      </c>
      <c r="I111" s="36">
        <v>44</v>
      </c>
      <c r="J111" s="36">
        <v>0</v>
      </c>
      <c r="K111" s="272">
        <v>715</v>
      </c>
      <c r="L111" s="36">
        <v>3524</v>
      </c>
      <c r="M111" s="282">
        <v>0.20289443813847899</v>
      </c>
      <c r="N111" s="36">
        <v>715</v>
      </c>
      <c r="O111" s="36">
        <v>715</v>
      </c>
      <c r="P111" s="36">
        <v>715</v>
      </c>
      <c r="Q111" s="36">
        <v>839.47059999999988</v>
      </c>
      <c r="R111" s="36">
        <v>797.98039999999992</v>
      </c>
      <c r="T111" s="270">
        <v>44</v>
      </c>
      <c r="U111" s="298">
        <v>0</v>
      </c>
    </row>
    <row r="112" spans="1:21" x14ac:dyDescent="0.35">
      <c r="A112" s="280">
        <v>1</v>
      </c>
      <c r="B112" s="280">
        <v>47</v>
      </c>
      <c r="C112" s="280" t="s">
        <v>33</v>
      </c>
      <c r="D112" s="281">
        <v>4703330</v>
      </c>
      <c r="E112" s="36" t="s">
        <v>404</v>
      </c>
      <c r="F112" s="36">
        <v>446</v>
      </c>
      <c r="G112" s="36">
        <v>0</v>
      </c>
      <c r="H112" s="36">
        <v>0</v>
      </c>
      <c r="I112" s="36">
        <v>3</v>
      </c>
      <c r="J112" s="36">
        <v>0</v>
      </c>
      <c r="K112" s="272">
        <v>449</v>
      </c>
      <c r="L112" s="36">
        <v>1226</v>
      </c>
      <c r="M112" s="282">
        <v>0.36623164763458399</v>
      </c>
      <c r="N112" s="36">
        <v>449</v>
      </c>
      <c r="O112" s="36">
        <v>449</v>
      </c>
      <c r="P112" s="36">
        <v>449</v>
      </c>
      <c r="Q112" s="36">
        <v>835.36924999999997</v>
      </c>
      <c r="R112" s="36">
        <v>963.74929999999995</v>
      </c>
      <c r="T112" s="270">
        <v>3</v>
      </c>
      <c r="U112" s="298">
        <v>0</v>
      </c>
    </row>
    <row r="113" spans="1:21" x14ac:dyDescent="0.35">
      <c r="A113" s="280">
        <v>1</v>
      </c>
      <c r="B113" s="280">
        <v>47</v>
      </c>
      <c r="C113" s="280" t="s">
        <v>33</v>
      </c>
      <c r="D113" s="281">
        <v>4703360</v>
      </c>
      <c r="E113" s="36" t="s">
        <v>405</v>
      </c>
      <c r="F113" s="36">
        <v>319</v>
      </c>
      <c r="G113" s="36">
        <v>0</v>
      </c>
      <c r="H113" s="36">
        <v>0</v>
      </c>
      <c r="I113" s="36">
        <v>0</v>
      </c>
      <c r="J113" s="36">
        <v>0</v>
      </c>
      <c r="K113" s="272">
        <v>319</v>
      </c>
      <c r="L113" s="36">
        <v>1277</v>
      </c>
      <c r="M113" s="282">
        <v>0.24980422866092403</v>
      </c>
      <c r="N113" s="36">
        <v>319</v>
      </c>
      <c r="O113" s="36">
        <v>319</v>
      </c>
      <c r="P113" s="36">
        <v>319</v>
      </c>
      <c r="Q113" s="36">
        <v>436.52402499999994</v>
      </c>
      <c r="R113" s="36">
        <v>434.00464999999997</v>
      </c>
      <c r="T113" s="270">
        <v>0</v>
      </c>
      <c r="U113" s="298">
        <v>0</v>
      </c>
    </row>
    <row r="114" spans="1:21" x14ac:dyDescent="0.35">
      <c r="A114" s="280">
        <v>1</v>
      </c>
      <c r="B114" s="280">
        <v>47</v>
      </c>
      <c r="C114" s="280" t="s">
        <v>33</v>
      </c>
      <c r="D114" s="281">
        <v>4703390</v>
      </c>
      <c r="E114" s="36" t="s">
        <v>406</v>
      </c>
      <c r="F114" s="36">
        <v>150</v>
      </c>
      <c r="G114" s="36">
        <v>0</v>
      </c>
      <c r="H114" s="36">
        <v>0</v>
      </c>
      <c r="I114" s="36">
        <v>5</v>
      </c>
      <c r="J114" s="36">
        <v>0</v>
      </c>
      <c r="K114" s="272">
        <v>155</v>
      </c>
      <c r="L114" s="36">
        <v>667</v>
      </c>
      <c r="M114" s="282">
        <v>0.23238380809595202</v>
      </c>
      <c r="N114" s="36">
        <v>155</v>
      </c>
      <c r="O114" s="36">
        <v>155</v>
      </c>
      <c r="P114" s="36">
        <v>155</v>
      </c>
      <c r="Q114" s="36">
        <v>198.95577500000002</v>
      </c>
      <c r="R114" s="36">
        <v>191.83015000000003</v>
      </c>
      <c r="T114" s="270">
        <v>5</v>
      </c>
      <c r="U114" s="298">
        <v>0</v>
      </c>
    </row>
    <row r="115" spans="1:21" x14ac:dyDescent="0.35">
      <c r="A115" s="280">
        <v>1</v>
      </c>
      <c r="B115" s="280">
        <v>47</v>
      </c>
      <c r="C115" s="280" t="s">
        <v>33</v>
      </c>
      <c r="D115" s="281">
        <v>4703420</v>
      </c>
      <c r="E115" s="36" t="s">
        <v>407</v>
      </c>
      <c r="F115" s="36">
        <v>548</v>
      </c>
      <c r="G115" s="36">
        <v>0</v>
      </c>
      <c r="H115" s="36">
        <v>0</v>
      </c>
      <c r="I115" s="36">
        <v>8</v>
      </c>
      <c r="J115" s="36">
        <v>0</v>
      </c>
      <c r="K115" s="272">
        <v>556</v>
      </c>
      <c r="L115" s="36">
        <v>2454</v>
      </c>
      <c r="M115" s="282">
        <v>0.22656886715566421</v>
      </c>
      <c r="N115" s="36">
        <v>556</v>
      </c>
      <c r="O115" s="36">
        <v>556</v>
      </c>
      <c r="P115" s="36">
        <v>556</v>
      </c>
      <c r="Q115" s="36">
        <v>696.31555000000003</v>
      </c>
      <c r="R115" s="36">
        <v>662.96429999999998</v>
      </c>
      <c r="T115" s="270">
        <v>8</v>
      </c>
      <c r="U115" s="298">
        <v>0</v>
      </c>
    </row>
    <row r="116" spans="1:21" x14ac:dyDescent="0.35">
      <c r="A116" s="280">
        <v>1</v>
      </c>
      <c r="B116" s="280">
        <v>47</v>
      </c>
      <c r="C116" s="280" t="s">
        <v>33</v>
      </c>
      <c r="D116" s="281">
        <v>4703450</v>
      </c>
      <c r="E116" s="36" t="s">
        <v>408</v>
      </c>
      <c r="F116" s="36">
        <v>2018</v>
      </c>
      <c r="G116" s="36">
        <v>25</v>
      </c>
      <c r="H116" s="36">
        <v>0</v>
      </c>
      <c r="I116" s="36">
        <v>67</v>
      </c>
      <c r="J116" s="36">
        <v>0</v>
      </c>
      <c r="K116" s="272">
        <v>2110</v>
      </c>
      <c r="L116" s="36">
        <v>11893</v>
      </c>
      <c r="M116" s="282">
        <v>0.17741528630286724</v>
      </c>
      <c r="N116" s="36">
        <v>2110</v>
      </c>
      <c r="O116" s="36">
        <v>2110</v>
      </c>
      <c r="P116" s="36">
        <v>2110</v>
      </c>
      <c r="Q116" s="36">
        <v>2819.5</v>
      </c>
      <c r="R116" s="36">
        <v>2819.5</v>
      </c>
      <c r="T116" s="270">
        <v>67</v>
      </c>
      <c r="U116" s="298">
        <v>0</v>
      </c>
    </row>
    <row r="117" spans="1:21" x14ac:dyDescent="0.35">
      <c r="A117" s="280">
        <v>1</v>
      </c>
      <c r="B117" s="280">
        <v>47</v>
      </c>
      <c r="C117" s="280" t="s">
        <v>33</v>
      </c>
      <c r="D117" s="281">
        <v>4703480</v>
      </c>
      <c r="E117" s="36" t="s">
        <v>409</v>
      </c>
      <c r="F117" s="36">
        <v>1107</v>
      </c>
      <c r="G117" s="36">
        <v>0</v>
      </c>
      <c r="H117" s="36">
        <v>0</v>
      </c>
      <c r="I117" s="36">
        <v>28</v>
      </c>
      <c r="J117" s="36">
        <v>0</v>
      </c>
      <c r="K117" s="272">
        <v>1135</v>
      </c>
      <c r="L117" s="36">
        <v>4740</v>
      </c>
      <c r="M117" s="282">
        <v>0.23945147679324894</v>
      </c>
      <c r="N117" s="36">
        <v>1135</v>
      </c>
      <c r="O117" s="36">
        <v>1135</v>
      </c>
      <c r="P117" s="36">
        <v>1135</v>
      </c>
      <c r="Q117" s="36">
        <v>1497.6204999999998</v>
      </c>
      <c r="R117" s="36">
        <v>1463.7329999999997</v>
      </c>
      <c r="T117" s="270">
        <v>28</v>
      </c>
      <c r="U117" s="298">
        <v>0</v>
      </c>
    </row>
    <row r="118" spans="1:21" x14ac:dyDescent="0.35">
      <c r="A118" s="280">
        <v>1</v>
      </c>
      <c r="B118" s="280">
        <v>47</v>
      </c>
      <c r="C118" s="280" t="s">
        <v>33</v>
      </c>
      <c r="D118" s="281">
        <v>4703510</v>
      </c>
      <c r="E118" s="36" t="s">
        <v>410</v>
      </c>
      <c r="F118" s="36">
        <v>53</v>
      </c>
      <c r="G118" s="36">
        <v>0</v>
      </c>
      <c r="H118" s="36">
        <v>0</v>
      </c>
      <c r="I118" s="36">
        <v>0</v>
      </c>
      <c r="J118" s="36">
        <v>0</v>
      </c>
      <c r="K118" s="272">
        <v>53</v>
      </c>
      <c r="L118" s="36">
        <v>160</v>
      </c>
      <c r="M118" s="282">
        <v>0.33124999999999999</v>
      </c>
      <c r="N118" s="36">
        <v>53</v>
      </c>
      <c r="O118" s="36">
        <v>53</v>
      </c>
      <c r="P118" s="36">
        <v>53</v>
      </c>
      <c r="Q118" s="36">
        <v>90.830000000000013</v>
      </c>
      <c r="R118" s="36">
        <v>100.58800000000002</v>
      </c>
      <c r="T118" s="270">
        <v>0</v>
      </c>
      <c r="U118" s="298">
        <v>0</v>
      </c>
    </row>
    <row r="119" spans="1:21" x14ac:dyDescent="0.35">
      <c r="A119" s="280">
        <v>1</v>
      </c>
      <c r="B119" s="280">
        <v>47</v>
      </c>
      <c r="C119" s="280" t="s">
        <v>33</v>
      </c>
      <c r="D119" s="281">
        <v>4703540</v>
      </c>
      <c r="E119" s="36" t="s">
        <v>411</v>
      </c>
      <c r="F119" s="36">
        <v>1528</v>
      </c>
      <c r="G119" s="36">
        <v>52</v>
      </c>
      <c r="H119" s="36">
        <v>0</v>
      </c>
      <c r="I119" s="36">
        <v>46</v>
      </c>
      <c r="J119" s="36">
        <v>0</v>
      </c>
      <c r="K119" s="272">
        <v>1626</v>
      </c>
      <c r="L119" s="36">
        <v>7103</v>
      </c>
      <c r="M119" s="282">
        <v>0.22891735886245249</v>
      </c>
      <c r="N119" s="36">
        <v>1626</v>
      </c>
      <c r="O119" s="36">
        <v>1626</v>
      </c>
      <c r="P119" s="36">
        <v>1626</v>
      </c>
      <c r="Q119" s="36">
        <v>2093.5</v>
      </c>
      <c r="R119" s="36">
        <v>2093.5</v>
      </c>
      <c r="T119" s="270">
        <v>46</v>
      </c>
      <c r="U119" s="298">
        <v>0</v>
      </c>
    </row>
    <row r="120" spans="1:21" x14ac:dyDescent="0.35">
      <c r="A120" s="280">
        <v>1</v>
      </c>
      <c r="B120" s="280">
        <v>47</v>
      </c>
      <c r="C120" s="280" t="s">
        <v>33</v>
      </c>
      <c r="D120" s="281">
        <v>4703590</v>
      </c>
      <c r="E120" s="36" t="s">
        <v>412</v>
      </c>
      <c r="F120" s="36">
        <v>1687</v>
      </c>
      <c r="G120" s="36">
        <v>0</v>
      </c>
      <c r="H120" s="36">
        <v>0</v>
      </c>
      <c r="I120" s="36">
        <v>18</v>
      </c>
      <c r="J120" s="36">
        <v>0</v>
      </c>
      <c r="K120" s="272">
        <v>1705</v>
      </c>
      <c r="L120" s="36">
        <v>12525</v>
      </c>
      <c r="M120" s="282">
        <v>0.13612774451097803</v>
      </c>
      <c r="N120" s="36">
        <v>1705</v>
      </c>
      <c r="O120" s="36">
        <v>0</v>
      </c>
      <c r="P120" s="36">
        <v>1705</v>
      </c>
      <c r="Q120" s="36">
        <v>2212</v>
      </c>
      <c r="R120" s="36">
        <v>2212</v>
      </c>
      <c r="T120" s="270">
        <v>18</v>
      </c>
      <c r="U120" s="298">
        <v>0</v>
      </c>
    </row>
    <row r="121" spans="1:21" x14ac:dyDescent="0.35">
      <c r="A121" s="280">
        <v>1</v>
      </c>
      <c r="B121" s="280">
        <v>47</v>
      </c>
      <c r="C121" s="280" t="s">
        <v>33</v>
      </c>
      <c r="D121" s="281">
        <v>4703600</v>
      </c>
      <c r="E121" s="36" t="s">
        <v>413</v>
      </c>
      <c r="F121" s="36">
        <v>158</v>
      </c>
      <c r="G121" s="36">
        <v>0</v>
      </c>
      <c r="H121" s="36">
        <v>0</v>
      </c>
      <c r="I121" s="36">
        <v>25</v>
      </c>
      <c r="J121" s="36">
        <v>0</v>
      </c>
      <c r="K121" s="272">
        <v>183</v>
      </c>
      <c r="L121" s="36">
        <v>432</v>
      </c>
      <c r="M121" s="282">
        <v>0.4236111111111111</v>
      </c>
      <c r="N121" s="36">
        <v>183</v>
      </c>
      <c r="O121" s="36">
        <v>183</v>
      </c>
      <c r="P121" s="36">
        <v>183</v>
      </c>
      <c r="Q121" s="36">
        <v>388.26839999999982</v>
      </c>
      <c r="R121" s="36">
        <v>477.84239999999977</v>
      </c>
      <c r="T121" s="270">
        <v>25</v>
      </c>
      <c r="U121" s="298">
        <v>0</v>
      </c>
    </row>
    <row r="122" spans="1:21" x14ac:dyDescent="0.35">
      <c r="A122" s="280">
        <v>1</v>
      </c>
      <c r="B122" s="280">
        <v>47</v>
      </c>
      <c r="C122" s="280" t="s">
        <v>33</v>
      </c>
      <c r="D122" s="281">
        <v>4703660</v>
      </c>
      <c r="E122" s="284" t="s">
        <v>414</v>
      </c>
      <c r="F122" s="1192">
        <v>4885</v>
      </c>
      <c r="G122" s="1192">
        <v>0</v>
      </c>
      <c r="H122" s="1192">
        <v>0</v>
      </c>
      <c r="I122" s="1192">
        <v>234</v>
      </c>
      <c r="J122" s="1192">
        <v>0</v>
      </c>
      <c r="K122" s="1193">
        <v>5119</v>
      </c>
      <c r="L122" s="1192">
        <v>46861</v>
      </c>
      <c r="M122" s="282">
        <v>0.10923795907044237</v>
      </c>
      <c r="N122" s="36">
        <v>5119</v>
      </c>
      <c r="O122" s="36">
        <v>0</v>
      </c>
      <c r="P122" s="36">
        <v>5119</v>
      </c>
      <c r="Q122" s="36">
        <v>8761.5</v>
      </c>
      <c r="R122" s="36">
        <v>9475.75</v>
      </c>
      <c r="T122" s="270">
        <v>234</v>
      </c>
      <c r="U122" s="298">
        <v>0</v>
      </c>
    </row>
    <row r="123" spans="1:21" x14ac:dyDescent="0.35">
      <c r="A123" s="280">
        <v>1</v>
      </c>
      <c r="B123" s="280">
        <v>47</v>
      </c>
      <c r="C123" s="280" t="s">
        <v>33</v>
      </c>
      <c r="D123" s="281">
        <v>4703690</v>
      </c>
      <c r="E123" s="36" t="s">
        <v>415</v>
      </c>
      <c r="F123" s="36">
        <v>750</v>
      </c>
      <c r="G123" s="36">
        <v>0</v>
      </c>
      <c r="H123" s="36">
        <v>0</v>
      </c>
      <c r="I123" s="36">
        <v>64</v>
      </c>
      <c r="J123" s="36">
        <v>0</v>
      </c>
      <c r="K123" s="272">
        <v>814</v>
      </c>
      <c r="L123" s="36">
        <v>3434</v>
      </c>
      <c r="M123" s="282">
        <v>0.23704135119394293</v>
      </c>
      <c r="N123" s="36">
        <v>814</v>
      </c>
      <c r="O123" s="36">
        <v>814</v>
      </c>
      <c r="P123" s="36">
        <v>814</v>
      </c>
      <c r="Q123" s="36">
        <v>1064.2940500000002</v>
      </c>
      <c r="R123" s="36">
        <v>1035.6053000000004</v>
      </c>
      <c r="T123" s="270">
        <v>64</v>
      </c>
      <c r="U123" s="298">
        <v>0</v>
      </c>
    </row>
    <row r="124" spans="1:21" x14ac:dyDescent="0.35">
      <c r="A124" s="280">
        <v>1</v>
      </c>
      <c r="B124" s="280">
        <v>47</v>
      </c>
      <c r="C124" s="280" t="s">
        <v>33</v>
      </c>
      <c r="D124" s="281">
        <v>4703720</v>
      </c>
      <c r="E124" s="36" t="s">
        <v>416</v>
      </c>
      <c r="F124" s="36">
        <v>547</v>
      </c>
      <c r="G124" s="36">
        <v>0</v>
      </c>
      <c r="H124" s="36">
        <v>0</v>
      </c>
      <c r="I124" s="36">
        <v>4</v>
      </c>
      <c r="J124" s="36">
        <v>0</v>
      </c>
      <c r="K124" s="272">
        <v>551</v>
      </c>
      <c r="L124" s="36">
        <v>2337</v>
      </c>
      <c r="M124" s="282">
        <v>0.23577235772357724</v>
      </c>
      <c r="N124" s="36">
        <v>551</v>
      </c>
      <c r="O124" s="36">
        <v>551</v>
      </c>
      <c r="P124" s="36">
        <v>551</v>
      </c>
      <c r="Q124" s="36">
        <v>716.88852500000007</v>
      </c>
      <c r="R124" s="36">
        <v>695.88165000000004</v>
      </c>
      <c r="T124" s="270">
        <v>4</v>
      </c>
      <c r="U124" s="298">
        <v>0</v>
      </c>
    </row>
    <row r="125" spans="1:21" x14ac:dyDescent="0.35">
      <c r="A125" s="280">
        <v>1</v>
      </c>
      <c r="B125" s="280">
        <v>47</v>
      </c>
      <c r="C125" s="280" t="s">
        <v>33</v>
      </c>
      <c r="D125" s="281">
        <v>4703750</v>
      </c>
      <c r="E125" s="36" t="s">
        <v>417</v>
      </c>
      <c r="F125" s="36">
        <v>3001</v>
      </c>
      <c r="G125" s="36">
        <v>61</v>
      </c>
      <c r="H125" s="36">
        <v>0</v>
      </c>
      <c r="I125" s="36">
        <v>19</v>
      </c>
      <c r="J125" s="36">
        <v>0</v>
      </c>
      <c r="K125" s="272">
        <v>3081</v>
      </c>
      <c r="L125" s="36">
        <v>14846</v>
      </c>
      <c r="M125" s="282">
        <v>0.2075306479859895</v>
      </c>
      <c r="N125" s="36">
        <v>3081</v>
      </c>
      <c r="O125" s="36">
        <v>3081</v>
      </c>
      <c r="P125" s="36">
        <v>3081</v>
      </c>
      <c r="Q125" s="36">
        <v>4685.5</v>
      </c>
      <c r="R125" s="36">
        <v>4890.25</v>
      </c>
      <c r="T125" s="270">
        <v>19</v>
      </c>
      <c r="U125" s="298">
        <v>0</v>
      </c>
    </row>
    <row r="126" spans="1:21" x14ac:dyDescent="0.35">
      <c r="A126" s="280">
        <v>1</v>
      </c>
      <c r="B126" s="280">
        <v>47</v>
      </c>
      <c r="C126" s="280" t="s">
        <v>33</v>
      </c>
      <c r="D126" s="281">
        <v>4703780</v>
      </c>
      <c r="E126" s="290" t="s">
        <v>418</v>
      </c>
      <c r="F126" s="283">
        <v>40904.950654305452</v>
      </c>
      <c r="G126" s="290">
        <v>330</v>
      </c>
      <c r="H126" s="290">
        <v>0</v>
      </c>
      <c r="I126" s="283">
        <v>446</v>
      </c>
      <c r="J126" s="290">
        <v>0</v>
      </c>
      <c r="K126" s="291">
        <v>41680.950654305452</v>
      </c>
      <c r="L126" s="283">
        <v>122317</v>
      </c>
      <c r="M126" s="292">
        <v>0.34076171467829863</v>
      </c>
      <c r="N126" s="36">
        <v>45608</v>
      </c>
      <c r="O126" s="36">
        <v>45608</v>
      </c>
      <c r="P126" s="36">
        <v>45608</v>
      </c>
      <c r="Q126" s="36">
        <v>113665</v>
      </c>
      <c r="R126" s="36">
        <v>154408.375</v>
      </c>
      <c r="T126" s="270">
        <v>467</v>
      </c>
      <c r="U126" s="298">
        <v>-21</v>
      </c>
    </row>
    <row r="127" spans="1:21" x14ac:dyDescent="0.35">
      <c r="A127" s="280">
        <v>1</v>
      </c>
      <c r="B127" s="280">
        <v>47</v>
      </c>
      <c r="C127" s="280" t="s">
        <v>33</v>
      </c>
      <c r="D127" s="281">
        <v>4700148</v>
      </c>
      <c r="E127" s="36" t="s">
        <v>419</v>
      </c>
      <c r="F127" s="36">
        <v>570</v>
      </c>
      <c r="G127" s="36">
        <v>0</v>
      </c>
      <c r="H127" s="36">
        <v>0</v>
      </c>
      <c r="I127" s="36">
        <v>21</v>
      </c>
      <c r="J127" s="36">
        <v>0</v>
      </c>
      <c r="K127" s="272">
        <v>591</v>
      </c>
      <c r="L127" s="36">
        <v>3293</v>
      </c>
      <c r="M127" s="282">
        <v>0.17947160643789858</v>
      </c>
      <c r="N127" s="36">
        <v>591</v>
      </c>
      <c r="O127" s="36">
        <v>591</v>
      </c>
      <c r="P127" s="36">
        <v>591</v>
      </c>
      <c r="Q127" s="36">
        <v>649.46295000000009</v>
      </c>
      <c r="R127" s="36">
        <v>629.97530000000006</v>
      </c>
      <c r="T127" s="270">
        <v>21</v>
      </c>
      <c r="U127" s="298">
        <v>0</v>
      </c>
    </row>
    <row r="128" spans="1:21" x14ac:dyDescent="0.35">
      <c r="A128" s="280"/>
      <c r="B128" s="280"/>
      <c r="C128" s="280"/>
      <c r="D128" s="281">
        <v>4703870</v>
      </c>
      <c r="E128" s="36" t="s">
        <v>420</v>
      </c>
      <c r="F128" s="36">
        <v>101</v>
      </c>
      <c r="G128" s="36">
        <v>0</v>
      </c>
      <c r="H128" s="36">
        <v>0</v>
      </c>
      <c r="I128" s="36">
        <v>0</v>
      </c>
      <c r="J128" s="36">
        <v>0</v>
      </c>
      <c r="K128" s="272">
        <v>101</v>
      </c>
      <c r="L128" s="36">
        <v>415</v>
      </c>
      <c r="M128" s="282">
        <v>0.2433734939759036</v>
      </c>
      <c r="N128" s="36">
        <v>101</v>
      </c>
      <c r="O128" s="36">
        <v>101</v>
      </c>
      <c r="P128" s="36">
        <v>101</v>
      </c>
      <c r="Q128" s="36">
        <v>135.18987500000003</v>
      </c>
      <c r="R128" s="36">
        <v>133.03675000000004</v>
      </c>
      <c r="S128" s="293"/>
      <c r="T128" s="270">
        <v>0</v>
      </c>
      <c r="U128" s="298">
        <v>0</v>
      </c>
    </row>
    <row r="129" spans="1:21" x14ac:dyDescent="0.35">
      <c r="A129" s="280">
        <v>1</v>
      </c>
      <c r="B129" s="280">
        <v>47</v>
      </c>
      <c r="C129" s="280" t="s">
        <v>33</v>
      </c>
      <c r="D129" s="281"/>
      <c r="E129" s="284" t="s">
        <v>421</v>
      </c>
      <c r="F129" s="283">
        <v>455</v>
      </c>
      <c r="G129" s="284">
        <v>0</v>
      </c>
      <c r="H129" s="284">
        <v>0</v>
      </c>
      <c r="I129" s="283">
        <v>2</v>
      </c>
      <c r="J129" s="284">
        <v>0</v>
      </c>
      <c r="K129" s="278">
        <v>457</v>
      </c>
      <c r="L129" s="283">
        <v>1289</v>
      </c>
      <c r="M129" s="282">
        <v>0.35453840186190844</v>
      </c>
      <c r="N129" s="36">
        <v>0</v>
      </c>
      <c r="O129" s="36">
        <v>0</v>
      </c>
      <c r="P129" s="36">
        <v>0</v>
      </c>
      <c r="Q129" s="36">
        <v>0</v>
      </c>
      <c r="R129" s="36">
        <v>0</v>
      </c>
      <c r="T129" s="270"/>
      <c r="U129" s="298">
        <v>2</v>
      </c>
    </row>
    <row r="130" spans="1:21" x14ac:dyDescent="0.35">
      <c r="A130" s="280">
        <v>1</v>
      </c>
      <c r="B130" s="280">
        <v>47</v>
      </c>
      <c r="C130" s="280" t="s">
        <v>33</v>
      </c>
      <c r="D130" s="281">
        <v>4703900</v>
      </c>
      <c r="E130" s="36" t="s">
        <v>422</v>
      </c>
      <c r="F130" s="36">
        <v>434</v>
      </c>
      <c r="G130" s="36">
        <v>0</v>
      </c>
      <c r="H130" s="36">
        <v>0</v>
      </c>
      <c r="I130" s="36">
        <v>12</v>
      </c>
      <c r="J130" s="36">
        <v>0</v>
      </c>
      <c r="K130" s="272">
        <v>446</v>
      </c>
      <c r="L130" s="36">
        <v>2092</v>
      </c>
      <c r="M130" s="282">
        <v>0.21319311663479923</v>
      </c>
      <c r="N130" s="36">
        <v>446</v>
      </c>
      <c r="O130" s="36">
        <v>446</v>
      </c>
      <c r="P130" s="36">
        <v>446</v>
      </c>
      <c r="Q130" s="36">
        <v>536.0498</v>
      </c>
      <c r="R130" s="36">
        <v>506.03320000000002</v>
      </c>
      <c r="T130" s="1191">
        <v>12</v>
      </c>
      <c r="U130" s="298">
        <v>0</v>
      </c>
    </row>
    <row r="131" spans="1:21" x14ac:dyDescent="0.35">
      <c r="A131" s="280">
        <v>1</v>
      </c>
      <c r="B131" s="280">
        <v>47</v>
      </c>
      <c r="C131" s="280" t="s">
        <v>33</v>
      </c>
      <c r="D131" s="281">
        <v>4703960</v>
      </c>
      <c r="E131" s="36" t="s">
        <v>423</v>
      </c>
      <c r="F131" s="36">
        <v>2322</v>
      </c>
      <c r="G131" s="36">
        <v>14</v>
      </c>
      <c r="H131" s="36">
        <v>0</v>
      </c>
      <c r="I131" s="36">
        <v>63</v>
      </c>
      <c r="J131" s="36">
        <v>0</v>
      </c>
      <c r="K131" s="272">
        <v>2399</v>
      </c>
      <c r="L131" s="36">
        <v>11734</v>
      </c>
      <c r="M131" s="282">
        <v>0.20444861087438213</v>
      </c>
      <c r="N131" s="36">
        <v>2399</v>
      </c>
      <c r="O131" s="36">
        <v>2399</v>
      </c>
      <c r="P131" s="36">
        <v>2399</v>
      </c>
      <c r="Q131" s="36">
        <v>3321.5</v>
      </c>
      <c r="R131" s="36">
        <v>3355.75</v>
      </c>
      <c r="T131" s="270">
        <v>63</v>
      </c>
      <c r="U131" s="298">
        <v>0</v>
      </c>
    </row>
    <row r="132" spans="1:21" x14ac:dyDescent="0.35">
      <c r="A132" s="280">
        <v>1</v>
      </c>
      <c r="B132" s="280">
        <v>47</v>
      </c>
      <c r="C132" s="280" t="s">
        <v>33</v>
      </c>
      <c r="D132" s="281">
        <v>4703990</v>
      </c>
      <c r="E132" s="36" t="s">
        <v>424</v>
      </c>
      <c r="F132" s="36">
        <v>3353</v>
      </c>
      <c r="G132" s="36">
        <v>28</v>
      </c>
      <c r="H132" s="36">
        <v>0</v>
      </c>
      <c r="I132" s="36">
        <v>36</v>
      </c>
      <c r="J132" s="36">
        <v>0</v>
      </c>
      <c r="K132" s="272">
        <v>3417</v>
      </c>
      <c r="L132" s="36">
        <v>32589</v>
      </c>
      <c r="M132" s="282">
        <v>0.10485133020344288</v>
      </c>
      <c r="N132" s="36">
        <v>3417</v>
      </c>
      <c r="O132" s="36">
        <v>0</v>
      </c>
      <c r="P132" s="36">
        <v>3417</v>
      </c>
      <c r="Q132" s="36">
        <v>5357.5</v>
      </c>
      <c r="R132" s="36">
        <v>5646.25</v>
      </c>
      <c r="T132" s="270">
        <v>36</v>
      </c>
      <c r="U132" s="298">
        <v>0</v>
      </c>
    </row>
    <row r="133" spans="1:21" x14ac:dyDescent="0.35">
      <c r="A133" s="280">
        <v>1</v>
      </c>
      <c r="B133" s="280">
        <v>47</v>
      </c>
      <c r="C133" s="280" t="s">
        <v>33</v>
      </c>
      <c r="D133" s="281">
        <v>4704020</v>
      </c>
      <c r="E133" s="36" t="s">
        <v>425</v>
      </c>
      <c r="F133" s="36">
        <v>327</v>
      </c>
      <c r="G133" s="36">
        <v>0</v>
      </c>
      <c r="H133" s="36">
        <v>0</v>
      </c>
      <c r="I133" s="36">
        <v>4</v>
      </c>
      <c r="J133" s="36">
        <v>0</v>
      </c>
      <c r="K133" s="272">
        <v>331</v>
      </c>
      <c r="L133" s="36">
        <v>1371</v>
      </c>
      <c r="M133" s="282">
        <v>0.24142961342086069</v>
      </c>
      <c r="N133" s="36">
        <v>331</v>
      </c>
      <c r="O133" s="36">
        <v>331</v>
      </c>
      <c r="P133" s="36">
        <v>331</v>
      </c>
      <c r="Q133" s="36">
        <v>439.95257500000002</v>
      </c>
      <c r="R133" s="36">
        <v>431.50695000000007</v>
      </c>
      <c r="T133" s="270">
        <v>4</v>
      </c>
      <c r="U133" s="298">
        <v>0</v>
      </c>
    </row>
    <row r="134" spans="1:21" x14ac:dyDescent="0.35">
      <c r="A134" s="280">
        <v>1</v>
      </c>
      <c r="B134" s="280">
        <v>47</v>
      </c>
      <c r="C134" s="280" t="s">
        <v>33</v>
      </c>
      <c r="D134" s="281">
        <v>4704050</v>
      </c>
      <c r="E134" s="36" t="s">
        <v>426</v>
      </c>
      <c r="F134" s="36">
        <v>1908</v>
      </c>
      <c r="G134" s="36">
        <v>0</v>
      </c>
      <c r="H134" s="36">
        <v>0</v>
      </c>
      <c r="I134" s="36">
        <v>73</v>
      </c>
      <c r="J134" s="36">
        <v>0</v>
      </c>
      <c r="K134" s="272">
        <v>1981</v>
      </c>
      <c r="L134" s="36">
        <v>11463</v>
      </c>
      <c r="M134" s="282">
        <v>0.17281688912152141</v>
      </c>
      <c r="N134" s="36">
        <v>1981</v>
      </c>
      <c r="O134" s="36">
        <v>1981</v>
      </c>
      <c r="P134" s="36">
        <v>1981</v>
      </c>
      <c r="Q134" s="36">
        <v>2626</v>
      </c>
      <c r="R134" s="36">
        <v>2626</v>
      </c>
      <c r="T134" s="270">
        <v>73</v>
      </c>
      <c r="U134" s="298">
        <v>0</v>
      </c>
    </row>
    <row r="135" spans="1:21" x14ac:dyDescent="0.35">
      <c r="A135" s="280">
        <v>1</v>
      </c>
      <c r="B135" s="280">
        <v>47</v>
      </c>
      <c r="C135" s="280" t="s">
        <v>33</v>
      </c>
      <c r="D135" s="281">
        <v>4704080</v>
      </c>
      <c r="E135" s="36" t="s">
        <v>427</v>
      </c>
      <c r="F135" s="36">
        <v>356</v>
      </c>
      <c r="G135" s="36">
        <v>0</v>
      </c>
      <c r="H135" s="36">
        <v>0</v>
      </c>
      <c r="I135" s="36">
        <v>2</v>
      </c>
      <c r="J135" s="36">
        <v>0</v>
      </c>
      <c r="K135" s="272">
        <v>358</v>
      </c>
      <c r="L135" s="36">
        <v>1455</v>
      </c>
      <c r="M135" s="282">
        <v>0.24604810996563573</v>
      </c>
      <c r="N135" s="36">
        <v>358</v>
      </c>
      <c r="O135" s="36">
        <v>358</v>
      </c>
      <c r="P135" s="36">
        <v>358</v>
      </c>
      <c r="Q135" s="36">
        <v>483.70787499999994</v>
      </c>
      <c r="R135" s="36">
        <v>478.10474999999997</v>
      </c>
      <c r="T135" s="270">
        <v>2</v>
      </c>
      <c r="U135" s="298">
        <v>0</v>
      </c>
    </row>
    <row r="136" spans="1:21" x14ac:dyDescent="0.35">
      <c r="A136" s="280">
        <v>1</v>
      </c>
      <c r="B136" s="280">
        <v>47</v>
      </c>
      <c r="C136" s="280" t="s">
        <v>33</v>
      </c>
      <c r="D136" s="281">
        <v>4704100</v>
      </c>
      <c r="E136" s="36" t="s">
        <v>428</v>
      </c>
      <c r="F136" s="36">
        <v>256</v>
      </c>
      <c r="G136" s="36">
        <v>0</v>
      </c>
      <c r="H136" s="36">
        <v>0</v>
      </c>
      <c r="I136" s="36">
        <v>0</v>
      </c>
      <c r="J136" s="36">
        <v>0</v>
      </c>
      <c r="K136" s="272">
        <v>256</v>
      </c>
      <c r="L136" s="36">
        <v>1394</v>
      </c>
      <c r="M136" s="282">
        <v>0.18364418938307031</v>
      </c>
      <c r="N136" s="36">
        <v>256</v>
      </c>
      <c r="O136" s="36">
        <v>256</v>
      </c>
      <c r="P136" s="36">
        <v>256</v>
      </c>
      <c r="Q136" s="36">
        <v>285.11110000000008</v>
      </c>
      <c r="R136" s="36">
        <v>275.40740000000005</v>
      </c>
      <c r="T136" s="270">
        <v>0</v>
      </c>
      <c r="U136" s="298">
        <v>0</v>
      </c>
    </row>
    <row r="137" spans="1:21" x14ac:dyDescent="0.35">
      <c r="A137" s="280">
        <v>1</v>
      </c>
      <c r="B137" s="280">
        <v>47</v>
      </c>
      <c r="C137" s="280" t="s">
        <v>33</v>
      </c>
      <c r="D137" s="281">
        <v>4704170</v>
      </c>
      <c r="E137" s="36" t="s">
        <v>429</v>
      </c>
      <c r="F137" s="36">
        <v>896</v>
      </c>
      <c r="G137" s="36">
        <v>0</v>
      </c>
      <c r="H137" s="36">
        <v>0</v>
      </c>
      <c r="I137" s="36">
        <v>16</v>
      </c>
      <c r="J137" s="36">
        <v>0</v>
      </c>
      <c r="K137" s="272">
        <v>912</v>
      </c>
      <c r="L137" s="36">
        <v>3448</v>
      </c>
      <c r="M137" s="282">
        <v>0.26450116009280744</v>
      </c>
      <c r="N137" s="36">
        <v>912</v>
      </c>
      <c r="O137" s="36">
        <v>912</v>
      </c>
      <c r="P137" s="36">
        <v>912</v>
      </c>
      <c r="Q137" s="36">
        <v>1305.3366000000003</v>
      </c>
      <c r="R137" s="36">
        <v>1323.8716000000004</v>
      </c>
      <c r="T137" s="270">
        <v>16</v>
      </c>
      <c r="U137" s="298">
        <v>0</v>
      </c>
    </row>
    <row r="138" spans="1:21" x14ac:dyDescent="0.35">
      <c r="A138" s="280">
        <v>1</v>
      </c>
      <c r="B138" s="280">
        <v>47</v>
      </c>
      <c r="C138" s="280" t="s">
        <v>33</v>
      </c>
      <c r="D138" s="281">
        <v>4704200</v>
      </c>
      <c r="E138" s="36" t="s">
        <v>430</v>
      </c>
      <c r="F138" s="36">
        <v>521</v>
      </c>
      <c r="G138" s="36">
        <v>0</v>
      </c>
      <c r="H138" s="36">
        <v>0</v>
      </c>
      <c r="I138" s="36">
        <v>26</v>
      </c>
      <c r="J138" s="36">
        <v>0</v>
      </c>
      <c r="K138" s="272">
        <v>547</v>
      </c>
      <c r="L138" s="36">
        <v>2511</v>
      </c>
      <c r="M138" s="282">
        <v>0.21784149741138989</v>
      </c>
      <c r="N138" s="36">
        <v>547</v>
      </c>
      <c r="O138" s="36">
        <v>547</v>
      </c>
      <c r="P138" s="36">
        <v>547</v>
      </c>
      <c r="Q138" s="36">
        <v>663.83965000000012</v>
      </c>
      <c r="R138" s="36">
        <v>624.8931</v>
      </c>
      <c r="T138" s="270">
        <v>26</v>
      </c>
      <c r="U138" s="298">
        <v>0</v>
      </c>
    </row>
    <row r="139" spans="1:21" x14ac:dyDescent="0.35">
      <c r="A139" s="280">
        <v>1</v>
      </c>
      <c r="B139" s="280">
        <v>47</v>
      </c>
      <c r="C139" s="280" t="s">
        <v>33</v>
      </c>
      <c r="D139" s="281">
        <v>4704230</v>
      </c>
      <c r="E139" s="36" t="s">
        <v>431</v>
      </c>
      <c r="F139" s="36">
        <v>484</v>
      </c>
      <c r="G139" s="36">
        <v>0</v>
      </c>
      <c r="H139" s="36">
        <v>0</v>
      </c>
      <c r="I139" s="36">
        <v>1</v>
      </c>
      <c r="J139" s="36">
        <v>0</v>
      </c>
      <c r="K139" s="272">
        <v>485</v>
      </c>
      <c r="L139" s="36">
        <v>1618</v>
      </c>
      <c r="M139" s="282">
        <v>0.29975278121137205</v>
      </c>
      <c r="N139" s="36">
        <v>485</v>
      </c>
      <c r="O139" s="36">
        <v>485</v>
      </c>
      <c r="P139" s="36">
        <v>485</v>
      </c>
      <c r="Q139" s="36">
        <v>755.13184999999999</v>
      </c>
      <c r="R139" s="36">
        <v>792.34809999999993</v>
      </c>
      <c r="T139" s="270">
        <v>1</v>
      </c>
      <c r="U139" s="298">
        <v>0</v>
      </c>
    </row>
    <row r="140" spans="1:21" x14ac:dyDescent="0.35">
      <c r="A140" s="280">
        <v>1</v>
      </c>
      <c r="B140" s="280">
        <v>47</v>
      </c>
      <c r="C140" s="280" t="s">
        <v>33</v>
      </c>
      <c r="D140" s="281">
        <v>4704260</v>
      </c>
      <c r="E140" s="36" t="s">
        <v>432</v>
      </c>
      <c r="F140" s="36">
        <v>813</v>
      </c>
      <c r="G140" s="36">
        <v>0</v>
      </c>
      <c r="H140" s="36">
        <v>0</v>
      </c>
      <c r="I140" s="36">
        <v>33</v>
      </c>
      <c r="J140" s="36">
        <v>0</v>
      </c>
      <c r="K140" s="272">
        <v>846</v>
      </c>
      <c r="L140" s="36">
        <v>3221</v>
      </c>
      <c r="M140" s="282">
        <v>0.26265135051226329</v>
      </c>
      <c r="N140" s="36">
        <v>846</v>
      </c>
      <c r="O140" s="36">
        <v>846</v>
      </c>
      <c r="P140" s="36">
        <v>846</v>
      </c>
      <c r="Q140" s="36">
        <v>1204.5038250000002</v>
      </c>
      <c r="R140" s="36">
        <v>1218.8394500000002</v>
      </c>
      <c r="T140" s="270">
        <v>33</v>
      </c>
      <c r="U140" s="298">
        <v>0</v>
      </c>
    </row>
    <row r="141" spans="1:21" x14ac:dyDescent="0.35">
      <c r="A141" s="280">
        <v>1</v>
      </c>
      <c r="B141" s="280">
        <v>47</v>
      </c>
      <c r="C141" s="280" t="s">
        <v>33</v>
      </c>
      <c r="D141" s="281">
        <v>4704290</v>
      </c>
      <c r="E141" s="36" t="s">
        <v>433</v>
      </c>
      <c r="F141" s="36">
        <v>224</v>
      </c>
      <c r="G141" s="36">
        <v>0</v>
      </c>
      <c r="H141" s="36">
        <v>0</v>
      </c>
      <c r="I141" s="36">
        <v>5</v>
      </c>
      <c r="J141" s="36">
        <v>0</v>
      </c>
      <c r="K141" s="272">
        <v>229</v>
      </c>
      <c r="L141" s="36">
        <v>785</v>
      </c>
      <c r="M141" s="282">
        <v>0.29171974522292993</v>
      </c>
      <c r="N141" s="36">
        <v>229</v>
      </c>
      <c r="O141" s="36">
        <v>229</v>
      </c>
      <c r="P141" s="36">
        <v>229</v>
      </c>
      <c r="Q141" s="36">
        <v>350.60012500000005</v>
      </c>
      <c r="R141" s="36">
        <v>365.50325000000004</v>
      </c>
      <c r="T141" s="270">
        <v>5</v>
      </c>
      <c r="U141" s="298">
        <v>0</v>
      </c>
    </row>
    <row r="142" spans="1:21" x14ac:dyDescent="0.35">
      <c r="A142" s="280">
        <v>1</v>
      </c>
      <c r="B142" s="280">
        <v>47</v>
      </c>
      <c r="C142" s="280" t="s">
        <v>33</v>
      </c>
      <c r="D142" s="281">
        <v>4704320</v>
      </c>
      <c r="E142" s="36" t="s">
        <v>434</v>
      </c>
      <c r="F142" s="36">
        <v>2192</v>
      </c>
      <c r="G142" s="36">
        <v>0</v>
      </c>
      <c r="H142" s="36">
        <v>0</v>
      </c>
      <c r="I142" s="36">
        <v>37</v>
      </c>
      <c r="J142" s="36">
        <v>0</v>
      </c>
      <c r="K142" s="272">
        <v>2229</v>
      </c>
      <c r="L142" s="36">
        <v>7139</v>
      </c>
      <c r="M142" s="282">
        <v>0.31222860344586079</v>
      </c>
      <c r="N142" s="36">
        <v>2229</v>
      </c>
      <c r="O142" s="36">
        <v>2229</v>
      </c>
      <c r="P142" s="36">
        <v>2229</v>
      </c>
      <c r="Q142" s="36">
        <v>3611.3913750000002</v>
      </c>
      <c r="R142" s="36">
        <v>3877.0389500000006</v>
      </c>
      <c r="T142" s="270">
        <v>37</v>
      </c>
      <c r="U142" s="298">
        <v>0</v>
      </c>
    </row>
    <row r="143" spans="1:21" x14ac:dyDescent="0.35">
      <c r="A143" s="280">
        <v>1</v>
      </c>
      <c r="B143" s="280">
        <v>47</v>
      </c>
      <c r="C143" s="280" t="s">
        <v>33</v>
      </c>
      <c r="D143" s="281">
        <v>4704350</v>
      </c>
      <c r="E143" s="36" t="s">
        <v>435</v>
      </c>
      <c r="F143" s="36">
        <v>1363</v>
      </c>
      <c r="G143" s="36">
        <v>0</v>
      </c>
      <c r="H143" s="36">
        <v>0</v>
      </c>
      <c r="I143" s="36">
        <v>60</v>
      </c>
      <c r="J143" s="36">
        <v>0</v>
      </c>
      <c r="K143" s="272">
        <v>1423</v>
      </c>
      <c r="L143" s="36">
        <v>9921</v>
      </c>
      <c r="M143" s="282">
        <v>0.14343312166112288</v>
      </c>
      <c r="N143" s="36">
        <v>1423</v>
      </c>
      <c r="O143" s="36">
        <v>0</v>
      </c>
      <c r="P143" s="36">
        <v>1423</v>
      </c>
      <c r="Q143" s="36">
        <v>1789</v>
      </c>
      <c r="R143" s="36">
        <v>1789</v>
      </c>
      <c r="T143" s="270">
        <v>60</v>
      </c>
      <c r="U143" s="298">
        <v>0</v>
      </c>
    </row>
    <row r="144" spans="1:21" x14ac:dyDescent="0.35">
      <c r="A144" s="280">
        <v>1</v>
      </c>
      <c r="B144" s="280">
        <v>47</v>
      </c>
      <c r="C144" s="280" t="s">
        <v>33</v>
      </c>
      <c r="D144" s="281">
        <v>4704380</v>
      </c>
      <c r="E144" s="36" t="s">
        <v>436</v>
      </c>
      <c r="F144" s="36">
        <v>507</v>
      </c>
      <c r="G144" s="36">
        <v>0</v>
      </c>
      <c r="H144" s="36">
        <v>0</v>
      </c>
      <c r="I144" s="36">
        <v>9</v>
      </c>
      <c r="J144" s="36">
        <v>0</v>
      </c>
      <c r="K144" s="272">
        <v>516</v>
      </c>
      <c r="L144" s="36">
        <v>2003</v>
      </c>
      <c r="M144" s="282">
        <v>0.25761357963055415</v>
      </c>
      <c r="N144" s="36">
        <v>516</v>
      </c>
      <c r="O144" s="36">
        <v>516</v>
      </c>
      <c r="P144" s="36">
        <v>516</v>
      </c>
      <c r="Q144" s="36">
        <v>723.80197499999997</v>
      </c>
      <c r="R144" s="36">
        <v>727.67134999999996</v>
      </c>
      <c r="T144" s="270">
        <v>9</v>
      </c>
      <c r="U144" s="298">
        <v>0</v>
      </c>
    </row>
    <row r="145" spans="1:21" x14ac:dyDescent="0.35">
      <c r="A145" s="280">
        <v>1</v>
      </c>
      <c r="B145" s="280">
        <v>47</v>
      </c>
      <c r="C145" s="280" t="s">
        <v>33</v>
      </c>
      <c r="D145" s="281">
        <v>4704440</v>
      </c>
      <c r="E145" s="36" t="s">
        <v>437</v>
      </c>
      <c r="F145" s="36">
        <v>992</v>
      </c>
      <c r="G145" s="36">
        <v>0</v>
      </c>
      <c r="H145" s="36">
        <v>0</v>
      </c>
      <c r="I145" s="36">
        <v>16</v>
      </c>
      <c r="J145" s="36">
        <v>0</v>
      </c>
      <c r="K145" s="272">
        <v>1008</v>
      </c>
      <c r="L145" s="36">
        <v>4743</v>
      </c>
      <c r="M145" s="282">
        <v>0.21252371916508539</v>
      </c>
      <c r="N145" s="36">
        <v>1008</v>
      </c>
      <c r="O145" s="36">
        <v>1008</v>
      </c>
      <c r="P145" s="36">
        <v>1008</v>
      </c>
      <c r="Q145" s="36">
        <v>1209.78045</v>
      </c>
      <c r="R145" s="36">
        <v>1166.5</v>
      </c>
      <c r="T145" s="270">
        <v>16</v>
      </c>
      <c r="U145" s="298">
        <v>0</v>
      </c>
    </row>
    <row r="146" spans="1:21" x14ac:dyDescent="0.35">
      <c r="A146" s="280">
        <v>1</v>
      </c>
      <c r="B146" s="280">
        <v>47</v>
      </c>
      <c r="C146" s="280" t="s">
        <v>33</v>
      </c>
      <c r="D146" s="281">
        <v>4704470</v>
      </c>
      <c r="E146" s="36" t="s">
        <v>438</v>
      </c>
      <c r="F146" s="36">
        <v>274</v>
      </c>
      <c r="G146" s="36">
        <v>0</v>
      </c>
      <c r="H146" s="36">
        <v>0</v>
      </c>
      <c r="I146" s="36">
        <v>5</v>
      </c>
      <c r="J146" s="36">
        <v>0</v>
      </c>
      <c r="K146" s="272">
        <v>279</v>
      </c>
      <c r="L146" s="36">
        <v>1129</v>
      </c>
      <c r="M146" s="282">
        <v>0.2471213463241807</v>
      </c>
      <c r="N146" s="36">
        <v>279</v>
      </c>
      <c r="O146" s="36">
        <v>279</v>
      </c>
      <c r="P146" s="36">
        <v>279</v>
      </c>
      <c r="Q146" s="36">
        <v>378.35992500000003</v>
      </c>
      <c r="R146" s="36">
        <v>374.61805000000004</v>
      </c>
      <c r="T146" s="270">
        <v>5</v>
      </c>
      <c r="U146" s="298">
        <v>0</v>
      </c>
    </row>
    <row r="147" spans="1:21" x14ac:dyDescent="0.35">
      <c r="A147" s="280">
        <v>1</v>
      </c>
      <c r="B147" s="280">
        <v>47</v>
      </c>
      <c r="C147" s="280" t="s">
        <v>33</v>
      </c>
      <c r="D147" s="281">
        <v>4704490</v>
      </c>
      <c r="E147" s="36" t="s">
        <v>439</v>
      </c>
      <c r="F147" s="36">
        <v>971</v>
      </c>
      <c r="G147" s="36">
        <v>0</v>
      </c>
      <c r="H147" s="36">
        <v>0</v>
      </c>
      <c r="I147" s="36">
        <v>52</v>
      </c>
      <c r="J147" s="36">
        <v>0</v>
      </c>
      <c r="K147" s="272">
        <v>1023</v>
      </c>
      <c r="L147" s="36">
        <v>4326</v>
      </c>
      <c r="M147" s="282">
        <v>0.23647711511789182</v>
      </c>
      <c r="N147" s="36">
        <v>1023</v>
      </c>
      <c r="O147" s="36">
        <v>1023</v>
      </c>
      <c r="P147" s="36">
        <v>1023</v>
      </c>
      <c r="Q147" s="36">
        <v>1334.6479500000003</v>
      </c>
      <c r="R147" s="36">
        <v>1297.2867000000001</v>
      </c>
      <c r="T147" s="270">
        <v>52</v>
      </c>
      <c r="U147" s="298">
        <v>0</v>
      </c>
    </row>
    <row r="148" spans="1:21" x14ac:dyDescent="0.35">
      <c r="A148" s="280">
        <v>1</v>
      </c>
      <c r="B148" s="280">
        <v>47</v>
      </c>
      <c r="C148" s="280" t="s">
        <v>33</v>
      </c>
      <c r="D148" s="281">
        <v>4704500</v>
      </c>
      <c r="E148" s="36" t="s">
        <v>440</v>
      </c>
      <c r="F148" s="36">
        <v>1195</v>
      </c>
      <c r="G148" s="36">
        <v>12</v>
      </c>
      <c r="H148" s="36">
        <v>0</v>
      </c>
      <c r="I148" s="36">
        <v>58</v>
      </c>
      <c r="J148" s="36">
        <v>0</v>
      </c>
      <c r="K148" s="272">
        <v>1265</v>
      </c>
      <c r="L148" s="36">
        <v>44140</v>
      </c>
      <c r="M148" s="282">
        <v>2.8658812868146807E-2</v>
      </c>
      <c r="N148" s="36">
        <v>1265</v>
      </c>
      <c r="O148" s="36">
        <v>0</v>
      </c>
      <c r="P148" s="36">
        <v>0</v>
      </c>
      <c r="Q148" s="36">
        <v>0</v>
      </c>
      <c r="R148" s="36">
        <v>0</v>
      </c>
      <c r="T148" s="270">
        <v>58</v>
      </c>
      <c r="U148" s="298">
        <v>0</v>
      </c>
    </row>
    <row r="149" spans="1:21" x14ac:dyDescent="0.35">
      <c r="A149" s="280"/>
      <c r="B149" s="280"/>
      <c r="C149" s="280"/>
      <c r="D149" s="281">
        <v>4704530</v>
      </c>
      <c r="E149" s="36" t="s">
        <v>441</v>
      </c>
      <c r="F149" s="36">
        <v>1625</v>
      </c>
      <c r="G149" s="36">
        <v>32</v>
      </c>
      <c r="H149" s="36">
        <v>0</v>
      </c>
      <c r="I149" s="36">
        <v>51</v>
      </c>
      <c r="J149" s="36">
        <v>0</v>
      </c>
      <c r="K149" s="272">
        <v>1708</v>
      </c>
      <c r="L149" s="36">
        <v>20603</v>
      </c>
      <c r="M149" s="282">
        <v>8.2900548463815948E-2</v>
      </c>
      <c r="N149" s="36">
        <v>1708</v>
      </c>
      <c r="O149" s="36">
        <v>0</v>
      </c>
      <c r="P149" s="36">
        <v>1708</v>
      </c>
      <c r="Q149" s="36">
        <v>2216.5</v>
      </c>
      <c r="R149" s="36">
        <v>2216.5</v>
      </c>
      <c r="T149" s="270">
        <v>51</v>
      </c>
      <c r="U149" s="298">
        <v>0</v>
      </c>
    </row>
    <row r="150" spans="1:21" x14ac:dyDescent="0.35">
      <c r="A150" s="280"/>
      <c r="B150" s="280"/>
      <c r="C150" s="280"/>
      <c r="D150" s="281">
        <v>4704550</v>
      </c>
      <c r="E150" s="36" t="s">
        <v>442</v>
      </c>
      <c r="F150" s="1194">
        <v>116</v>
      </c>
      <c r="G150" s="36">
        <v>0</v>
      </c>
      <c r="H150" s="36">
        <v>0</v>
      </c>
      <c r="I150" s="36">
        <v>0</v>
      </c>
      <c r="J150" s="36">
        <v>0</v>
      </c>
      <c r="K150" s="272">
        <v>116</v>
      </c>
      <c r="L150" s="1195">
        <v>569</v>
      </c>
      <c r="M150" s="282">
        <v>0.20386643233743409</v>
      </c>
      <c r="N150" s="36">
        <v>0</v>
      </c>
      <c r="O150" s="36">
        <v>0</v>
      </c>
      <c r="P150" s="36">
        <v>0</v>
      </c>
      <c r="Q150" s="36">
        <v>0</v>
      </c>
      <c r="R150" s="36">
        <v>0</v>
      </c>
      <c r="T150" s="270"/>
      <c r="U150" s="298">
        <v>0</v>
      </c>
    </row>
    <row r="151" spans="1:21" x14ac:dyDescent="0.35">
      <c r="A151" s="280">
        <v>3</v>
      </c>
      <c r="B151" s="280">
        <v>47</v>
      </c>
      <c r="C151" s="280" t="s">
        <v>33</v>
      </c>
      <c r="E151" s="36"/>
      <c r="F151" s="36"/>
      <c r="G151" s="36"/>
      <c r="H151" s="36"/>
      <c r="I151" s="36"/>
      <c r="J151" s="36"/>
      <c r="K151" s="272"/>
      <c r="L151" s="36"/>
      <c r="M151" s="282"/>
      <c r="N151" s="36"/>
      <c r="O151" s="36"/>
      <c r="P151" s="36"/>
      <c r="Q151" s="36"/>
      <c r="R151" s="36"/>
      <c r="T151" s="270"/>
      <c r="U151" s="298">
        <v>0</v>
      </c>
    </row>
    <row r="152" spans="1:21" x14ac:dyDescent="0.35">
      <c r="A152" s="280">
        <v>4</v>
      </c>
      <c r="B152" s="280">
        <v>47</v>
      </c>
      <c r="C152" s="280" t="s">
        <v>33</v>
      </c>
      <c r="D152" s="281">
        <v>4799998</v>
      </c>
      <c r="E152" s="36" t="s">
        <v>247</v>
      </c>
      <c r="F152" s="270">
        <v>0</v>
      </c>
      <c r="G152" s="270">
        <v>0</v>
      </c>
      <c r="H152" s="270"/>
      <c r="I152" s="270">
        <v>0</v>
      </c>
      <c r="J152" s="270">
        <v>0</v>
      </c>
      <c r="K152" s="272">
        <f t="shared" ref="K152:K153" si="0">SUM(F152:J152)</f>
        <v>0</v>
      </c>
      <c r="L152" s="270">
        <v>0</v>
      </c>
      <c r="M152" s="282">
        <v>0</v>
      </c>
      <c r="N152" s="270">
        <f>'[1]Orig Pops-FY21 FINAL'!N153</f>
        <v>0</v>
      </c>
      <c r="O152" s="270">
        <f>'[1]Orig Pops-FY21 FINAL'!O153</f>
        <v>0</v>
      </c>
      <c r="P152" s="270">
        <f>'[1]Orig Pops-FY21 FINAL'!P153</f>
        <v>0</v>
      </c>
      <c r="Q152" s="270">
        <f>'[1]Orig Pops-FY21 FINAL'!Q153</f>
        <v>0</v>
      </c>
      <c r="R152" s="270">
        <f>'[1]Orig Pops-FY21 FINAL'!R153</f>
        <v>0</v>
      </c>
      <c r="T152" s="270">
        <v>0</v>
      </c>
      <c r="U152" s="298">
        <f t="shared" ref="U152:U154" si="1">I152-T152</f>
        <v>0</v>
      </c>
    </row>
    <row r="153" spans="1:21" x14ac:dyDescent="0.35">
      <c r="A153" s="13"/>
      <c r="B153" s="13"/>
      <c r="C153" s="13"/>
      <c r="D153" s="281">
        <v>4799999</v>
      </c>
      <c r="E153" s="13" t="s">
        <v>443</v>
      </c>
      <c r="F153" s="272">
        <f>'[1]Orig Pops-FY21 FINAL'!F154</f>
        <v>0</v>
      </c>
      <c r="G153" s="270">
        <f>'[1]Orig Pops-FY21 FINAL'!G154</f>
        <v>0</v>
      </c>
      <c r="H153" s="270">
        <f>'[1]Orig Pops-FY21 FINAL'!H154</f>
        <v>1517</v>
      </c>
      <c r="I153" s="270">
        <f>'[1]Orig Pops-FY21 FINAL'!I154</f>
        <v>0</v>
      </c>
      <c r="J153" s="270">
        <f>'[1]Orig Pops-FY21 FINAL'!J154</f>
        <v>0</v>
      </c>
      <c r="K153" s="272">
        <f t="shared" si="0"/>
        <v>1517</v>
      </c>
      <c r="L153" s="272">
        <f>'[1]Orig Pops-FY21 FINAL'!L154</f>
        <v>1517</v>
      </c>
      <c r="M153" s="282">
        <v>1</v>
      </c>
      <c r="N153" s="270">
        <v>1486</v>
      </c>
      <c r="O153" s="270">
        <v>1486</v>
      </c>
      <c r="P153" s="270">
        <v>1486</v>
      </c>
      <c r="Q153" s="270">
        <f>'[1]Orig Pops-FY21 FINAL'!Q154</f>
        <v>1930</v>
      </c>
      <c r="R153" s="270">
        <f>'[1]Orig Pops-FY21 FINAL'!R154</f>
        <v>1930</v>
      </c>
      <c r="T153" s="270">
        <v>0</v>
      </c>
      <c r="U153" s="298">
        <f t="shared" si="1"/>
        <v>0</v>
      </c>
    </row>
    <row r="154" spans="1:21" x14ac:dyDescent="0.35">
      <c r="E154" s="295" t="s">
        <v>444</v>
      </c>
      <c r="F154" s="296">
        <f>SUM(F8:F153)</f>
        <v>215957</v>
      </c>
      <c r="G154" s="296">
        <f t="shared" ref="G154:R154" si="2">SUM(G8:G153)</f>
        <v>2180</v>
      </c>
      <c r="H154" s="296">
        <f t="shared" si="2"/>
        <v>1517</v>
      </c>
      <c r="I154" s="296">
        <f t="shared" si="2"/>
        <v>4112</v>
      </c>
      <c r="J154" s="296">
        <f t="shared" si="2"/>
        <v>0</v>
      </c>
      <c r="K154" s="296">
        <f t="shared" si="2"/>
        <v>223766</v>
      </c>
      <c r="L154" s="296">
        <f t="shared" si="2"/>
        <v>1099646</v>
      </c>
      <c r="M154" s="296"/>
      <c r="N154" s="296">
        <f t="shared" si="2"/>
        <v>223525</v>
      </c>
      <c r="O154" s="296">
        <f t="shared" si="2"/>
        <v>197725</v>
      </c>
      <c r="P154" s="296">
        <f t="shared" si="2"/>
        <v>221965</v>
      </c>
      <c r="Q154" s="296">
        <f t="shared" si="2"/>
        <v>391669.89557500003</v>
      </c>
      <c r="R154" s="296">
        <f t="shared" si="2"/>
        <v>458676.67025000008</v>
      </c>
      <c r="T154" s="270">
        <v>0</v>
      </c>
      <c r="U154" s="298">
        <f t="shared" si="1"/>
        <v>4112</v>
      </c>
    </row>
    <row r="155" spans="1:21" x14ac:dyDescent="0.35">
      <c r="E155" s="1196" t="s">
        <v>445</v>
      </c>
      <c r="F155" s="298">
        <v>215957</v>
      </c>
      <c r="G155" s="298">
        <v>2180</v>
      </c>
      <c r="H155" s="298">
        <v>1517</v>
      </c>
      <c r="I155" s="298">
        <v>4112</v>
      </c>
      <c r="J155" s="298">
        <v>0</v>
      </c>
      <c r="K155" s="298">
        <v>223766</v>
      </c>
      <c r="L155" s="298">
        <v>1099646</v>
      </c>
      <c r="M155" s="299">
        <v>32.884071944505322</v>
      </c>
      <c r="N155" s="298">
        <v>223766</v>
      </c>
      <c r="O155" s="298">
        <v>197756</v>
      </c>
      <c r="P155" s="298">
        <v>222206</v>
      </c>
      <c r="Q155">
        <v>391879.89557500003</v>
      </c>
      <c r="R155">
        <v>458886.67025000008</v>
      </c>
    </row>
    <row r="156" spans="1:21" x14ac:dyDescent="0.35">
      <c r="E156" s="1196" t="s">
        <v>72</v>
      </c>
      <c r="F156" s="298">
        <f t="shared" ref="F156:J156" si="3">F155-F154</f>
        <v>0</v>
      </c>
      <c r="G156" s="298">
        <f t="shared" si="3"/>
        <v>0</v>
      </c>
      <c r="H156" s="298">
        <f t="shared" si="3"/>
        <v>0</v>
      </c>
      <c r="I156" s="298">
        <f t="shared" si="3"/>
        <v>0</v>
      </c>
      <c r="J156" s="298">
        <f t="shared" si="3"/>
        <v>0</v>
      </c>
      <c r="K156" s="298">
        <f>K155-K154</f>
        <v>0</v>
      </c>
      <c r="L156" s="298">
        <f>L155-L154</f>
        <v>0</v>
      </c>
    </row>
    <row r="158" spans="1:21" x14ac:dyDescent="0.35">
      <c r="K158" s="270"/>
    </row>
    <row r="159" spans="1:21" x14ac:dyDescent="0.35">
      <c r="K159" s="36"/>
    </row>
    <row r="160" spans="1:21" x14ac:dyDescent="0.35">
      <c r="K160" s="36"/>
    </row>
    <row r="170" spans="6:16" x14ac:dyDescent="0.35">
      <c r="F170"/>
      <c r="G170"/>
      <c r="H170"/>
      <c r="I170"/>
      <c r="J170"/>
      <c r="K170"/>
      <c r="L170"/>
      <c r="M170"/>
      <c r="N170"/>
      <c r="O170"/>
      <c r="P170"/>
    </row>
    <row r="171" spans="6:16" x14ac:dyDescent="0.35">
      <c r="F171"/>
      <c r="G171"/>
      <c r="H171"/>
      <c r="I171"/>
      <c r="J171"/>
      <c r="K171"/>
      <c r="L171"/>
      <c r="M171"/>
      <c r="N171"/>
      <c r="O171"/>
      <c r="P171"/>
    </row>
    <row r="172" spans="6:16" x14ac:dyDescent="0.35">
      <c r="F172"/>
      <c r="G172"/>
      <c r="H172"/>
      <c r="I172"/>
      <c r="J172"/>
      <c r="K172"/>
      <c r="L172"/>
      <c r="M172"/>
      <c r="N172"/>
      <c r="O172"/>
      <c r="P172"/>
    </row>
    <row r="173" spans="6:16" x14ac:dyDescent="0.35">
      <c r="F173"/>
      <c r="G173"/>
      <c r="H173"/>
      <c r="I173"/>
      <c r="J173"/>
      <c r="K173"/>
      <c r="L173"/>
      <c r="M173"/>
      <c r="N173"/>
      <c r="O173"/>
      <c r="P173"/>
    </row>
    <row r="4999" spans="1:2" ht="15" thickBot="1" x14ac:dyDescent="0.4"/>
    <row r="5000" spans="1:2" ht="15" thickBot="1" x14ac:dyDescent="0.4">
      <c r="A5000" s="1197" t="s">
        <v>971</v>
      </c>
      <c r="B5000" s="1198">
        <v>44011</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F7218-6C99-44C4-97F3-554703640133}">
  <dimension ref="A1:BP168"/>
  <sheetViews>
    <sheetView workbookViewId="0"/>
  </sheetViews>
  <sheetFormatPr defaultColWidth="18.1796875" defaultRowHeight="12.5" x14ac:dyDescent="0.25"/>
  <cols>
    <col min="1" max="1" width="16.26953125" style="3" customWidth="1"/>
    <col min="2" max="2" width="41.26953125" style="3" customWidth="1"/>
    <col min="3" max="3" width="27" style="3" customWidth="1"/>
    <col min="4" max="4" width="26.453125" style="4" customWidth="1"/>
    <col min="5" max="5" width="25.7265625" style="3" customWidth="1"/>
    <col min="6" max="6" width="18.1796875" style="3"/>
    <col min="7" max="10" width="18.1796875" style="6"/>
    <col min="11" max="11" width="22" style="6" customWidth="1"/>
    <col min="12" max="14" width="18.1796875" style="6"/>
    <col min="15" max="15" width="13.81640625" style="3" customWidth="1"/>
    <col min="16" max="16" width="17.81640625" style="4" customWidth="1"/>
    <col min="17" max="17" width="18.81640625" style="3" customWidth="1"/>
    <col min="18" max="18" width="20.1796875" style="3" customWidth="1"/>
    <col min="19" max="20" width="18.1796875" style="6"/>
    <col min="21" max="21" width="16" style="6" bestFit="1" customWidth="1"/>
    <col min="22" max="23" width="17.1796875" style="6" customWidth="1"/>
    <col min="24" max="31" width="18.1796875" style="6"/>
    <col min="32" max="32" width="12" style="6" customWidth="1"/>
    <col min="33" max="33" width="10.453125" style="6" customWidth="1"/>
    <col min="34" max="34" width="10.7265625" style="6" customWidth="1"/>
    <col min="35" max="35" width="12.1796875" style="6" customWidth="1"/>
    <col min="36" max="38" width="18.1796875" style="6"/>
    <col min="39" max="39" width="22.54296875" style="6" customWidth="1"/>
    <col min="40" max="42" width="18.1796875" style="6"/>
    <col min="43" max="43" width="22.54296875" style="6" customWidth="1"/>
    <col min="44" max="46" width="18.1796875" style="6"/>
    <col min="47" max="47" width="19.26953125" style="6" customWidth="1"/>
    <col min="48" max="50" width="18.1796875" style="6"/>
    <col min="51" max="51" width="18.1796875" style="9"/>
    <col min="52" max="52" width="23.1796875" style="6" customWidth="1"/>
    <col min="53" max="54" width="18.1796875" style="6"/>
    <col min="55" max="16384" width="18.1796875" style="3"/>
  </cols>
  <sheetData>
    <row r="1" spans="1:64" ht="13" x14ac:dyDescent="0.3">
      <c r="F1" s="5"/>
      <c r="AA1" s="8" t="s">
        <v>25</v>
      </c>
      <c r="AY1" s="6"/>
      <c r="AZ1" s="9"/>
      <c r="BD1" s="10" t="s">
        <v>26</v>
      </c>
      <c r="BE1" s="11"/>
      <c r="BF1" s="11" t="s">
        <v>27</v>
      </c>
      <c r="BG1" s="12" t="s">
        <v>28</v>
      </c>
    </row>
    <row r="2" spans="1:64" ht="13" x14ac:dyDescent="0.3">
      <c r="F2" s="5"/>
      <c r="R2" s="13"/>
      <c r="X2" s="6" t="s">
        <v>29</v>
      </c>
      <c r="Z2" s="6" t="s">
        <v>30</v>
      </c>
      <c r="AY2" s="6"/>
      <c r="AZ2" s="9"/>
      <c r="BD2" s="14" t="s">
        <v>31</v>
      </c>
      <c r="BE2" s="619">
        <v>0.66</v>
      </c>
      <c r="BF2" s="208">
        <f>BB42</f>
        <v>430703.69130082539</v>
      </c>
      <c r="BG2" s="17">
        <f>SUM(BF2:BF4)*0.66</f>
        <v>432617.5573818431</v>
      </c>
    </row>
    <row r="3" spans="1:64" ht="13" x14ac:dyDescent="0.3">
      <c r="B3" s="18"/>
      <c r="G3" s="29"/>
      <c r="H3" s="29"/>
      <c r="N3" s="621"/>
      <c r="O3" s="21"/>
      <c r="P3" s="22"/>
      <c r="Q3" s="23"/>
      <c r="R3" s="13"/>
      <c r="T3" s="24"/>
      <c r="X3" s="25">
        <f>A12+A11</f>
        <v>302875877.67000002</v>
      </c>
      <c r="Y3" s="26"/>
      <c r="Z3" s="27">
        <f>A8-A9-A10-A11</f>
        <v>302875877.67000002</v>
      </c>
      <c r="AY3" s="6"/>
      <c r="AZ3" s="9"/>
      <c r="BD3" s="14" t="s">
        <v>32</v>
      </c>
      <c r="BE3" s="260">
        <v>0.17499999999999999</v>
      </c>
      <c r="BF3" s="208">
        <f>BB16</f>
        <v>120736.03848683726</v>
      </c>
      <c r="BG3" s="17">
        <f>SUM(BF2:BF4)*0.175</f>
        <v>114709.20082094324</v>
      </c>
    </row>
    <row r="4" spans="1:64" ht="15" thickBot="1" x14ac:dyDescent="0.4">
      <c r="B4" s="8" t="s">
        <v>33</v>
      </c>
      <c r="E4" s="29"/>
      <c r="F4" s="1035" t="s">
        <v>34</v>
      </c>
      <c r="G4" s="1036"/>
      <c r="M4" s="1037"/>
      <c r="N4" s="66"/>
      <c r="O4" s="211"/>
      <c r="P4" s="36"/>
      <c r="Q4" s="36"/>
      <c r="R4" s="26"/>
      <c r="S4" s="26"/>
      <c r="T4" s="26"/>
      <c r="W4" s="26"/>
      <c r="X4" s="26"/>
      <c r="Y4" s="26"/>
      <c r="BD4" s="37" t="s">
        <v>35</v>
      </c>
      <c r="BE4" s="38">
        <v>0.16500000000000001</v>
      </c>
      <c r="BF4" s="39">
        <f>BB23</f>
        <v>104041.41776058449</v>
      </c>
      <c r="BG4" s="40">
        <f>SUM(BF2:BF4)*0.165</f>
        <v>108154.38934546078</v>
      </c>
    </row>
    <row r="5" spans="1:64" ht="13.5" thickBot="1" x14ac:dyDescent="0.35">
      <c r="B5" s="8" t="s">
        <v>36</v>
      </c>
      <c r="E5" s="41" t="s">
        <v>37</v>
      </c>
      <c r="F5" s="208">
        <f>A8</f>
        <v>328569518</v>
      </c>
      <c r="G5" s="42" t="s">
        <v>38</v>
      </c>
      <c r="M5" s="1038"/>
      <c r="N5" s="3"/>
      <c r="O5" s="4"/>
      <c r="P5" s="44"/>
      <c r="Q5" s="45"/>
      <c r="R5" s="6"/>
      <c r="Y5" s="29"/>
      <c r="AD5" s="29"/>
      <c r="AK5" s="46" t="s">
        <v>39</v>
      </c>
      <c r="AL5" s="47"/>
      <c r="AM5" s="47"/>
      <c r="AN5" s="47"/>
      <c r="AO5" s="48" t="s">
        <v>40</v>
      </c>
      <c r="AP5" s="29"/>
      <c r="AQ5" s="29"/>
      <c r="AR5" s="29"/>
      <c r="AS5" s="48" t="s">
        <v>41</v>
      </c>
      <c r="AT5" s="29"/>
      <c r="AU5" s="29"/>
      <c r="AV5" s="29"/>
      <c r="AW5" s="50">
        <f>AU55</f>
        <v>1054075.7137603085</v>
      </c>
      <c r="AX5" s="8" t="s">
        <v>42</v>
      </c>
      <c r="BB5" s="3"/>
    </row>
    <row r="6" spans="1:64" ht="13.5" thickBot="1" x14ac:dyDescent="0.35">
      <c r="B6" s="8" t="s">
        <v>43</v>
      </c>
      <c r="E6" s="41" t="s">
        <v>44</v>
      </c>
      <c r="F6" s="51">
        <v>309747093</v>
      </c>
      <c r="G6" s="42" t="s">
        <v>38</v>
      </c>
      <c r="N6" s="3"/>
      <c r="O6" s="4"/>
      <c r="P6" s="3"/>
      <c r="R6" s="6"/>
      <c r="W6" s="29"/>
      <c r="X6" s="29"/>
      <c r="Y6" s="29"/>
      <c r="Z6" s="52"/>
      <c r="AA6" s="52"/>
      <c r="AB6" s="52"/>
      <c r="AC6" s="52"/>
      <c r="AD6" s="29"/>
      <c r="AK6" s="47"/>
      <c r="AL6" s="47"/>
      <c r="AM6" s="47"/>
      <c r="AN6" s="47"/>
      <c r="AO6" s="47"/>
      <c r="AP6" s="29"/>
      <c r="AQ6" s="29"/>
      <c r="AR6" s="29"/>
      <c r="AS6" s="47"/>
      <c r="AT6" s="29"/>
      <c r="AU6" s="29"/>
      <c r="AV6" s="29"/>
      <c r="AW6" s="53">
        <f>AW5-AW7</f>
        <v>897644.55338399613</v>
      </c>
      <c r="AX6" s="8" t="s">
        <v>923</v>
      </c>
      <c r="BB6" s="3"/>
    </row>
    <row r="7" spans="1:64" ht="15" thickBot="1" x14ac:dyDescent="0.4">
      <c r="B7" s="8" t="s">
        <v>46</v>
      </c>
      <c r="E7" s="29"/>
      <c r="F7" s="54">
        <f>SUM(F5-F6)</f>
        <v>18822425</v>
      </c>
      <c r="G7" s="54"/>
      <c r="N7"/>
      <c r="O7" s="1"/>
      <c r="P7" s="55"/>
      <c r="Q7" s="56"/>
      <c r="R7" s="29"/>
      <c r="S7" s="29"/>
      <c r="T7" s="29"/>
      <c r="W7" s="29"/>
      <c r="X7" s="29"/>
      <c r="Y7" s="29"/>
      <c r="Z7" s="29"/>
      <c r="AA7" s="29"/>
      <c r="AB7" s="29"/>
      <c r="AC7" s="29"/>
      <c r="AD7" s="29"/>
      <c r="AK7" s="57" t="s">
        <v>47</v>
      </c>
      <c r="AL7" s="47"/>
      <c r="AM7" s="47"/>
      <c r="AN7" s="47"/>
      <c r="AO7" s="57" t="s">
        <v>47</v>
      </c>
      <c r="AP7" s="52"/>
      <c r="AQ7" s="52"/>
      <c r="AR7" s="52"/>
      <c r="AS7" s="57" t="s">
        <v>47</v>
      </c>
      <c r="AT7" s="52"/>
      <c r="AU7" s="52"/>
      <c r="AV7" s="52"/>
      <c r="AW7" s="53">
        <f>AW5*0.148406</f>
        <v>156431.16037631236</v>
      </c>
      <c r="AX7" s="8" t="s">
        <v>924</v>
      </c>
      <c r="BB7" s="3"/>
    </row>
    <row r="8" spans="1:64" ht="22.5" customHeight="1" x14ac:dyDescent="0.35">
      <c r="A8" s="36">
        <v>328569518</v>
      </c>
      <c r="B8" s="60" t="s">
        <v>925</v>
      </c>
      <c r="C8" s="1213" t="s">
        <v>48</v>
      </c>
      <c r="D8" s="1214"/>
      <c r="E8" s="1215"/>
      <c r="F8" s="61">
        <f>A9</f>
        <v>22999866.260000002</v>
      </c>
      <c r="N8" s="71"/>
      <c r="O8"/>
      <c r="P8" s="63">
        <f>22549946/P13</f>
        <v>0.47410076877305712</v>
      </c>
      <c r="Q8" s="1216" t="s">
        <v>49</v>
      </c>
      <c r="R8" s="1216"/>
      <c r="S8" s="1216"/>
      <c r="T8" s="29"/>
      <c r="U8" s="29"/>
      <c r="X8" s="29"/>
      <c r="Y8" s="29"/>
      <c r="Z8" s="29"/>
      <c r="AA8" s="29"/>
      <c r="AB8" s="29"/>
      <c r="AC8" s="29"/>
      <c r="AD8" s="29"/>
      <c r="AE8" s="29"/>
      <c r="AL8" s="57" t="s">
        <v>50</v>
      </c>
      <c r="AM8" s="53">
        <f>$X13-$AJ13</f>
        <v>298552856.98785096</v>
      </c>
      <c r="AN8" s="47"/>
      <c r="AO8" s="47"/>
      <c r="AP8" s="57" t="s">
        <v>50</v>
      </c>
      <c r="AQ8" s="53">
        <f>$X13-$AJ13-$AN13</f>
        <v>293277444.12193686</v>
      </c>
      <c r="AR8" s="47"/>
      <c r="AS8" s="47"/>
      <c r="AT8" s="57" t="s">
        <v>50</v>
      </c>
      <c r="AU8" s="53">
        <f>$X13-$AJ13-$AN13-$AR13</f>
        <v>293277444.12193686</v>
      </c>
      <c r="AV8" s="29"/>
      <c r="AW8" s="29"/>
      <c r="AX8" s="29"/>
      <c r="AY8" s="29"/>
      <c r="AZ8" s="64" t="s">
        <v>51</v>
      </c>
      <c r="BC8" s="623"/>
      <c r="BD8" s="66"/>
      <c r="BE8" s="61"/>
    </row>
    <row r="9" spans="1:64" ht="18" customHeight="1" thickBot="1" x14ac:dyDescent="0.35">
      <c r="A9" s="67">
        <f>(A8*0.07)</f>
        <v>22999866.260000002</v>
      </c>
      <c r="B9" s="68" t="s">
        <v>52</v>
      </c>
      <c r="C9" s="1217" t="s">
        <v>926</v>
      </c>
      <c r="D9" s="1218"/>
      <c r="E9" s="1219"/>
      <c r="F9" s="69">
        <v>449920</v>
      </c>
      <c r="H9" s="70"/>
      <c r="I9" s="70"/>
      <c r="J9" s="70"/>
      <c r="K9" s="70"/>
      <c r="L9" s="71"/>
      <c r="M9" s="71"/>
      <c r="N9" s="1039"/>
      <c r="O9" s="13"/>
      <c r="P9" s="63"/>
      <c r="Q9" s="73"/>
      <c r="R9" s="73"/>
      <c r="S9" s="73"/>
      <c r="T9" s="29"/>
      <c r="W9" s="29"/>
      <c r="X9" s="29"/>
      <c r="Y9" s="29"/>
      <c r="Z9" s="29"/>
      <c r="AA9" s="29"/>
      <c r="AB9" s="29"/>
      <c r="AC9" s="29"/>
      <c r="AD9" s="29"/>
      <c r="AK9" s="47"/>
      <c r="AL9" s="47"/>
      <c r="AM9" s="47"/>
      <c r="AN9" s="47"/>
      <c r="AO9" s="47"/>
      <c r="AP9" s="47"/>
      <c r="AQ9" s="47"/>
      <c r="AR9" s="47"/>
      <c r="AS9" s="29"/>
      <c r="AT9" s="47"/>
      <c r="AU9" s="47"/>
      <c r="AV9" s="47"/>
      <c r="AW9" s="29"/>
      <c r="AX9" s="29"/>
      <c r="AY9" s="42"/>
      <c r="BC9" s="1220"/>
      <c r="BD9" s="1220"/>
      <c r="BE9" s="77"/>
    </row>
    <row r="10" spans="1:64" ht="41.25" customHeight="1" thickBot="1" x14ac:dyDescent="0.35">
      <c r="A10" s="78">
        <f>D10</f>
        <v>2693774.07</v>
      </c>
      <c r="B10" s="68" t="s">
        <v>53</v>
      </c>
      <c r="C10" s="79" t="s">
        <v>927</v>
      </c>
      <c r="D10" s="80">
        <f>269377407*0.01</f>
        <v>2693774.07</v>
      </c>
      <c r="E10" s="81"/>
      <c r="F10" s="82">
        <f>F8-F9</f>
        <v>22549946.260000002</v>
      </c>
      <c r="G10" s="71"/>
      <c r="H10" s="71"/>
      <c r="I10" s="71"/>
      <c r="J10" s="71"/>
      <c r="K10" s="71"/>
      <c r="L10" s="71"/>
      <c r="M10" s="71"/>
      <c r="N10" s="83"/>
      <c r="O10" s="84"/>
      <c r="P10" s="85"/>
      <c r="Q10" s="84"/>
      <c r="R10" s="86" t="s">
        <v>54</v>
      </c>
      <c r="S10" s="87" t="s">
        <v>55</v>
      </c>
      <c r="T10" s="29"/>
      <c r="V10" s="29"/>
      <c r="W10" s="29"/>
      <c r="X10" s="29"/>
      <c r="Y10" s="29"/>
      <c r="Z10" s="29"/>
      <c r="AA10" s="29"/>
      <c r="AB10" s="29"/>
      <c r="AC10" s="29"/>
      <c r="AD10" s="29"/>
      <c r="AE10" s="29"/>
      <c r="AF10" s="29"/>
      <c r="AG10" s="29"/>
      <c r="AH10" s="29"/>
      <c r="AI10" s="29"/>
      <c r="AJ10" s="47"/>
      <c r="AK10" s="47"/>
      <c r="AL10" s="47"/>
      <c r="AM10" s="47"/>
      <c r="AN10" s="47"/>
      <c r="AO10" s="47"/>
      <c r="AP10" s="47"/>
      <c r="AQ10" s="47"/>
      <c r="AR10" s="47"/>
      <c r="AS10" s="47"/>
      <c r="AT10" s="47"/>
      <c r="AU10" s="1040"/>
      <c r="AV10" s="47"/>
      <c r="AW10" s="47"/>
      <c r="AX10" s="89"/>
      <c r="AY10" s="90"/>
      <c r="AZ10" s="1041"/>
      <c r="BA10" s="92"/>
      <c r="BB10" s="627"/>
      <c r="BC10" s="94"/>
      <c r="BD10" s="629"/>
    </row>
    <row r="11" spans="1:64" ht="51" thickBot="1" x14ac:dyDescent="0.35">
      <c r="A11" s="78"/>
      <c r="B11" s="96"/>
      <c r="C11" s="97"/>
      <c r="D11" s="630"/>
      <c r="E11" s="99"/>
      <c r="N11" s="100">
        <f>'[2]Sch Imp and State Adm-FY20FIN'!A12</f>
        <v>284607356.69999999</v>
      </c>
      <c r="O11" s="101"/>
      <c r="P11" s="102"/>
      <c r="Q11" s="101" t="s">
        <v>56</v>
      </c>
      <c r="R11" s="103" t="s">
        <v>57</v>
      </c>
      <c r="S11" s="104" t="s">
        <v>58</v>
      </c>
      <c r="T11" s="29" t="s">
        <v>59</v>
      </c>
      <c r="V11" s="29"/>
      <c r="W11" s="29"/>
      <c r="X11" s="29"/>
      <c r="Y11" s="29"/>
      <c r="Z11" s="29"/>
      <c r="AA11" s="29"/>
      <c r="AB11" s="29"/>
      <c r="AC11" s="29"/>
      <c r="AD11" s="29"/>
      <c r="AE11" s="29"/>
      <c r="AF11" s="29"/>
      <c r="AG11" s="29"/>
      <c r="AH11" s="29"/>
      <c r="AI11" s="29"/>
      <c r="AJ11" s="47"/>
      <c r="AK11" s="47"/>
      <c r="AL11" s="47"/>
      <c r="AM11" s="47"/>
      <c r="AN11" s="47"/>
      <c r="AO11" s="47"/>
      <c r="AP11" s="47"/>
      <c r="AQ11" s="47"/>
      <c r="AR11" s="47"/>
      <c r="AS11" s="47"/>
      <c r="AT11" s="47"/>
      <c r="AU11" s="1040"/>
      <c r="AV11" s="47"/>
      <c r="AW11" s="47"/>
      <c r="AX11" s="9"/>
      <c r="AY11" s="54"/>
      <c r="AZ11" s="1042"/>
      <c r="BA11" s="92"/>
      <c r="BB11" s="627"/>
      <c r="BC11" s="631"/>
      <c r="BD11" s="108"/>
      <c r="BE11" s="109"/>
      <c r="BF11" s="13"/>
      <c r="BG11" s="13"/>
      <c r="BH11" s="13"/>
      <c r="BI11" s="13"/>
      <c r="BJ11" s="13"/>
      <c r="BK11" s="630"/>
    </row>
    <row r="12" spans="1:64" ht="101.25" customHeight="1" thickBot="1" x14ac:dyDescent="0.35">
      <c r="A12" s="1043">
        <f>A8-SUM(A9:A11)</f>
        <v>302875877.67000002</v>
      </c>
      <c r="B12" s="96" t="s">
        <v>60</v>
      </c>
      <c r="C12" s="1044" t="s">
        <v>928</v>
      </c>
      <c r="D12" s="1045" t="s">
        <v>929</v>
      </c>
      <c r="E12" s="1045" t="s">
        <v>930</v>
      </c>
      <c r="F12" s="1045" t="s">
        <v>931</v>
      </c>
      <c r="G12" s="1045" t="s">
        <v>932</v>
      </c>
      <c r="H12" s="1044" t="s">
        <v>933</v>
      </c>
      <c r="I12" s="1044" t="s">
        <v>934</v>
      </c>
      <c r="J12" s="1044" t="s">
        <v>935</v>
      </c>
      <c r="K12" s="1044" t="s">
        <v>936</v>
      </c>
      <c r="L12" s="1044" t="s">
        <v>937</v>
      </c>
      <c r="M12" s="1044" t="s">
        <v>937</v>
      </c>
      <c r="N12" s="1045" t="s">
        <v>71</v>
      </c>
      <c r="O12" s="1044" t="s">
        <v>72</v>
      </c>
      <c r="P12" s="1044" t="s">
        <v>73</v>
      </c>
      <c r="Q12" s="1044" t="s">
        <v>268</v>
      </c>
      <c r="R12" s="377" t="s">
        <v>75</v>
      </c>
      <c r="S12" s="377" t="s">
        <v>76</v>
      </c>
      <c r="T12" s="377" t="s">
        <v>938</v>
      </c>
      <c r="U12" s="1046" t="s">
        <v>77</v>
      </c>
      <c r="V12" s="377" t="s">
        <v>78</v>
      </c>
      <c r="W12" s="1047" t="s">
        <v>79</v>
      </c>
      <c r="X12" s="1047" t="s">
        <v>80</v>
      </c>
      <c r="Y12" s="377" t="s">
        <v>81</v>
      </c>
      <c r="Z12" s="377" t="s">
        <v>82</v>
      </c>
      <c r="AA12" s="377" t="s">
        <v>83</v>
      </c>
      <c r="AB12" s="377" t="s">
        <v>84</v>
      </c>
      <c r="AC12" s="377" t="s">
        <v>85</v>
      </c>
      <c r="AD12" s="377" t="s">
        <v>86</v>
      </c>
      <c r="AE12" s="377" t="s">
        <v>87</v>
      </c>
      <c r="AF12" s="377" t="s">
        <v>88</v>
      </c>
      <c r="AG12" s="377" t="s">
        <v>89</v>
      </c>
      <c r="AH12" s="377" t="s">
        <v>90</v>
      </c>
      <c r="AI12" s="377" t="s">
        <v>91</v>
      </c>
      <c r="AJ12" s="377" t="s">
        <v>92</v>
      </c>
      <c r="AK12" s="377" t="s">
        <v>93</v>
      </c>
      <c r="AL12" s="377" t="s">
        <v>94</v>
      </c>
      <c r="AM12" s="377" t="s">
        <v>95</v>
      </c>
      <c r="AN12" s="377" t="s">
        <v>92</v>
      </c>
      <c r="AO12" s="377" t="s">
        <v>93</v>
      </c>
      <c r="AP12" s="377" t="s">
        <v>94</v>
      </c>
      <c r="AQ12" s="377" t="s">
        <v>95</v>
      </c>
      <c r="AR12" s="377" t="s">
        <v>92</v>
      </c>
      <c r="AS12" s="377" t="s">
        <v>93</v>
      </c>
      <c r="AT12" s="377" t="s">
        <v>94</v>
      </c>
      <c r="AU12" s="1048" t="s">
        <v>96</v>
      </c>
      <c r="AV12" s="377" t="s">
        <v>92</v>
      </c>
      <c r="AW12" s="377" t="s">
        <v>11</v>
      </c>
      <c r="AX12" s="379" t="s">
        <v>97</v>
      </c>
      <c r="AY12" s="1049" t="s">
        <v>12</v>
      </c>
      <c r="AZ12" s="380" t="s">
        <v>13</v>
      </c>
      <c r="BA12" s="381" t="s">
        <v>14</v>
      </c>
      <c r="BB12" s="1050" t="s">
        <v>16</v>
      </c>
      <c r="BC12" s="81"/>
      <c r="BD12" s="13"/>
      <c r="BE12" s="13"/>
      <c r="BF12" s="13"/>
      <c r="BG12" s="13"/>
      <c r="BH12" s="13"/>
      <c r="BI12" s="13"/>
      <c r="BJ12" s="125" t="s">
        <v>270</v>
      </c>
      <c r="BK12" s="126" t="s">
        <v>98</v>
      </c>
      <c r="BL12" s="13"/>
    </row>
    <row r="13" spans="1:64" ht="15" thickBot="1" x14ac:dyDescent="0.4">
      <c r="A13" s="143"/>
      <c r="B13" s="26"/>
      <c r="C13" s="128">
        <f t="shared" ref="C13:O13" si="0">SUM(C15:C160)</f>
        <v>124106586.27460797</v>
      </c>
      <c r="D13" s="129">
        <f t="shared" si="0"/>
        <v>28319773.524866</v>
      </c>
      <c r="E13" s="128">
        <f t="shared" si="0"/>
        <v>77237118.124980688</v>
      </c>
      <c r="F13" s="128">
        <f t="shared" si="0"/>
        <v>78752911.098681912</v>
      </c>
      <c r="G13" s="130">
        <f t="shared" si="0"/>
        <v>308416389.02313662</v>
      </c>
      <c r="H13" s="130">
        <f t="shared" si="0"/>
        <v>127716065.37609135</v>
      </c>
      <c r="I13" s="130">
        <f t="shared" si="0"/>
        <v>29287010.28549381</v>
      </c>
      <c r="J13" s="128">
        <f t="shared" si="0"/>
        <v>85057464.115041912</v>
      </c>
      <c r="K13" s="130">
        <f t="shared" si="0"/>
        <v>86059057.437928542</v>
      </c>
      <c r="L13" s="128">
        <f t="shared" si="0"/>
        <v>328119597.21455562</v>
      </c>
      <c r="M13" s="130">
        <f>SUM(M15:M160)</f>
        <v>328119597.21455562</v>
      </c>
      <c r="N13" s="130">
        <f>SUM(N15:N160)</f>
        <v>283479033.82002521</v>
      </c>
      <c r="O13" s="132">
        <f t="shared" si="0"/>
        <v>44640563.394530378</v>
      </c>
      <c r="P13" s="133">
        <f>SUM(P15:P160)</f>
        <v>47563614.077989869</v>
      </c>
      <c r="Q13" s="134">
        <f>SUM(Q15:Q160)</f>
        <v>22549946.000000004</v>
      </c>
      <c r="R13" s="130">
        <f>SUM(R15:R160)</f>
        <v>305569651.21455568</v>
      </c>
      <c r="S13" s="130"/>
      <c r="T13" s="135"/>
      <c r="U13" s="135"/>
      <c r="V13" s="130">
        <f t="shared" ref="V13:AC13" si="1">SUM(V15:V160)</f>
        <v>302875877.6699996</v>
      </c>
      <c r="W13" s="130">
        <f t="shared" si="1"/>
        <v>302875877.67000008</v>
      </c>
      <c r="X13" s="130">
        <f t="shared" si="1"/>
        <v>302875877.67000008</v>
      </c>
      <c r="Y13" s="128">
        <f t="shared" si="1"/>
        <v>114681796.1600997</v>
      </c>
      <c r="Z13" s="130">
        <f>SUM(Z15:Z160)</f>
        <v>26130358.770283677</v>
      </c>
      <c r="AA13" s="128">
        <f t="shared" si="1"/>
        <v>71181172.5616813</v>
      </c>
      <c r="AB13" s="130">
        <f t="shared" si="1"/>
        <v>72614029.207935348</v>
      </c>
      <c r="AC13" s="136">
        <f t="shared" si="1"/>
        <v>284607356.69999999</v>
      </c>
      <c r="AD13" s="135"/>
      <c r="AE13" s="135"/>
      <c r="AF13" s="135"/>
      <c r="AG13" s="135"/>
      <c r="AH13" s="135"/>
      <c r="AI13" s="130">
        <f t="shared" ref="AI13:AT13" si="2">SUM(AI15:AI160)</f>
        <v>257826030.20474359</v>
      </c>
      <c r="AJ13" s="130">
        <f>SUM(AJ15:AJ160)</f>
        <v>4323020.6821491187</v>
      </c>
      <c r="AK13" s="130">
        <f>SUM(AK15:AK160)</f>
        <v>299595693.45156491</v>
      </c>
      <c r="AL13" s="130">
        <f t="shared" si="2"/>
        <v>298552856.98785108</v>
      </c>
      <c r="AM13" s="130">
        <f t="shared" si="2"/>
        <v>302875877.6700002</v>
      </c>
      <c r="AN13" s="130">
        <f t="shared" si="2"/>
        <v>5275412.8659140868</v>
      </c>
      <c r="AO13" s="130">
        <f t="shared" si="2"/>
        <v>293287343.49395627</v>
      </c>
      <c r="AP13" s="130">
        <f t="shared" si="2"/>
        <v>293277444.12193692</v>
      </c>
      <c r="AQ13" s="130">
        <f t="shared" si="2"/>
        <v>302875877.67000008</v>
      </c>
      <c r="AR13" s="130">
        <f t="shared" si="2"/>
        <v>0</v>
      </c>
      <c r="AS13" s="130">
        <f t="shared" si="2"/>
        <v>293277444.12193692</v>
      </c>
      <c r="AT13" s="130">
        <f t="shared" si="2"/>
        <v>293277444.12193686</v>
      </c>
      <c r="AU13" s="130">
        <v>302875877.67000008</v>
      </c>
      <c r="AV13" s="130">
        <f>SUM(AV16:AV160)</f>
        <v>0</v>
      </c>
      <c r="AW13" s="130">
        <f>SUM(AW15:AW160)</f>
        <v>223766</v>
      </c>
      <c r="AX13" s="137"/>
      <c r="AY13" s="138">
        <v>2180</v>
      </c>
      <c r="AZ13" s="139">
        <f>SUM(AZ15:AZ157)</f>
        <v>3094408</v>
      </c>
      <c r="BA13" s="140">
        <f>SUM(BA15:BA160,AZ13)</f>
        <v>302875877.67000008</v>
      </c>
      <c r="BB13" s="141">
        <f>SUM(BB15:BB157,BB160,BH166,BB164)</f>
        <v>302875877.67000008</v>
      </c>
      <c r="BC13" s="1211" t="s">
        <v>99</v>
      </c>
      <c r="BD13" s="1212"/>
      <c r="BE13" s="1211" t="s">
        <v>100</v>
      </c>
      <c r="BF13" s="1212"/>
      <c r="BG13" s="1211" t="s">
        <v>101</v>
      </c>
      <c r="BH13" s="1212"/>
      <c r="BI13" s="1211" t="s">
        <v>102</v>
      </c>
      <c r="BJ13" s="1212"/>
      <c r="BK13" s="142"/>
      <c r="BL13" s="13"/>
    </row>
    <row r="14" spans="1:64" ht="15" thickBot="1" x14ac:dyDescent="0.4">
      <c r="A14" s="143"/>
      <c r="B14" s="143"/>
      <c r="C14" s="143"/>
      <c r="D14" s="144"/>
      <c r="E14" s="143"/>
      <c r="F14" s="143"/>
      <c r="G14" s="143"/>
      <c r="H14" s="143"/>
      <c r="I14" s="143"/>
      <c r="J14" s="143"/>
      <c r="K14" s="143"/>
      <c r="L14" s="145">
        <f>L13+529449</f>
        <v>328649046.21455562</v>
      </c>
      <c r="M14" s="143"/>
      <c r="N14" s="143"/>
      <c r="O14" s="146"/>
      <c r="P14" s="146"/>
      <c r="Q14" s="147"/>
      <c r="R14" s="148">
        <f>SUM(R13,A9)</f>
        <v>328569517.47455567</v>
      </c>
      <c r="S14" s="143"/>
      <c r="T14" s="149"/>
      <c r="U14" s="149"/>
      <c r="V14" s="150">
        <f>SUM(V13,A9,A10)</f>
        <v>328569517.99999958</v>
      </c>
      <c r="W14" s="148">
        <f>SUM(W13,A9,A11,A10)</f>
        <v>328569518.00000006</v>
      </c>
      <c r="X14" s="150">
        <f>SUM(X15:X166)</f>
        <v>328569518.00000006</v>
      </c>
      <c r="Y14" s="143"/>
      <c r="Z14" s="143"/>
      <c r="AA14" s="143"/>
      <c r="AB14" s="143"/>
      <c r="AC14" s="143"/>
      <c r="AD14" s="149"/>
      <c r="AE14" s="149"/>
      <c r="AF14" s="149"/>
      <c r="AG14" s="149"/>
      <c r="AH14" s="149"/>
      <c r="AI14" s="143"/>
      <c r="AJ14" s="143"/>
      <c r="AK14" s="143"/>
      <c r="AL14" s="143"/>
      <c r="AM14" s="143"/>
      <c r="AN14" s="143"/>
      <c r="AO14" s="143"/>
      <c r="AP14" s="143"/>
      <c r="AQ14" s="143"/>
      <c r="AR14" s="143"/>
      <c r="AS14" s="143"/>
      <c r="AT14" s="143"/>
      <c r="AU14" s="143"/>
      <c r="AV14" s="143"/>
      <c r="AW14" s="143"/>
      <c r="AX14" s="151"/>
      <c r="AY14" s="152"/>
      <c r="AZ14" s="153"/>
      <c r="BA14" s="140"/>
      <c r="BB14" s="154"/>
      <c r="BC14" s="155"/>
      <c r="BD14" s="1034"/>
      <c r="BE14" s="1032"/>
      <c r="BF14" s="158"/>
      <c r="BG14" s="155"/>
      <c r="BH14" s="1034"/>
      <c r="BI14" s="1033"/>
      <c r="BJ14" s="1034"/>
      <c r="BK14" s="160"/>
      <c r="BL14" s="13"/>
    </row>
    <row r="15" spans="1:64" ht="14.5" x14ac:dyDescent="0.35">
      <c r="A15" s="149"/>
      <c r="B15" s="149" t="s">
        <v>103</v>
      </c>
      <c r="C15" s="143">
        <f>'[2]2020-2021 Final-merged'!F8</f>
        <v>2722066</v>
      </c>
      <c r="D15" s="143">
        <f>'[2]2020-2021 Final-merged'!G8</f>
        <v>666262</v>
      </c>
      <c r="E15" s="143">
        <f>'[2]2020-2021 Final-merged'!H8</f>
        <v>2336403</v>
      </c>
      <c r="F15" s="143">
        <f>'[2]2020-2021 Final-merged'!I8</f>
        <v>2651376</v>
      </c>
      <c r="G15" s="143">
        <f>'[2]2020-2021 Final-merged'!J8</f>
        <v>8376107</v>
      </c>
      <c r="H15" s="143">
        <f>'[2]2020-2021 Final-merged'!K8</f>
        <v>2294072</v>
      </c>
      <c r="I15" s="143">
        <f>'[2]2020-2021 Final-merged'!L8</f>
        <v>567080</v>
      </c>
      <c r="J15" s="143">
        <f>'[2]2020-2021 Final-merged'!M8</f>
        <v>2144034</v>
      </c>
      <c r="K15" s="143">
        <f>'[2]2020-2021 Final-merged'!N8</f>
        <v>2476046</v>
      </c>
      <c r="L15" s="143">
        <f>'[2]2020-2021 Final-merged'!O8</f>
        <v>7481232</v>
      </c>
      <c r="M15" s="143">
        <f>SUM(H15:K15)</f>
        <v>7481232</v>
      </c>
      <c r="N15" s="143">
        <f>'[2]Hold Harmless Base-21'!Y7</f>
        <v>7430937.9455567896</v>
      </c>
      <c r="O15" s="162">
        <f>M15-N15</f>
        <v>50294.054443210363</v>
      </c>
      <c r="P15" s="163">
        <f>IF(O15&gt;0,O15,"0")</f>
        <v>50294.054443210363</v>
      </c>
      <c r="Q15" s="164">
        <f>P15*$P$8</f>
        <v>23844.449876240022</v>
      </c>
      <c r="R15" s="165">
        <f>M15-Q15</f>
        <v>7457387.5501237595</v>
      </c>
      <c r="S15" s="166">
        <f>IF($R15&gt;0,$R15/N15,0)</f>
        <v>1.0035593897783504</v>
      </c>
      <c r="T15" s="167">
        <f>IF(R15&gt;0,R15/L15,0)</f>
        <v>0.99681276427783017</v>
      </c>
      <c r="U15" s="149" t="b">
        <f>AND(S15&lt;100%,T15&lt;100%)</f>
        <v>0</v>
      </c>
      <c r="V15" s="143">
        <f>R15/R$13*X$3</f>
        <v>7391646.3575211046</v>
      </c>
      <c r="W15" s="143">
        <f>V15/V$13*Z$3</f>
        <v>7391646.3575211149</v>
      </c>
      <c r="X15" s="143">
        <f>V15/V$13*Z$3</f>
        <v>7391646.3575211149</v>
      </c>
      <c r="Y15" s="143">
        <f>'[2]Hold Harmless Base-21'!L7</f>
        <v>2414905.1020611348</v>
      </c>
      <c r="Z15" s="143">
        <f>'[2]Hold Harmless Base-21'!M7</f>
        <v>591080.268850739</v>
      </c>
      <c r="AA15" s="143">
        <f>'[2]Hold Harmless Base-21'!N7</f>
        <v>2072760.7358421662</v>
      </c>
      <c r="AB15" s="143">
        <f>'[2]Hold Harmless Base-21'!O7</f>
        <v>2352191.8388027488</v>
      </c>
      <c r="AC15" s="143">
        <f>SUM(Y15:AB15)</f>
        <v>7430937.9455567896</v>
      </c>
      <c r="AD15" s="168">
        <f>'[2]Populations-merged FY21'!M8</f>
        <v>0.44166388208993268</v>
      </c>
      <c r="AE15" s="170">
        <f>IF($AD15&lt;0.15,0.85,0)</f>
        <v>0</v>
      </c>
      <c r="AF15" s="170">
        <f>IF(AND($AD15&gt;=0.15,$AD15&lt;0.3),0.9,0)</f>
        <v>0</v>
      </c>
      <c r="AG15" s="170">
        <f>IF($AD15&gt;=0.3,0.95,0)</f>
        <v>0.95</v>
      </c>
      <c r="AH15" s="170">
        <f>MAX(AE15:AG15)</f>
        <v>0.95</v>
      </c>
      <c r="AI15" s="143">
        <f>AC15*AH15</f>
        <v>7059391.0482789502</v>
      </c>
      <c r="AJ15" s="143">
        <f>IF(X15&lt;$AI15,$AI15,0)</f>
        <v>0</v>
      </c>
      <c r="AK15" s="143">
        <f>IF($AJ15=0,X15,0)</f>
        <v>7391646.3575211149</v>
      </c>
      <c r="AL15" s="143">
        <f>AK15/AK$13*AM$8</f>
        <v>7365917.4217687473</v>
      </c>
      <c r="AM15" s="143">
        <f>$AJ15+AL15</f>
        <v>7365917.4217687473</v>
      </c>
      <c r="AN15" s="143">
        <f>IF(AM15&lt;$AI15,$AI15,0)</f>
        <v>0</v>
      </c>
      <c r="AO15" s="143">
        <f>IF($AJ15+$AN15=0,AM15,0)</f>
        <v>7365917.4217687473</v>
      </c>
      <c r="AP15" s="143">
        <f>AO15/AO$13*AQ$8</f>
        <v>7365668.7988450518</v>
      </c>
      <c r="AQ15" s="143">
        <f>$AJ15+$AN15+AP15</f>
        <v>7365668.7988450518</v>
      </c>
      <c r="AR15" s="143">
        <f>IF(AQ15&lt;$AI15,$AI15,0)</f>
        <v>0</v>
      </c>
      <c r="AS15" s="143">
        <f>IF($AJ15+$AN15+$AR15=0,AQ15,0)</f>
        <v>7365668.7988450518</v>
      </c>
      <c r="AT15" s="143">
        <f>AS15/AS$13*AU$8</f>
        <v>7365668.7988450499</v>
      </c>
      <c r="AU15" s="143">
        <v>7363972.3366357386</v>
      </c>
      <c r="AV15" s="143">
        <f>IF(AU15&lt;$AI15,$AI15,0)</f>
        <v>0</v>
      </c>
      <c r="AW15" s="143">
        <f>'[2]Populations-merged FY21'!K8</f>
        <v>4069.0493456945496</v>
      </c>
      <c r="AX15" s="151">
        <f>ROUND(AU15/AW15,0)</f>
        <v>1810</v>
      </c>
      <c r="AY15" s="152">
        <v>0</v>
      </c>
      <c r="AZ15" s="171">
        <f>ROUND(AX15*AY15,0)</f>
        <v>0</v>
      </c>
      <c r="BA15" s="172">
        <f>AU15-AZ15</f>
        <v>7363972.3366357386</v>
      </c>
      <c r="BB15" s="173">
        <f t="shared" ref="BB15:BB54" si="3">BA15-BK15</f>
        <v>7353112.3366357386</v>
      </c>
      <c r="BC15" s="174">
        <f>'[2]Spec Schs Calculations-21'!C6</f>
        <v>5</v>
      </c>
      <c r="BD15" s="175">
        <f t="shared" ref="BD15:BD78" si="4">BC15*AX15</f>
        <v>9050</v>
      </c>
      <c r="BE15" s="176">
        <f>'[2]Spec Schs Calculations-21'!D6</f>
        <v>0</v>
      </c>
      <c r="BF15" s="177">
        <f t="shared" ref="BF15:BF78" si="5">BE15*AX15</f>
        <v>0</v>
      </c>
      <c r="BG15" s="176">
        <f>'[2]Spec Schs Calculations-21'!E6</f>
        <v>1</v>
      </c>
      <c r="BH15" s="177">
        <f t="shared" ref="BH15:BH78" si="6">BG15*AX15</f>
        <v>1810</v>
      </c>
      <c r="BI15" s="178">
        <f>'[2]Spec Schs Calculations-21'!F6</f>
        <v>0</v>
      </c>
      <c r="BJ15" s="179">
        <f t="shared" ref="BJ15:BJ78" si="7">BI15*AX15</f>
        <v>0</v>
      </c>
      <c r="BK15" s="180">
        <f>SUM(BD15,BF15,BH15,BJ15)</f>
        <v>10860</v>
      </c>
      <c r="BL15" s="13"/>
    </row>
    <row r="16" spans="1:64" ht="14.5" x14ac:dyDescent="0.35">
      <c r="A16" s="149">
        <v>4700030</v>
      </c>
      <c r="B16" s="143" t="s">
        <v>104</v>
      </c>
      <c r="C16" s="143">
        <f>'[2]2020-2021 Final-merged'!F9</f>
        <v>55769.732436599676</v>
      </c>
      <c r="D16" s="143">
        <f>'[2]2020-2021 Final-merged'!G9</f>
        <v>13650.999224152569</v>
      </c>
      <c r="E16" s="143">
        <f>'[2]2020-2021 Final-merged'!H9</f>
        <v>27724.51848748004</v>
      </c>
      <c r="F16" s="143">
        <f>'[2]2020-2021 Final-merged'!I9</f>
        <v>26039.761638012649</v>
      </c>
      <c r="G16" s="143">
        <f>'[2]2020-2021 Final-merged'!J9</f>
        <v>123185.01178624493</v>
      </c>
      <c r="H16" s="143">
        <f>'[2]2020-2021 Final-merged'!K9</f>
        <v>59172.388571324038</v>
      </c>
      <c r="I16" s="143">
        <f>'[2]2020-2021 Final-merged'!L9</f>
        <v>14627.249296554308</v>
      </c>
      <c r="J16" s="143">
        <f>'[2]2020-2021 Final-merged'!M9</f>
        <v>32796.807951241164</v>
      </c>
      <c r="K16" s="143">
        <f>'[2]2020-2021 Final-merged'!N9</f>
        <v>28699.155790756955</v>
      </c>
      <c r="L16" s="143">
        <f>'[2]2020-2021 Final-merged'!O9</f>
        <v>135295.60160987647</v>
      </c>
      <c r="M16" s="143">
        <f t="shared" ref="M16:M79" si="8">SUM(H16:K16)</f>
        <v>135295.60160987647</v>
      </c>
      <c r="N16" s="143">
        <f>'[2]Hold Harmless Base-21'!Y8</f>
        <v>110236.20897634642</v>
      </c>
      <c r="O16" s="162">
        <f t="shared" ref="O16:O79" si="9">M16-N16</f>
        <v>25059.392633530049</v>
      </c>
      <c r="P16" s="163">
        <f t="shared" ref="P16:P79" si="10">IF(O16&gt;0,O16,"0")</f>
        <v>25059.392633530049</v>
      </c>
      <c r="Q16" s="164">
        <f t="shared" ref="Q16:Q79" si="11">P16*$P$8</f>
        <v>11880.677312542481</v>
      </c>
      <c r="R16" s="165">
        <f t="shared" ref="R16:R79" si="12">M16-Q16</f>
        <v>123414.92429733399</v>
      </c>
      <c r="S16" s="166">
        <f t="shared" ref="S16:S79" si="13">IF($R16&gt;0,$R16/N16,0)</f>
        <v>1.1195497871648992</v>
      </c>
      <c r="T16" s="167">
        <f t="shared" ref="T16:T79" si="14">IF(R16&gt;0,R16/L16,0)</f>
        <v>0.91218726129175809</v>
      </c>
      <c r="U16" s="149" t="b">
        <f t="shared" ref="U16:U79" si="15">AND(S16&lt;100%,T16&lt;100%)</f>
        <v>0</v>
      </c>
      <c r="V16" s="143">
        <f t="shared" ref="V16:V79" si="16">R16/R$13*X$3</f>
        <v>122326.95022414284</v>
      </c>
      <c r="W16" s="143">
        <f t="shared" ref="W16:W79" si="17">V16/V$13*Z$3</f>
        <v>122326.950224143</v>
      </c>
      <c r="X16" s="143">
        <f t="shared" ref="X16:X79" si="18">V16/V$13*Z$3</f>
        <v>122326.950224143</v>
      </c>
      <c r="Y16" s="143">
        <f>'[2]Hold Harmless Base-21'!L8</f>
        <v>49907.401803913344</v>
      </c>
      <c r="Z16" s="143">
        <f>'[2]Hold Harmless Base-21'!M8</f>
        <v>12216.051136325481</v>
      </c>
      <c r="AA16" s="143">
        <f>'[2]Hold Harmless Base-21'!N8</f>
        <v>24810.20839660053</v>
      </c>
      <c r="AB16" s="143">
        <f>'[2]Hold Harmless Base-21'!O8</f>
        <v>23302.547639507055</v>
      </c>
      <c r="AC16" s="143">
        <f t="shared" ref="AC16:AC79" si="19">SUM(Y16:AB16)</f>
        <v>110236.20897634642</v>
      </c>
      <c r="AD16" s="168">
        <f>'[2]Populations-merged FY21'!M9</f>
        <v>0.2734375</v>
      </c>
      <c r="AE16" s="170">
        <f t="shared" ref="AE16:AE79" si="20">IF($AD16&lt;0.15,0.85,0)</f>
        <v>0</v>
      </c>
      <c r="AF16" s="170">
        <f t="shared" ref="AF16:AF79" si="21">IF(AND($AD16&gt;=0.15,$AD16&lt;0.3),0.9,0)</f>
        <v>0.9</v>
      </c>
      <c r="AG16" s="170">
        <f t="shared" ref="AG16:AG79" si="22">IF($AD16&gt;=0.3,0.95,0)</f>
        <v>0</v>
      </c>
      <c r="AH16" s="170">
        <f t="shared" ref="AH16:AH79" si="23">MAX(AE16:AG16)</f>
        <v>0.9</v>
      </c>
      <c r="AI16" s="143">
        <f t="shared" ref="AI16:AI79" si="24">AC16*AH16</f>
        <v>99212.588078711779</v>
      </c>
      <c r="AJ16" s="143">
        <f t="shared" ref="AJ16:AJ79" si="25">IF(X16&lt;$AI16,$AI16,0)</f>
        <v>0</v>
      </c>
      <c r="AK16" s="143">
        <f t="shared" ref="AK16:AK79" si="26">IF($AJ16=0,X16,0)</f>
        <v>122326.950224143</v>
      </c>
      <c r="AL16" s="143">
        <f t="shared" ref="AL16:AL79" si="27">AK16/AK$13*AM$8</f>
        <v>121901.1530348744</v>
      </c>
      <c r="AM16" s="143">
        <f t="shared" ref="AM16:AM79" si="28">$AJ16+AL16</f>
        <v>121901.1530348744</v>
      </c>
      <c r="AN16" s="143">
        <f t="shared" ref="AN16:AN79" si="29">IF(AM16&lt;$AI16,$AI16,0)</f>
        <v>0</v>
      </c>
      <c r="AO16" s="143">
        <f t="shared" ref="AO16:AO79" si="30">IF($AJ16+$AN16=0,AM16,0)</f>
        <v>121901.1530348744</v>
      </c>
      <c r="AP16" s="143">
        <f t="shared" ref="AP16:AP79" si="31">AO16/AO$13*AQ$8</f>
        <v>121897.03848683726</v>
      </c>
      <c r="AQ16" s="143">
        <f t="shared" ref="AQ16:AQ79" si="32">$AJ16+$AN16+AP16</f>
        <v>121897.03848683726</v>
      </c>
      <c r="AR16" s="143">
        <f t="shared" ref="AR16:AR79" si="33">IF(AQ16&lt;$AI16,$AI16,0)</f>
        <v>0</v>
      </c>
      <c r="AS16" s="143">
        <f t="shared" ref="AS16:AS79" si="34">IF($AJ16+$AN16+$AR16=0,AQ16,0)</f>
        <v>121897.03848683726</v>
      </c>
      <c r="AT16" s="143">
        <f t="shared" ref="AT16:AT79" si="35">AS16/AS$13*AU$8</f>
        <v>121897.03848683723</v>
      </c>
      <c r="AU16" s="143">
        <v>121897.03848683726</v>
      </c>
      <c r="AV16" s="143">
        <f t="shared" ref="AV16:AV79" si="36">IF(AU16&lt;$AI16,$AI16,0)</f>
        <v>0</v>
      </c>
      <c r="AW16" s="143">
        <f>'[2]Populations-merged FY21'!K9</f>
        <v>105</v>
      </c>
      <c r="AX16" s="151">
        <f t="shared" ref="AX16:AX79" si="37">ROUND(AU16/AW16,0)</f>
        <v>1161</v>
      </c>
      <c r="AY16" s="152">
        <v>0</v>
      </c>
      <c r="AZ16" s="171">
        <f t="shared" ref="AZ16:AZ79" si="38">ROUND(AX16*AY16,0)</f>
        <v>0</v>
      </c>
      <c r="BA16" s="172">
        <f t="shared" ref="BA16:BA79" si="39">AU16-AZ16</f>
        <v>121897.03848683726</v>
      </c>
      <c r="BB16" s="1051">
        <f t="shared" si="3"/>
        <v>120736.03848683726</v>
      </c>
      <c r="BC16" s="174">
        <f>'[2]Spec Schs Calculations-21'!C7</f>
        <v>0</v>
      </c>
      <c r="BD16" s="183">
        <f t="shared" si="4"/>
        <v>0</v>
      </c>
      <c r="BE16" s="176">
        <f>'[2]Spec Schs Calculations-21'!D7</f>
        <v>1</v>
      </c>
      <c r="BF16" s="184">
        <f t="shared" si="5"/>
        <v>1161</v>
      </c>
      <c r="BG16" s="176">
        <f>'[2]Spec Schs Calculations-21'!E7</f>
        <v>0</v>
      </c>
      <c r="BH16" s="184">
        <f t="shared" si="6"/>
        <v>0</v>
      </c>
      <c r="BI16" s="185">
        <f>'[2]Spec Schs Calculations-21'!F7</f>
        <v>0</v>
      </c>
      <c r="BJ16" s="186">
        <f t="shared" si="7"/>
        <v>0</v>
      </c>
      <c r="BK16" s="180">
        <f t="shared" ref="BK16:BK79" si="40">SUM(BD16,BF16,BH16,BJ16)</f>
        <v>1161</v>
      </c>
      <c r="BL16" s="13"/>
    </row>
    <row r="17" spans="1:64" ht="14.5" x14ac:dyDescent="0.35">
      <c r="A17" s="149">
        <v>4700060</v>
      </c>
      <c r="B17" s="143" t="s">
        <v>105</v>
      </c>
      <c r="C17" s="143">
        <f>'[2]2020-2021 Final-merged'!F10</f>
        <v>156067.35821094961</v>
      </c>
      <c r="D17" s="143">
        <f>'[2]2020-2021 Final-merged'!G10</f>
        <v>38201.283972003752</v>
      </c>
      <c r="E17" s="143">
        <f>'[2]2020-2021 Final-merged'!H10</f>
        <v>68315.735590670709</v>
      </c>
      <c r="F17" s="143">
        <f>'[2]2020-2021 Final-merged'!I10</f>
        <v>59014.371947937027</v>
      </c>
      <c r="G17" s="143">
        <f>'[2]2020-2021 Final-merged'!J10</f>
        <v>321598.74972156109</v>
      </c>
      <c r="H17" s="143">
        <f>'[2]2020-2021 Final-merged'!K10</f>
        <v>140460.62238985466</v>
      </c>
      <c r="I17" s="143">
        <f>'[2]2020-2021 Final-merged'!L10</f>
        <v>34381.155574803379</v>
      </c>
      <c r="J17" s="143">
        <f>'[2]2020-2021 Final-merged'!M10</f>
        <v>61484.162031603642</v>
      </c>
      <c r="K17" s="143">
        <f>'[2]2020-2021 Final-merged'!N10</f>
        <v>53112.934753143323</v>
      </c>
      <c r="L17" s="143">
        <f>'[2]2020-2021 Final-merged'!O10</f>
        <v>289438.87474940502</v>
      </c>
      <c r="M17" s="143">
        <f t="shared" si="8"/>
        <v>289438.87474940502</v>
      </c>
      <c r="N17" s="143">
        <f>'[2]Hold Harmless Base-21'!Y9</f>
        <v>298616.82773049799</v>
      </c>
      <c r="O17" s="162">
        <f t="shared" si="9"/>
        <v>-9177.9529810929671</v>
      </c>
      <c r="P17" s="163" t="str">
        <f t="shared" si="10"/>
        <v>0</v>
      </c>
      <c r="Q17" s="164">
        <f t="shared" si="11"/>
        <v>0</v>
      </c>
      <c r="R17" s="165">
        <f t="shared" si="12"/>
        <v>289438.87474940502</v>
      </c>
      <c r="S17" s="166">
        <f t="shared" si="13"/>
        <v>0.96926511794112258</v>
      </c>
      <c r="T17" s="167">
        <f t="shared" si="14"/>
        <v>1</v>
      </c>
      <c r="U17" s="149" t="b">
        <f t="shared" si="15"/>
        <v>0</v>
      </c>
      <c r="V17" s="143">
        <f t="shared" si="16"/>
        <v>286887.30334672518</v>
      </c>
      <c r="W17" s="143">
        <f t="shared" si="17"/>
        <v>286887.30334672559</v>
      </c>
      <c r="X17" s="143">
        <f t="shared" si="18"/>
        <v>286887.30334672559</v>
      </c>
      <c r="Y17" s="143">
        <f>'[2]Hold Harmless Base-21'!L9</f>
        <v>144914.55411932699</v>
      </c>
      <c r="Z17" s="143">
        <f>'[2]Hold Harmless Base-21'!M9</f>
        <v>35471.363756321458</v>
      </c>
      <c r="AA17" s="143">
        <f>'[2]Hold Harmless Base-21'!N9</f>
        <v>63433.792151940892</v>
      </c>
      <c r="AB17" s="143">
        <f>'[2]Hold Harmless Base-21'!O9</f>
        <v>54797.117702908654</v>
      </c>
      <c r="AC17" s="143">
        <f t="shared" si="19"/>
        <v>298616.82773049799</v>
      </c>
      <c r="AD17" s="168">
        <f>'[2]Populations-merged FY21'!M10</f>
        <v>0.15335968379446641</v>
      </c>
      <c r="AE17" s="170">
        <f t="shared" si="20"/>
        <v>0</v>
      </c>
      <c r="AF17" s="170">
        <f t="shared" si="21"/>
        <v>0.9</v>
      </c>
      <c r="AG17" s="170">
        <f t="shared" si="22"/>
        <v>0</v>
      </c>
      <c r="AH17" s="170">
        <f t="shared" si="23"/>
        <v>0.9</v>
      </c>
      <c r="AI17" s="143">
        <f t="shared" si="24"/>
        <v>268755.14495744818</v>
      </c>
      <c r="AJ17" s="143">
        <f t="shared" si="25"/>
        <v>0</v>
      </c>
      <c r="AK17" s="143">
        <f t="shared" si="26"/>
        <v>286887.30334672559</v>
      </c>
      <c r="AL17" s="143">
        <f t="shared" si="27"/>
        <v>285888.70240737364</v>
      </c>
      <c r="AM17" s="143">
        <f t="shared" si="28"/>
        <v>285888.70240737364</v>
      </c>
      <c r="AN17" s="143">
        <f t="shared" si="29"/>
        <v>0</v>
      </c>
      <c r="AO17" s="143">
        <f t="shared" si="30"/>
        <v>285888.70240737364</v>
      </c>
      <c r="AP17" s="143">
        <f t="shared" si="31"/>
        <v>285879.05276280473</v>
      </c>
      <c r="AQ17" s="143">
        <f t="shared" si="32"/>
        <v>285879.05276280473</v>
      </c>
      <c r="AR17" s="143">
        <f t="shared" si="33"/>
        <v>0</v>
      </c>
      <c r="AS17" s="143">
        <f t="shared" si="34"/>
        <v>285879.05276280473</v>
      </c>
      <c r="AT17" s="143">
        <f t="shared" si="35"/>
        <v>285879.05276280467</v>
      </c>
      <c r="AU17" s="143">
        <v>285879.05276280473</v>
      </c>
      <c r="AV17" s="143">
        <f t="shared" si="36"/>
        <v>0</v>
      </c>
      <c r="AW17" s="143">
        <f>'[2]Populations-merged FY21'!K10</f>
        <v>194</v>
      </c>
      <c r="AX17" s="151">
        <f t="shared" si="37"/>
        <v>1474</v>
      </c>
      <c r="AY17" s="152">
        <v>0</v>
      </c>
      <c r="AZ17" s="171">
        <f t="shared" si="38"/>
        <v>0</v>
      </c>
      <c r="BA17" s="172">
        <f t="shared" si="39"/>
        <v>285879.05276280473</v>
      </c>
      <c r="BB17" s="182">
        <f t="shared" si="3"/>
        <v>285879.05276280473</v>
      </c>
      <c r="BC17" s="174">
        <f>'[2]Spec Schs Calculations-21'!C8</f>
        <v>0</v>
      </c>
      <c r="BD17" s="183">
        <f t="shared" si="4"/>
        <v>0</v>
      </c>
      <c r="BE17" s="176">
        <f>'[2]Spec Schs Calculations-21'!D8</f>
        <v>0</v>
      </c>
      <c r="BF17" s="184">
        <f t="shared" si="5"/>
        <v>0</v>
      </c>
      <c r="BG17" s="176">
        <f>'[2]Spec Schs Calculations-21'!E8</f>
        <v>0</v>
      </c>
      <c r="BH17" s="184">
        <f t="shared" si="6"/>
        <v>0</v>
      </c>
      <c r="BI17" s="185">
        <f>'[2]Spec Schs Calculations-21'!F8</f>
        <v>0</v>
      </c>
      <c r="BJ17" s="186">
        <f t="shared" si="7"/>
        <v>0</v>
      </c>
      <c r="BK17" s="180">
        <f t="shared" si="40"/>
        <v>0</v>
      </c>
      <c r="BL17" s="13"/>
    </row>
    <row r="18" spans="1:64" ht="14.5" x14ac:dyDescent="0.35">
      <c r="A18" s="149">
        <v>4700090</v>
      </c>
      <c r="B18" s="143" t="s">
        <v>106</v>
      </c>
      <c r="C18" s="143">
        <f>'[2]2020-2021 Final-merged'!F11</f>
        <v>814558.79518326034</v>
      </c>
      <c r="D18" s="143">
        <f>'[2]2020-2021 Final-merged'!G11</f>
        <v>199383.08819599031</v>
      </c>
      <c r="E18" s="143">
        <f>'[2]2020-2021 Final-merged'!H11</f>
        <v>363951.1738908437</v>
      </c>
      <c r="F18" s="143">
        <f>'[2]2020-2021 Final-merged'!I11</f>
        <v>331855.31106620684</v>
      </c>
      <c r="G18" s="143">
        <f>'[2]2020-2021 Final-merged'!J11</f>
        <v>1709748.3683363011</v>
      </c>
      <c r="H18" s="143">
        <f>'[2]2020-2021 Final-merged'!K11</f>
        <v>781075.52914147731</v>
      </c>
      <c r="I18" s="143">
        <f>'[2]2020-2021 Final-merged'!L11</f>
        <v>193079.69071451694</v>
      </c>
      <c r="J18" s="143">
        <f>'[2]2020-2021 Final-merged'!M11</f>
        <v>369290.24079767655</v>
      </c>
      <c r="K18" s="143">
        <f>'[2]2020-2021 Final-merged'!N11</f>
        <v>315406.7293757365</v>
      </c>
      <c r="L18" s="143">
        <f>'[2]2020-2021 Final-merged'!O11</f>
        <v>1658852.1900294074</v>
      </c>
      <c r="M18" s="143">
        <f t="shared" si="8"/>
        <v>1658852.1900294074</v>
      </c>
      <c r="N18" s="143">
        <f>'[2]Hold Harmless Base-21'!Y10</f>
        <v>1689884.6880459401</v>
      </c>
      <c r="O18" s="162">
        <f t="shared" si="9"/>
        <v>-31032.498016532743</v>
      </c>
      <c r="P18" s="163" t="str">
        <f t="shared" si="10"/>
        <v>0</v>
      </c>
      <c r="Q18" s="164">
        <f t="shared" si="11"/>
        <v>0</v>
      </c>
      <c r="R18" s="165">
        <f t="shared" si="12"/>
        <v>1658852.1900294074</v>
      </c>
      <c r="S18" s="166">
        <f t="shared" si="13"/>
        <v>0.98163632214904761</v>
      </c>
      <c r="T18" s="167">
        <f t="shared" si="14"/>
        <v>1</v>
      </c>
      <c r="U18" s="149" t="b">
        <f t="shared" si="15"/>
        <v>0</v>
      </c>
      <c r="V18" s="143">
        <f t="shared" si="16"/>
        <v>1644228.4467156716</v>
      </c>
      <c r="W18" s="143">
        <f t="shared" si="17"/>
        <v>1644228.4467156737</v>
      </c>
      <c r="X18" s="143">
        <f t="shared" si="18"/>
        <v>1644228.4467156737</v>
      </c>
      <c r="Y18" s="143">
        <f>'[2]Hold Harmless Base-21'!L10</f>
        <v>805095.33507131052</v>
      </c>
      <c r="Z18" s="143">
        <f>'[2]Hold Harmless Base-21'!M10</f>
        <v>197066.67603115004</v>
      </c>
      <c r="AA18" s="143">
        <f>'[2]Hold Harmless Base-21'!N10</f>
        <v>359722.8266712444</v>
      </c>
      <c r="AB18" s="143">
        <f>'[2]Hold Harmless Base-21'!O10</f>
        <v>327999.85027223529</v>
      </c>
      <c r="AC18" s="143">
        <f t="shared" si="19"/>
        <v>1689884.6880459401</v>
      </c>
      <c r="AD18" s="168">
        <f>'[2]Populations-merged FY21'!M11</f>
        <v>0.19521126760563381</v>
      </c>
      <c r="AE18" s="170">
        <f t="shared" si="20"/>
        <v>0</v>
      </c>
      <c r="AF18" s="170">
        <f t="shared" si="21"/>
        <v>0.9</v>
      </c>
      <c r="AG18" s="170">
        <f t="shared" si="22"/>
        <v>0</v>
      </c>
      <c r="AH18" s="170">
        <f t="shared" si="23"/>
        <v>0.9</v>
      </c>
      <c r="AI18" s="143">
        <f t="shared" si="24"/>
        <v>1520896.2192413462</v>
      </c>
      <c r="AJ18" s="143">
        <f t="shared" si="25"/>
        <v>0</v>
      </c>
      <c r="AK18" s="143">
        <f t="shared" si="26"/>
        <v>1644228.4467156737</v>
      </c>
      <c r="AL18" s="143">
        <f t="shared" si="27"/>
        <v>1638505.195626325</v>
      </c>
      <c r="AM18" s="143">
        <f t="shared" si="28"/>
        <v>1638505.195626325</v>
      </c>
      <c r="AN18" s="143">
        <f t="shared" si="29"/>
        <v>0</v>
      </c>
      <c r="AO18" s="143">
        <f t="shared" si="30"/>
        <v>1638505.195626325</v>
      </c>
      <c r="AP18" s="143">
        <f t="shared" si="31"/>
        <v>1638449.890912886</v>
      </c>
      <c r="AQ18" s="143">
        <f t="shared" si="32"/>
        <v>1638449.890912886</v>
      </c>
      <c r="AR18" s="143">
        <f t="shared" si="33"/>
        <v>0</v>
      </c>
      <c r="AS18" s="143">
        <f t="shared" si="34"/>
        <v>1638449.890912886</v>
      </c>
      <c r="AT18" s="143">
        <f t="shared" si="35"/>
        <v>1638449.8909128858</v>
      </c>
      <c r="AU18" s="143">
        <v>1638449.8909128858</v>
      </c>
      <c r="AV18" s="143">
        <f t="shared" si="36"/>
        <v>0</v>
      </c>
      <c r="AW18" s="143">
        <f>'[2]Populations-merged FY21'!K11</f>
        <v>1386</v>
      </c>
      <c r="AX18" s="151">
        <f t="shared" si="37"/>
        <v>1182</v>
      </c>
      <c r="AY18" s="152">
        <v>66</v>
      </c>
      <c r="AZ18" s="171">
        <f t="shared" si="38"/>
        <v>78012</v>
      </c>
      <c r="BA18" s="172">
        <f t="shared" si="39"/>
        <v>1560437.8909128858</v>
      </c>
      <c r="BB18" s="182">
        <f t="shared" si="3"/>
        <v>1559255.8909128858</v>
      </c>
      <c r="BC18" s="174">
        <f>'[2]Spec Schs Calculations-21'!C9</f>
        <v>0</v>
      </c>
      <c r="BD18" s="183">
        <f t="shared" si="4"/>
        <v>0</v>
      </c>
      <c r="BE18" s="176">
        <f>'[2]Spec Schs Calculations-21'!D9</f>
        <v>0</v>
      </c>
      <c r="BF18" s="184">
        <f t="shared" si="5"/>
        <v>0</v>
      </c>
      <c r="BG18" s="176">
        <f>'[2]Spec Schs Calculations-21'!E9</f>
        <v>1</v>
      </c>
      <c r="BH18" s="184">
        <f t="shared" si="6"/>
        <v>1182</v>
      </c>
      <c r="BI18" s="185">
        <f>'[2]Spec Schs Calculations-21'!F9</f>
        <v>0</v>
      </c>
      <c r="BJ18" s="186">
        <f t="shared" si="7"/>
        <v>0</v>
      </c>
      <c r="BK18" s="180">
        <f t="shared" si="40"/>
        <v>1182</v>
      </c>
    </row>
    <row r="19" spans="1:64" ht="14.5" x14ac:dyDescent="0.35">
      <c r="A19" s="149">
        <v>4700152</v>
      </c>
      <c r="B19" s="187" t="s">
        <v>107</v>
      </c>
      <c r="C19" s="143">
        <f>'[2]2020-2021 Final-merged'!F12</f>
        <v>324468.10829227912</v>
      </c>
      <c r="D19" s="188">
        <f>'[2]2020-2021 Final-merged'!G12</f>
        <v>0</v>
      </c>
      <c r="E19" s="143">
        <f>'[2]2020-2021 Final-merged'!H12</f>
        <v>253976.68244210025</v>
      </c>
      <c r="F19" s="143">
        <f>'[2]2020-2021 Final-merged'!I12</f>
        <v>258923.25726805301</v>
      </c>
      <c r="G19" s="143">
        <f>'[2]2020-2021 Final-merged'!J12</f>
        <v>837368.04800243233</v>
      </c>
      <c r="H19" s="143">
        <f>'[2]2020-2021 Final-merged'!K12</f>
        <v>327522.66928577889</v>
      </c>
      <c r="I19" s="143">
        <f>'[2]2020-2021 Final-merged'!L12</f>
        <v>0</v>
      </c>
      <c r="J19" s="143">
        <f>'[2]2020-2021 Final-merged'!M12</f>
        <v>256367.6331938681</v>
      </c>
      <c r="K19" s="143">
        <f>'[2]2020-2021 Final-merged'!N12</f>
        <v>261360.77535303062</v>
      </c>
      <c r="L19" s="143">
        <f>'[2]2020-2021 Final-merged'!O12</f>
        <v>845251.07783267763</v>
      </c>
      <c r="M19" s="143">
        <f t="shared" si="8"/>
        <v>845251.07783267763</v>
      </c>
      <c r="N19" s="143">
        <f>'[2]Hold Harmless Base-21'!Y11</f>
        <v>1033187.9292816868</v>
      </c>
      <c r="O19" s="162">
        <f t="shared" si="9"/>
        <v>-187936.85144900915</v>
      </c>
      <c r="P19" s="163" t="str">
        <f t="shared" si="10"/>
        <v>0</v>
      </c>
      <c r="Q19" s="164">
        <f t="shared" si="11"/>
        <v>0</v>
      </c>
      <c r="R19" s="165">
        <f t="shared" si="12"/>
        <v>845251.07783267763</v>
      </c>
      <c r="S19" s="166">
        <f t="shared" si="13"/>
        <v>0.81810003183092717</v>
      </c>
      <c r="T19" s="167">
        <f t="shared" si="14"/>
        <v>1</v>
      </c>
      <c r="U19" s="149" t="b">
        <f t="shared" si="15"/>
        <v>0</v>
      </c>
      <c r="V19" s="143">
        <f t="shared" si="16"/>
        <v>837799.69978213264</v>
      </c>
      <c r="W19" s="143">
        <f t="shared" si="17"/>
        <v>837799.6997821338</v>
      </c>
      <c r="X19" s="143">
        <f t="shared" si="18"/>
        <v>837799.6997821338</v>
      </c>
      <c r="Y19" s="143">
        <f>'[2]Hold Harmless Base-21'!L11</f>
        <v>400345.5036577562</v>
      </c>
      <c r="Z19" s="143">
        <f>'[2]Hold Harmless Base-21'!M11</f>
        <v>0</v>
      </c>
      <c r="AA19" s="143">
        <f>'[2]Hold Harmless Base-21'!N11</f>
        <v>313369.54311089718</v>
      </c>
      <c r="AB19" s="143">
        <f>'[2]Hold Harmless Base-21'!O11</f>
        <v>319472.88251303334</v>
      </c>
      <c r="AC19" s="143">
        <f t="shared" si="19"/>
        <v>1033187.9292816868</v>
      </c>
      <c r="AD19" s="168">
        <f>'[2]Populations-merged FY21'!M12</f>
        <v>8.1240389543823677E-2</v>
      </c>
      <c r="AE19" s="170">
        <f t="shared" si="20"/>
        <v>0.85</v>
      </c>
      <c r="AF19" s="170">
        <f t="shared" si="21"/>
        <v>0</v>
      </c>
      <c r="AG19" s="170">
        <f t="shared" si="22"/>
        <v>0</v>
      </c>
      <c r="AH19" s="170">
        <f t="shared" si="23"/>
        <v>0.85</v>
      </c>
      <c r="AI19" s="143">
        <f t="shared" si="24"/>
        <v>878209.73988943372</v>
      </c>
      <c r="AJ19" s="143">
        <f t="shared" si="25"/>
        <v>878209.73988943372</v>
      </c>
      <c r="AK19" s="143">
        <f t="shared" si="26"/>
        <v>0</v>
      </c>
      <c r="AL19" s="143">
        <f t="shared" si="27"/>
        <v>0</v>
      </c>
      <c r="AM19" s="143">
        <f t="shared" si="28"/>
        <v>878209.73988943372</v>
      </c>
      <c r="AN19" s="143">
        <f t="shared" si="29"/>
        <v>0</v>
      </c>
      <c r="AO19" s="143">
        <f t="shared" si="30"/>
        <v>0</v>
      </c>
      <c r="AP19" s="143">
        <f t="shared" si="31"/>
        <v>0</v>
      </c>
      <c r="AQ19" s="143">
        <f t="shared" si="32"/>
        <v>878209.73988943372</v>
      </c>
      <c r="AR19" s="143">
        <f t="shared" si="33"/>
        <v>0</v>
      </c>
      <c r="AS19" s="143">
        <f t="shared" si="34"/>
        <v>0</v>
      </c>
      <c r="AT19" s="143">
        <f t="shared" si="35"/>
        <v>0</v>
      </c>
      <c r="AU19" s="143">
        <v>878209.73988943372</v>
      </c>
      <c r="AV19" s="143">
        <f t="shared" si="36"/>
        <v>0</v>
      </c>
      <c r="AW19" s="143">
        <f>'[2]Populations-merged FY21'!K12</f>
        <v>317</v>
      </c>
      <c r="AX19" s="151">
        <f t="shared" si="37"/>
        <v>2770</v>
      </c>
      <c r="AY19" s="152">
        <v>0</v>
      </c>
      <c r="AZ19" s="171">
        <f t="shared" si="38"/>
        <v>0</v>
      </c>
      <c r="BA19" s="172">
        <f t="shared" si="39"/>
        <v>878209.73988943372</v>
      </c>
      <c r="BB19" s="182">
        <f t="shared" si="3"/>
        <v>878209.73988943372</v>
      </c>
      <c r="BC19" s="174">
        <f>'[2]Spec Schs Calculations-21'!C10</f>
        <v>0</v>
      </c>
      <c r="BD19" s="183">
        <f t="shared" si="4"/>
        <v>0</v>
      </c>
      <c r="BE19" s="176">
        <f>'[2]Spec Schs Calculations-21'!D10</f>
        <v>0</v>
      </c>
      <c r="BF19" s="184">
        <f t="shared" si="5"/>
        <v>0</v>
      </c>
      <c r="BG19" s="176">
        <f>'[2]Spec Schs Calculations-21'!E10</f>
        <v>0</v>
      </c>
      <c r="BH19" s="184">
        <f t="shared" si="6"/>
        <v>0</v>
      </c>
      <c r="BI19" s="185">
        <f>'[2]Spec Schs Calculations-21'!F10</f>
        <v>0</v>
      </c>
      <c r="BJ19" s="186">
        <f t="shared" si="7"/>
        <v>0</v>
      </c>
      <c r="BK19" s="180">
        <f t="shared" si="40"/>
        <v>0</v>
      </c>
      <c r="BL19" s="13"/>
    </row>
    <row r="20" spans="1:64" ht="14.5" x14ac:dyDescent="0.35">
      <c r="A20" s="149">
        <v>4700120</v>
      </c>
      <c r="B20" s="143" t="s">
        <v>109</v>
      </c>
      <c r="C20" s="143">
        <f>'[2]2020-2021 Final-merged'!F13</f>
        <v>300802.79768228281</v>
      </c>
      <c r="D20" s="143">
        <f>'[2]2020-2021 Final-merged'!G13</f>
        <v>73628.805059300823</v>
      </c>
      <c r="E20" s="143">
        <f>'[2]2020-2021 Final-merged'!H13</f>
        <v>203127.1827917654</v>
      </c>
      <c r="F20" s="143">
        <f>'[2]2020-2021 Final-merged'!I13</f>
        <v>200853.5988128004</v>
      </c>
      <c r="G20" s="143">
        <f>'[2]2020-2021 Final-merged'!J13</f>
        <v>778412.3843461494</v>
      </c>
      <c r="H20" s="143">
        <f>'[2]2020-2021 Final-merged'!K13</f>
        <v>285762.65779816866</v>
      </c>
      <c r="I20" s="143">
        <f>'[2]2020-2021 Final-merged'!L13</f>
        <v>69947.364806335783</v>
      </c>
      <c r="J20" s="143">
        <f>'[2]2020-2021 Final-merged'!M13</f>
        <v>192970.82365217712</v>
      </c>
      <c r="K20" s="143">
        <f>'[2]2020-2021 Final-merged'!N13</f>
        <v>190810.91887216037</v>
      </c>
      <c r="L20" s="143">
        <f>'[2]2020-2021 Final-merged'!O13</f>
        <v>739491.76512884186</v>
      </c>
      <c r="M20" s="143">
        <f t="shared" si="8"/>
        <v>739491.76512884186</v>
      </c>
      <c r="N20" s="143">
        <f>'[2]Hold Harmless Base-21'!Y12</f>
        <v>694245.27114173246</v>
      </c>
      <c r="O20" s="162">
        <f t="shared" si="9"/>
        <v>45246.493987109396</v>
      </c>
      <c r="P20" s="163">
        <f t="shared" si="10"/>
        <v>45246.493987109396</v>
      </c>
      <c r="Q20" s="164">
        <f t="shared" si="11"/>
        <v>21451.397583574071</v>
      </c>
      <c r="R20" s="165">
        <f t="shared" si="12"/>
        <v>718040.3675452678</v>
      </c>
      <c r="S20" s="166">
        <f t="shared" si="13"/>
        <v>1.0342747691524103</v>
      </c>
      <c r="T20" s="167">
        <f t="shared" si="14"/>
        <v>0.97099170187535955</v>
      </c>
      <c r="U20" s="149" t="b">
        <f t="shared" si="15"/>
        <v>0</v>
      </c>
      <c r="V20" s="143">
        <f t="shared" si="16"/>
        <v>711710.4256209688</v>
      </c>
      <c r="W20" s="143">
        <f t="shared" si="17"/>
        <v>711710.42562096985</v>
      </c>
      <c r="X20" s="143">
        <f t="shared" si="18"/>
        <v>711710.42562096985</v>
      </c>
      <c r="Y20" s="143">
        <f>'[2]Hold Harmless Base-21'!L12</f>
        <v>268278.00281279162</v>
      </c>
      <c r="Z20" s="143">
        <f>'[2]Hold Harmless Base-21'!M12</f>
        <v>65667.569992701028</v>
      </c>
      <c r="AA20" s="143">
        <f>'[2]Hold Harmless Base-21'!N12</f>
        <v>181163.72366297772</v>
      </c>
      <c r="AB20" s="143">
        <f>'[2]Hold Harmless Base-21'!O12</f>
        <v>179135.9746732621</v>
      </c>
      <c r="AC20" s="143">
        <f t="shared" si="19"/>
        <v>694245.27114173246</v>
      </c>
      <c r="AD20" s="168">
        <f>'[2]Populations-merged FY21'!M13</f>
        <v>0.32303370786516855</v>
      </c>
      <c r="AE20" s="170">
        <f t="shared" si="20"/>
        <v>0</v>
      </c>
      <c r="AF20" s="170">
        <f t="shared" si="21"/>
        <v>0</v>
      </c>
      <c r="AG20" s="170">
        <f t="shared" si="22"/>
        <v>0.95</v>
      </c>
      <c r="AH20" s="170">
        <f t="shared" si="23"/>
        <v>0.95</v>
      </c>
      <c r="AI20" s="143">
        <f t="shared" si="24"/>
        <v>659533.00758464576</v>
      </c>
      <c r="AJ20" s="143">
        <f t="shared" si="25"/>
        <v>0</v>
      </c>
      <c r="AK20" s="143">
        <f t="shared" si="26"/>
        <v>711710.42562096985</v>
      </c>
      <c r="AL20" s="143">
        <f t="shared" si="27"/>
        <v>709233.0950061928</v>
      </c>
      <c r="AM20" s="143">
        <f t="shared" si="28"/>
        <v>709233.0950061928</v>
      </c>
      <c r="AN20" s="143">
        <f t="shared" si="29"/>
        <v>0</v>
      </c>
      <c r="AO20" s="143">
        <f t="shared" si="30"/>
        <v>709233.0950061928</v>
      </c>
      <c r="AP20" s="143">
        <f t="shared" si="31"/>
        <v>709209.15615437494</v>
      </c>
      <c r="AQ20" s="143">
        <f t="shared" si="32"/>
        <v>709209.15615437494</v>
      </c>
      <c r="AR20" s="143">
        <f t="shared" si="33"/>
        <v>0</v>
      </c>
      <c r="AS20" s="143">
        <f t="shared" si="34"/>
        <v>709209.15615437494</v>
      </c>
      <c r="AT20" s="143">
        <f t="shared" si="35"/>
        <v>709209.15615437482</v>
      </c>
      <c r="AU20" s="143">
        <v>709209.15615437494</v>
      </c>
      <c r="AV20" s="143">
        <f t="shared" si="36"/>
        <v>0</v>
      </c>
      <c r="AW20" s="143">
        <f>'[2]Populations-merged FY21'!K13</f>
        <v>460</v>
      </c>
      <c r="AX20" s="151">
        <f t="shared" si="37"/>
        <v>1542</v>
      </c>
      <c r="AY20" s="152">
        <v>0</v>
      </c>
      <c r="AZ20" s="171">
        <f t="shared" si="38"/>
        <v>0</v>
      </c>
      <c r="BA20" s="172">
        <f t="shared" si="39"/>
        <v>709209.15615437494</v>
      </c>
      <c r="BB20" s="182">
        <f t="shared" si="3"/>
        <v>709209.15615437494</v>
      </c>
      <c r="BC20" s="174">
        <f>'[2]Spec Schs Calculations-21'!C11</f>
        <v>0</v>
      </c>
      <c r="BD20" s="183">
        <f t="shared" si="4"/>
        <v>0</v>
      </c>
      <c r="BE20" s="176">
        <f>'[2]Spec Schs Calculations-21'!D11</f>
        <v>0</v>
      </c>
      <c r="BF20" s="184">
        <f t="shared" si="5"/>
        <v>0</v>
      </c>
      <c r="BG20" s="176">
        <f>'[2]Spec Schs Calculations-21'!E11</f>
        <v>0</v>
      </c>
      <c r="BH20" s="184">
        <f t="shared" si="6"/>
        <v>0</v>
      </c>
      <c r="BI20" s="185">
        <f>'[2]Spec Schs Calculations-21'!F11</f>
        <v>0</v>
      </c>
      <c r="BJ20" s="186">
        <f t="shared" si="7"/>
        <v>0</v>
      </c>
      <c r="BK20" s="180">
        <f t="shared" si="40"/>
        <v>0</v>
      </c>
      <c r="BL20" s="13"/>
    </row>
    <row r="21" spans="1:64" ht="14.5" x14ac:dyDescent="0.35">
      <c r="A21" s="149">
        <v>4700153</v>
      </c>
      <c r="B21" s="187" t="s">
        <v>110</v>
      </c>
      <c r="C21" s="143">
        <f>'[2]2020-2021 Final-merged'!F14</f>
        <v>1252031.5024901165</v>
      </c>
      <c r="D21" s="143">
        <f>'[2]2020-2021 Final-merged'!G14</f>
        <v>298248.59100918734</v>
      </c>
      <c r="E21" s="143">
        <f>'[2]2020-2021 Final-merged'!H14</f>
        <v>980064.04806119669</v>
      </c>
      <c r="F21" s="143">
        <f>'[2]2020-2021 Final-merged'!I14</f>
        <v>999201.44650921726</v>
      </c>
      <c r="G21" s="143">
        <f>'[2]2020-2021 Final-merged'!J14</f>
        <v>3529545.5880697179</v>
      </c>
      <c r="H21" s="143">
        <f>'[2]2020-2021 Final-merged'!K14</f>
        <v>1126828.3522411049</v>
      </c>
      <c r="I21" s="143">
        <f>'[2]2020-2021 Final-merged'!L14</f>
        <v>268423.73190826859</v>
      </c>
      <c r="J21" s="143">
        <f>'[2]2020-2021 Final-merged'!M14</f>
        <v>882057.64325507707</v>
      </c>
      <c r="K21" s="143">
        <f>'[2]2020-2021 Final-merged'!N14</f>
        <v>899281.30185829557</v>
      </c>
      <c r="L21" s="143">
        <f>'[2]2020-2021 Final-merged'!O14</f>
        <v>3176591.0292627462</v>
      </c>
      <c r="M21" s="143">
        <f t="shared" si="8"/>
        <v>3176591.0292627462</v>
      </c>
      <c r="N21" s="143">
        <f>'[2]Hold Harmless Base-21'!Y13</f>
        <v>3491172.7357847895</v>
      </c>
      <c r="O21" s="162">
        <f t="shared" si="9"/>
        <v>-314581.70652204333</v>
      </c>
      <c r="P21" s="163" t="str">
        <f t="shared" si="10"/>
        <v>0</v>
      </c>
      <c r="Q21" s="164">
        <f t="shared" si="11"/>
        <v>0</v>
      </c>
      <c r="R21" s="165">
        <f t="shared" si="12"/>
        <v>3176591.0292627462</v>
      </c>
      <c r="S21" s="166">
        <f t="shared" si="13"/>
        <v>0.90989225388433048</v>
      </c>
      <c r="T21" s="167">
        <f t="shared" si="14"/>
        <v>1</v>
      </c>
      <c r="U21" s="149" t="b">
        <f t="shared" si="15"/>
        <v>0</v>
      </c>
      <c r="V21" s="143">
        <f t="shared" si="16"/>
        <v>3148587.5385937975</v>
      </c>
      <c r="W21" s="143">
        <f t="shared" si="17"/>
        <v>3148587.5385938017</v>
      </c>
      <c r="X21" s="143">
        <f t="shared" si="18"/>
        <v>3148587.5385938017</v>
      </c>
      <c r="Y21" s="143">
        <f>'[2]Hold Harmless Base-21'!L13</f>
        <v>1238419.5463041633</v>
      </c>
      <c r="Z21" s="143">
        <f>'[2]Hold Harmless Base-21'!M13</f>
        <v>295006.06336889631</v>
      </c>
      <c r="AA21" s="143">
        <f>'[2]Hold Harmless Base-21'!N13</f>
        <v>969408.89373392577</v>
      </c>
      <c r="AB21" s="143">
        <f>'[2]Hold Harmless Base-21'!O13</f>
        <v>988338.23237780458</v>
      </c>
      <c r="AC21" s="143">
        <f t="shared" si="19"/>
        <v>3491172.7357847895</v>
      </c>
      <c r="AD21" s="168">
        <f>'[2]Populations-merged FY21'!M14</f>
        <v>0.18083403934858328</v>
      </c>
      <c r="AE21" s="170">
        <f t="shared" si="20"/>
        <v>0</v>
      </c>
      <c r="AF21" s="170">
        <f t="shared" si="21"/>
        <v>0.9</v>
      </c>
      <c r="AG21" s="170">
        <f t="shared" si="22"/>
        <v>0</v>
      </c>
      <c r="AH21" s="170">
        <f t="shared" si="23"/>
        <v>0.9</v>
      </c>
      <c r="AI21" s="143">
        <f t="shared" si="24"/>
        <v>3142055.4622063106</v>
      </c>
      <c r="AJ21" s="143">
        <f t="shared" si="25"/>
        <v>0</v>
      </c>
      <c r="AK21" s="143">
        <f t="shared" si="26"/>
        <v>3148587.5385938017</v>
      </c>
      <c r="AL21" s="143">
        <f t="shared" si="27"/>
        <v>3137627.895427329</v>
      </c>
      <c r="AM21" s="143">
        <f t="shared" si="28"/>
        <v>3137627.895427329</v>
      </c>
      <c r="AN21" s="143">
        <f t="shared" si="29"/>
        <v>3142055.4622063106</v>
      </c>
      <c r="AO21" s="143">
        <f t="shared" si="30"/>
        <v>0</v>
      </c>
      <c r="AP21" s="143">
        <f t="shared" si="31"/>
        <v>0</v>
      </c>
      <c r="AQ21" s="143">
        <f t="shared" si="32"/>
        <v>3142055.4622063106</v>
      </c>
      <c r="AR21" s="143">
        <f t="shared" si="33"/>
        <v>0</v>
      </c>
      <c r="AS21" s="143">
        <f t="shared" si="34"/>
        <v>0</v>
      </c>
      <c r="AT21" s="143">
        <f t="shared" si="35"/>
        <v>0</v>
      </c>
      <c r="AU21" s="143">
        <v>3142055.4622063106</v>
      </c>
      <c r="AV21" s="143">
        <f t="shared" si="36"/>
        <v>0</v>
      </c>
      <c r="AW21" s="143">
        <f>'[2]Populations-merged FY21'!K14</f>
        <v>1921</v>
      </c>
      <c r="AX21" s="151">
        <f t="shared" si="37"/>
        <v>1636</v>
      </c>
      <c r="AY21" s="152">
        <v>484</v>
      </c>
      <c r="AZ21" s="171">
        <f t="shared" si="38"/>
        <v>791824</v>
      </c>
      <c r="BA21" s="172">
        <f t="shared" si="39"/>
        <v>2350231.4622063106</v>
      </c>
      <c r="BB21" s="189">
        <f t="shared" si="3"/>
        <v>2348595.4622063106</v>
      </c>
      <c r="BC21" s="174">
        <f>'[2]Spec Schs Calculations-21'!C12</f>
        <v>0</v>
      </c>
      <c r="BD21" s="183">
        <f t="shared" si="4"/>
        <v>0</v>
      </c>
      <c r="BE21" s="176">
        <f>'[2]Spec Schs Calculations-21'!D12</f>
        <v>0</v>
      </c>
      <c r="BF21" s="184">
        <f t="shared" si="5"/>
        <v>0</v>
      </c>
      <c r="BG21" s="176">
        <f>'[2]Spec Schs Calculations-21'!E12</f>
        <v>1</v>
      </c>
      <c r="BH21" s="184">
        <f t="shared" si="6"/>
        <v>1636</v>
      </c>
      <c r="BI21" s="185">
        <f>'[2]Spec Schs Calculations-21'!F12</f>
        <v>0</v>
      </c>
      <c r="BJ21" s="186">
        <f t="shared" si="7"/>
        <v>0</v>
      </c>
      <c r="BK21" s="180">
        <f t="shared" si="40"/>
        <v>1636</v>
      </c>
      <c r="BL21" s="13"/>
    </row>
    <row r="22" spans="1:64" ht="14.5" x14ac:dyDescent="0.35">
      <c r="A22" s="149">
        <v>4700180</v>
      </c>
      <c r="B22" s="143" t="s">
        <v>111</v>
      </c>
      <c r="C22" s="143">
        <f>'[2]2020-2021 Final-merged'!F15</f>
        <v>1026494.3821746415</v>
      </c>
      <c r="D22" s="143">
        <f>'[2]2020-2021 Final-merged'!G15</f>
        <v>251259.48076930325</v>
      </c>
      <c r="E22" s="143">
        <f>'[2]2020-2021 Final-merged'!H15</f>
        <v>476117.99556023692</v>
      </c>
      <c r="F22" s="143">
        <f>'[2]2020-2021 Final-merged'!I15</f>
        <v>402864.52139730979</v>
      </c>
      <c r="G22" s="143">
        <f>'[2]2020-2021 Final-merged'!J15</f>
        <v>2156736.3799014916</v>
      </c>
      <c r="H22" s="143">
        <f>'[2]2020-2021 Final-merged'!K15</f>
        <v>1044815.3182022359</v>
      </c>
      <c r="I22" s="143">
        <f>'[2]2020-2021 Final-merged'!L15</f>
        <v>258275.43043630186</v>
      </c>
      <c r="J22" s="143">
        <f>'[2]2020-2021 Final-merged'!M15</f>
        <v>518838.40868920763</v>
      </c>
      <c r="K22" s="143">
        <f>'[2]2020-2021 Final-merged'!N15</f>
        <v>443134.17328791827</v>
      </c>
      <c r="L22" s="143">
        <f>'[2]2020-2021 Final-merged'!O15</f>
        <v>2265063.3306156634</v>
      </c>
      <c r="M22" s="143">
        <f t="shared" si="8"/>
        <v>2265063.3306156634</v>
      </c>
      <c r="N22" s="143">
        <f>'[2]Hold Harmless Base-21'!Y14</f>
        <v>2028289.5215636059</v>
      </c>
      <c r="O22" s="162">
        <f t="shared" si="9"/>
        <v>236773.80905205756</v>
      </c>
      <c r="P22" s="163">
        <f t="shared" si="10"/>
        <v>236773.80905205756</v>
      </c>
      <c r="Q22" s="164">
        <f t="shared" si="11"/>
        <v>112254.64489690552</v>
      </c>
      <c r="R22" s="165">
        <f t="shared" si="12"/>
        <v>2152808.685718758</v>
      </c>
      <c r="S22" s="166">
        <f t="shared" si="13"/>
        <v>1.0613912179850737</v>
      </c>
      <c r="T22" s="167">
        <f t="shared" si="14"/>
        <v>0.95044083607746477</v>
      </c>
      <c r="U22" s="149" t="b">
        <f t="shared" si="15"/>
        <v>0</v>
      </c>
      <c r="V22" s="143">
        <f t="shared" si="16"/>
        <v>2133830.4296614937</v>
      </c>
      <c r="W22" s="143">
        <f t="shared" si="17"/>
        <v>2133830.4296614965</v>
      </c>
      <c r="X22" s="143">
        <f t="shared" si="18"/>
        <v>2133830.4296614965</v>
      </c>
      <c r="Y22" s="143">
        <f>'[2]Hold Harmless Base-21'!L14</f>
        <v>965360.35591138352</v>
      </c>
      <c r="Z22" s="143">
        <f>'[2]Hold Harmless Base-21'!M14</f>
        <v>236295.44008580557</v>
      </c>
      <c r="AA22" s="143">
        <f>'[2]Hold Harmless Base-21'!N14</f>
        <v>447762.25338527665</v>
      </c>
      <c r="AB22" s="143">
        <f>'[2]Hold Harmless Base-21'!O14</f>
        <v>378871.47218113998</v>
      </c>
      <c r="AC22" s="143">
        <f t="shared" si="19"/>
        <v>2028289.5215636059</v>
      </c>
      <c r="AD22" s="168">
        <f>'[2]Populations-merged FY21'!M15</f>
        <v>0.20260080865479183</v>
      </c>
      <c r="AE22" s="170">
        <f t="shared" si="20"/>
        <v>0</v>
      </c>
      <c r="AF22" s="170">
        <f t="shared" si="21"/>
        <v>0.9</v>
      </c>
      <c r="AG22" s="170">
        <f t="shared" si="22"/>
        <v>0</v>
      </c>
      <c r="AH22" s="170">
        <f t="shared" si="23"/>
        <v>0.9</v>
      </c>
      <c r="AI22" s="143">
        <f t="shared" si="24"/>
        <v>1825460.5694072454</v>
      </c>
      <c r="AJ22" s="143">
        <f t="shared" si="25"/>
        <v>0</v>
      </c>
      <c r="AK22" s="143">
        <f t="shared" si="26"/>
        <v>2133830.4296614965</v>
      </c>
      <c r="AL22" s="143">
        <f t="shared" si="27"/>
        <v>2126402.9658224904</v>
      </c>
      <c r="AM22" s="143">
        <f t="shared" si="28"/>
        <v>2126402.9658224904</v>
      </c>
      <c r="AN22" s="143">
        <f t="shared" si="29"/>
        <v>0</v>
      </c>
      <c r="AO22" s="143">
        <f t="shared" si="30"/>
        <v>2126402.9658224904</v>
      </c>
      <c r="AP22" s="143">
        <f t="shared" si="31"/>
        <v>2126331.1930218949</v>
      </c>
      <c r="AQ22" s="143">
        <f t="shared" si="32"/>
        <v>2126331.1930218949</v>
      </c>
      <c r="AR22" s="143">
        <f t="shared" si="33"/>
        <v>0</v>
      </c>
      <c r="AS22" s="143">
        <f t="shared" si="34"/>
        <v>2126331.1930218949</v>
      </c>
      <c r="AT22" s="143">
        <f t="shared" si="35"/>
        <v>2126331.1930218944</v>
      </c>
      <c r="AU22" s="143">
        <v>2126331.1930218954</v>
      </c>
      <c r="AV22" s="143">
        <f t="shared" si="36"/>
        <v>0</v>
      </c>
      <c r="AW22" s="143">
        <f>'[2]Populations-merged FY21'!K15</f>
        <v>1854</v>
      </c>
      <c r="AX22" s="151">
        <f t="shared" si="37"/>
        <v>1147</v>
      </c>
      <c r="AY22" s="152">
        <v>0</v>
      </c>
      <c r="AZ22" s="171">
        <f t="shared" si="38"/>
        <v>0</v>
      </c>
      <c r="BA22" s="172">
        <f t="shared" si="39"/>
        <v>2126331.1930218954</v>
      </c>
      <c r="BB22" s="182">
        <f t="shared" si="3"/>
        <v>2121743.1930218954</v>
      </c>
      <c r="BC22" s="174">
        <f>'[2]Spec Schs Calculations-21'!C13</f>
        <v>1</v>
      </c>
      <c r="BD22" s="183">
        <f t="shared" si="4"/>
        <v>1147</v>
      </c>
      <c r="BE22" s="176">
        <f>'[2]Spec Schs Calculations-21'!D13</f>
        <v>0</v>
      </c>
      <c r="BF22" s="184">
        <f t="shared" si="5"/>
        <v>0</v>
      </c>
      <c r="BG22" s="176">
        <f>'[2]Spec Schs Calculations-21'!E13</f>
        <v>3</v>
      </c>
      <c r="BH22" s="184">
        <f t="shared" si="6"/>
        <v>3441</v>
      </c>
      <c r="BI22" s="185">
        <f>'[2]Spec Schs Calculations-21'!F13</f>
        <v>0</v>
      </c>
      <c r="BJ22" s="186">
        <f t="shared" si="7"/>
        <v>0</v>
      </c>
      <c r="BK22" s="180">
        <f t="shared" si="40"/>
        <v>4588</v>
      </c>
      <c r="BL22" s="13"/>
    </row>
    <row r="23" spans="1:64" ht="14.5" x14ac:dyDescent="0.35">
      <c r="A23" s="149">
        <v>4700210</v>
      </c>
      <c r="B23" s="143" t="s">
        <v>112</v>
      </c>
      <c r="C23" s="143">
        <f>'[2]2020-2021 Final-merged'!F16</f>
        <v>47487.0989064116</v>
      </c>
      <c r="D23" s="143">
        <f>'[2]2020-2021 Final-merged'!G16</f>
        <v>11623.62310175367</v>
      </c>
      <c r="E23" s="143">
        <f>'[2]2020-2021 Final-merged'!H16</f>
        <v>24901.717814356463</v>
      </c>
      <c r="F23" s="143">
        <f>'[2]2020-2021 Final-merged'!I16</f>
        <v>27731.59270321939</v>
      </c>
      <c r="G23" s="143">
        <f>'[2]2020-2021 Final-merged'!J16</f>
        <v>111744.03252574112</v>
      </c>
      <c r="H23" s="143">
        <f>'[2]2020-2021 Final-merged'!K16</f>
        <v>45647.27118359282</v>
      </c>
      <c r="I23" s="143">
        <f>'[2]2020-2021 Final-merged'!L16</f>
        <v>11283.878028770469</v>
      </c>
      <c r="J23" s="143">
        <f>'[2]2020-2021 Final-merged'!M16</f>
        <v>23447.379237503599</v>
      </c>
      <c r="K23" s="143">
        <f>'[2]2020-2021 Final-merged'!N16</f>
        <v>24958.433432897451</v>
      </c>
      <c r="L23" s="143">
        <f>'[2]2020-2021 Final-merged'!O16</f>
        <v>105336.96188276434</v>
      </c>
      <c r="M23" s="143">
        <f t="shared" si="8"/>
        <v>105336.96188276434</v>
      </c>
      <c r="N23" s="143">
        <f>'[2]Hold Harmless Base-21'!Y15</f>
        <v>110616.5885737401</v>
      </c>
      <c r="O23" s="162">
        <f t="shared" si="9"/>
        <v>-5279.6266909757542</v>
      </c>
      <c r="P23" s="163" t="str">
        <f t="shared" si="10"/>
        <v>0</v>
      </c>
      <c r="Q23" s="164">
        <f t="shared" si="11"/>
        <v>0</v>
      </c>
      <c r="R23" s="165">
        <f t="shared" si="12"/>
        <v>105336.96188276434</v>
      </c>
      <c r="S23" s="166">
        <f t="shared" si="13"/>
        <v>0.95227093188237122</v>
      </c>
      <c r="T23" s="167">
        <f t="shared" si="14"/>
        <v>1</v>
      </c>
      <c r="U23" s="149" t="b">
        <f t="shared" si="15"/>
        <v>0</v>
      </c>
      <c r="V23" s="143">
        <f t="shared" si="16"/>
        <v>104408.35552393316</v>
      </c>
      <c r="W23" s="143">
        <f t="shared" si="17"/>
        <v>104408.35552393329</v>
      </c>
      <c r="X23" s="143">
        <f t="shared" si="18"/>
        <v>104408.35552393329</v>
      </c>
      <c r="Y23" s="143">
        <f>'[2]Hold Harmless Base-21'!L15</f>
        <v>47007.976744359905</v>
      </c>
      <c r="Z23" s="143">
        <f>'[2]Hold Harmless Base-21'!M15</f>
        <v>11506.346292691025</v>
      </c>
      <c r="AA23" s="143">
        <f>'[2]Hold Harmless Base-21'!N15</f>
        <v>24650.471367368209</v>
      </c>
      <c r="AB23" s="143">
        <f>'[2]Hold Harmless Base-21'!O15</f>
        <v>27451.794169320965</v>
      </c>
      <c r="AC23" s="143">
        <f t="shared" si="19"/>
        <v>110616.5885737401</v>
      </c>
      <c r="AD23" s="168">
        <f>'[2]Populations-merged FY21'!M16</f>
        <v>0.24770642201834864</v>
      </c>
      <c r="AE23" s="170">
        <f t="shared" si="20"/>
        <v>0</v>
      </c>
      <c r="AF23" s="170">
        <f t="shared" si="21"/>
        <v>0.9</v>
      </c>
      <c r="AG23" s="170">
        <f t="shared" si="22"/>
        <v>0</v>
      </c>
      <c r="AH23" s="170">
        <f t="shared" si="23"/>
        <v>0.9</v>
      </c>
      <c r="AI23" s="143">
        <f t="shared" si="24"/>
        <v>99554.929716366096</v>
      </c>
      <c r="AJ23" s="143">
        <f t="shared" si="25"/>
        <v>0</v>
      </c>
      <c r="AK23" s="143">
        <f t="shared" si="26"/>
        <v>104408.35552393329</v>
      </c>
      <c r="AL23" s="143">
        <f t="shared" si="27"/>
        <v>104044.92960481416</v>
      </c>
      <c r="AM23" s="143">
        <f t="shared" si="28"/>
        <v>104044.92960481416</v>
      </c>
      <c r="AN23" s="143">
        <f t="shared" si="29"/>
        <v>0</v>
      </c>
      <c r="AO23" s="143">
        <f t="shared" si="30"/>
        <v>104044.92960481416</v>
      </c>
      <c r="AP23" s="143">
        <f t="shared" si="31"/>
        <v>104041.41776058446</v>
      </c>
      <c r="AQ23" s="143">
        <f t="shared" si="32"/>
        <v>104041.41776058446</v>
      </c>
      <c r="AR23" s="143">
        <f t="shared" si="33"/>
        <v>0</v>
      </c>
      <c r="AS23" s="143">
        <f t="shared" si="34"/>
        <v>104041.41776058446</v>
      </c>
      <c r="AT23" s="143">
        <f t="shared" si="35"/>
        <v>104041.41776058443</v>
      </c>
      <c r="AU23" s="143">
        <v>104041.41776058449</v>
      </c>
      <c r="AV23" s="143">
        <f t="shared" si="36"/>
        <v>0</v>
      </c>
      <c r="AW23" s="143">
        <f>'[2]Populations-merged FY21'!K16</f>
        <v>81</v>
      </c>
      <c r="AX23" s="151">
        <f t="shared" si="37"/>
        <v>1284</v>
      </c>
      <c r="AY23" s="152">
        <v>0</v>
      </c>
      <c r="AZ23" s="171">
        <f t="shared" si="38"/>
        <v>0</v>
      </c>
      <c r="BA23" s="172">
        <f t="shared" si="39"/>
        <v>104041.41776058449</v>
      </c>
      <c r="BB23" s="1051">
        <f t="shared" si="3"/>
        <v>104041.41776058449</v>
      </c>
      <c r="BC23" s="174">
        <f>'[2]Spec Schs Calculations-21'!C14</f>
        <v>0</v>
      </c>
      <c r="BD23" s="183">
        <f t="shared" si="4"/>
        <v>0</v>
      </c>
      <c r="BE23" s="176">
        <f>'[2]Spec Schs Calculations-21'!D14</f>
        <v>0</v>
      </c>
      <c r="BF23" s="184">
        <f t="shared" si="5"/>
        <v>0</v>
      </c>
      <c r="BG23" s="176">
        <f>'[2]Spec Schs Calculations-21'!E14</f>
        <v>0</v>
      </c>
      <c r="BH23" s="184">
        <f t="shared" si="6"/>
        <v>0</v>
      </c>
      <c r="BI23" s="185">
        <f>'[2]Spec Schs Calculations-21'!F14</f>
        <v>0</v>
      </c>
      <c r="BJ23" s="186">
        <f t="shared" si="7"/>
        <v>0</v>
      </c>
      <c r="BK23" s="180">
        <f t="shared" si="40"/>
        <v>0</v>
      </c>
      <c r="BL23" s="13"/>
    </row>
    <row r="24" spans="1:64" ht="14.5" x14ac:dyDescent="0.35">
      <c r="A24" s="149">
        <v>4700240</v>
      </c>
      <c r="B24" s="143" t="s">
        <v>113</v>
      </c>
      <c r="C24" s="143">
        <f>'[2]2020-2021 Final-merged'!F17</f>
        <v>360570.64634752076</v>
      </c>
      <c r="D24" s="143">
        <f>'[2]2020-2021 Final-merged'!G17</f>
        <v>88258.440528431966</v>
      </c>
      <c r="E24" s="143">
        <f>'[2]2020-2021 Final-merged'!H17</f>
        <v>191946.2147086224</v>
      </c>
      <c r="F24" s="143">
        <f>'[2]2020-2021 Final-merged'!I17</f>
        <v>168322.65943592196</v>
      </c>
      <c r="G24" s="143">
        <f>'[2]2020-2021 Final-merged'!J17</f>
        <v>809097.96102049702</v>
      </c>
      <c r="H24" s="143">
        <f>'[2]2020-2021 Final-merged'!K17</f>
        <v>384902.29899251729</v>
      </c>
      <c r="I24" s="143">
        <f>'[2]2020-2021 Final-merged'!L17</f>
        <v>95146.773995681811</v>
      </c>
      <c r="J24" s="143">
        <f>'[2]2020-2021 Final-merged'!M17</f>
        <v>217600.63155004382</v>
      </c>
      <c r="K24" s="143">
        <f>'[2]2020-2021 Final-merged'!N17</f>
        <v>191959.09186643086</v>
      </c>
      <c r="L24" s="143">
        <f>'[2]2020-2021 Final-merged'!O17</f>
        <v>889608.79640467372</v>
      </c>
      <c r="M24" s="143">
        <f t="shared" si="8"/>
        <v>889608.79640467372</v>
      </c>
      <c r="N24" s="143">
        <f>'[2]Hold Harmless Base-21'!Y16</f>
        <v>707450.23844979156</v>
      </c>
      <c r="O24" s="162">
        <f t="shared" si="9"/>
        <v>182158.55795488216</v>
      </c>
      <c r="P24" s="163">
        <f t="shared" si="10"/>
        <v>182158.55795488216</v>
      </c>
      <c r="Q24" s="164">
        <f t="shared" si="11"/>
        <v>86361.512365001108</v>
      </c>
      <c r="R24" s="165">
        <f t="shared" si="12"/>
        <v>803247.28403967258</v>
      </c>
      <c r="S24" s="166">
        <f t="shared" si="13"/>
        <v>1.1354117086733866</v>
      </c>
      <c r="T24" s="167">
        <f t="shared" si="14"/>
        <v>0.9029219217323069</v>
      </c>
      <c r="U24" s="149" t="b">
        <f t="shared" si="15"/>
        <v>0</v>
      </c>
      <c r="V24" s="143">
        <f t="shared" si="16"/>
        <v>796166.19377144123</v>
      </c>
      <c r="W24" s="143">
        <f t="shared" si="17"/>
        <v>796166.19377144228</v>
      </c>
      <c r="X24" s="143">
        <f t="shared" si="18"/>
        <v>796166.19377144228</v>
      </c>
      <c r="Y24" s="143">
        <f>'[2]Hold Harmless Base-21'!L16</f>
        <v>315271.82371688966</v>
      </c>
      <c r="Z24" s="143">
        <f>'[2]Hold Harmless Base-21'!M16</f>
        <v>77170.451298991931</v>
      </c>
      <c r="AA24" s="143">
        <f>'[2]Hold Harmless Base-21'!N16</f>
        <v>167831.83484219623</v>
      </c>
      <c r="AB24" s="143">
        <f>'[2]Hold Harmless Base-21'!O16</f>
        <v>147176.1285917137</v>
      </c>
      <c r="AC24" s="143">
        <f t="shared" si="19"/>
        <v>707450.23844979156</v>
      </c>
      <c r="AD24" s="168">
        <f>'[2]Populations-merged FY21'!M17</f>
        <v>0.28141738772146685</v>
      </c>
      <c r="AE24" s="170">
        <f t="shared" si="20"/>
        <v>0</v>
      </c>
      <c r="AF24" s="170">
        <f t="shared" si="21"/>
        <v>0.9</v>
      </c>
      <c r="AG24" s="170">
        <f t="shared" si="22"/>
        <v>0</v>
      </c>
      <c r="AH24" s="170">
        <f t="shared" si="23"/>
        <v>0.9</v>
      </c>
      <c r="AI24" s="143">
        <f t="shared" si="24"/>
        <v>636705.21460481244</v>
      </c>
      <c r="AJ24" s="143">
        <f t="shared" si="25"/>
        <v>0</v>
      </c>
      <c r="AK24" s="143">
        <f t="shared" si="26"/>
        <v>796166.19377144228</v>
      </c>
      <c r="AL24" s="143">
        <f t="shared" si="27"/>
        <v>793394.88845501444</v>
      </c>
      <c r="AM24" s="143">
        <f t="shared" si="28"/>
        <v>793394.88845501444</v>
      </c>
      <c r="AN24" s="143">
        <f t="shared" si="29"/>
        <v>0</v>
      </c>
      <c r="AO24" s="143">
        <f t="shared" si="30"/>
        <v>793394.88845501444</v>
      </c>
      <c r="AP24" s="143">
        <f t="shared" si="31"/>
        <v>793368.10887746583</v>
      </c>
      <c r="AQ24" s="143">
        <f t="shared" si="32"/>
        <v>793368.10887746583</v>
      </c>
      <c r="AR24" s="143">
        <f t="shared" si="33"/>
        <v>0</v>
      </c>
      <c r="AS24" s="143">
        <f t="shared" si="34"/>
        <v>793368.10887746583</v>
      </c>
      <c r="AT24" s="143">
        <f t="shared" si="35"/>
        <v>793368.10887746571</v>
      </c>
      <c r="AU24" s="143">
        <v>793368.10887746571</v>
      </c>
      <c r="AV24" s="143">
        <f t="shared" si="36"/>
        <v>0</v>
      </c>
      <c r="AW24" s="143">
        <f>'[2]Populations-merged FY21'!K17</f>
        <v>683</v>
      </c>
      <c r="AX24" s="151">
        <f t="shared" si="37"/>
        <v>1162</v>
      </c>
      <c r="AY24" s="152">
        <v>0</v>
      </c>
      <c r="AZ24" s="171">
        <f t="shared" si="38"/>
        <v>0</v>
      </c>
      <c r="BA24" s="172">
        <f t="shared" si="39"/>
        <v>793368.10887746571</v>
      </c>
      <c r="BB24" s="189">
        <f t="shared" si="3"/>
        <v>793368.10887746571</v>
      </c>
      <c r="BC24" s="174">
        <f>'[2]Spec Schs Calculations-21'!C15</f>
        <v>0</v>
      </c>
      <c r="BD24" s="183">
        <f t="shared" si="4"/>
        <v>0</v>
      </c>
      <c r="BE24" s="176">
        <f>'[2]Spec Schs Calculations-21'!D15</f>
        <v>0</v>
      </c>
      <c r="BF24" s="184">
        <f t="shared" si="5"/>
        <v>0</v>
      </c>
      <c r="BG24" s="176">
        <f>'[2]Spec Schs Calculations-21'!E15</f>
        <v>0</v>
      </c>
      <c r="BH24" s="184">
        <f t="shared" si="6"/>
        <v>0</v>
      </c>
      <c r="BI24" s="185">
        <f>'[2]Spec Schs Calculations-21'!F15</f>
        <v>0</v>
      </c>
      <c r="BJ24" s="186">
        <f t="shared" si="7"/>
        <v>0</v>
      </c>
      <c r="BK24" s="180">
        <f t="shared" si="40"/>
        <v>0</v>
      </c>
      <c r="BL24" s="13"/>
    </row>
    <row r="25" spans="1:64" ht="14.5" x14ac:dyDescent="0.35">
      <c r="A25" s="149">
        <v>4700270</v>
      </c>
      <c r="B25" s="143" t="s">
        <v>114</v>
      </c>
      <c r="C25" s="143">
        <f>'[2]2020-2021 Final-merged'!F18</f>
        <v>264492.09739733901</v>
      </c>
      <c r="D25" s="143">
        <f>'[2]2020-2021 Final-merged'!G18</f>
        <v>64740.877508604761</v>
      </c>
      <c r="E25" s="143">
        <f>'[2]2020-2021 Final-merged'!H18</f>
        <v>138074.65721655791</v>
      </c>
      <c r="F25" s="143">
        <f>'[2]2020-2021 Final-merged'!I18</f>
        <v>132881.02162435718</v>
      </c>
      <c r="G25" s="143">
        <f>'[2]2020-2021 Final-merged'!J18</f>
        <v>600188.65374685894</v>
      </c>
      <c r="H25" s="143">
        <f>'[2]2020-2021 Final-merged'!K18</f>
        <v>308259.96712870692</v>
      </c>
      <c r="I25" s="143">
        <f>'[2]2020-2021 Final-merged'!L18</f>
        <v>76201.003478240091</v>
      </c>
      <c r="J25" s="143">
        <f>'[2]2020-2021 Final-merged'!M18</f>
        <v>199737.84850592416</v>
      </c>
      <c r="K25" s="143">
        <f>'[2]2020-2021 Final-merged'!N18</f>
        <v>188938.46518145569</v>
      </c>
      <c r="L25" s="143">
        <f>'[2]2020-2021 Final-merged'!O18</f>
        <v>773137.28429432691</v>
      </c>
      <c r="M25" s="143">
        <f t="shared" si="8"/>
        <v>773137.28429432691</v>
      </c>
      <c r="N25" s="143">
        <f>'[2]Hold Harmless Base-21'!Y17</f>
        <v>572811.80301650288</v>
      </c>
      <c r="O25" s="162">
        <f t="shared" si="9"/>
        <v>200325.48127782403</v>
      </c>
      <c r="P25" s="163">
        <f t="shared" si="10"/>
        <v>200325.48127782403</v>
      </c>
      <c r="Q25" s="164">
        <f t="shared" si="11"/>
        <v>94974.464678649034</v>
      </c>
      <c r="R25" s="165">
        <f t="shared" si="12"/>
        <v>678162.81961567793</v>
      </c>
      <c r="S25" s="166">
        <f t="shared" si="13"/>
        <v>1.1839190743702952</v>
      </c>
      <c r="T25" s="167">
        <f t="shared" si="14"/>
        <v>0.87715705010225198</v>
      </c>
      <c r="U25" s="149" t="b">
        <f t="shared" si="15"/>
        <v>0</v>
      </c>
      <c r="V25" s="143">
        <f t="shared" si="16"/>
        <v>672184.42138430616</v>
      </c>
      <c r="W25" s="143">
        <f t="shared" si="17"/>
        <v>672184.42138430709</v>
      </c>
      <c r="X25" s="143">
        <f t="shared" si="18"/>
        <v>672184.42138430709</v>
      </c>
      <c r="Y25" s="143">
        <f>'[2]Hold Harmless Base-21'!L17</f>
        <v>252427.62296150648</v>
      </c>
      <c r="Z25" s="143">
        <f>'[2]Hold Harmless Base-21'!M17</f>
        <v>61787.803789798883</v>
      </c>
      <c r="AA25" s="143">
        <f>'[2]Hold Harmless Base-21'!N17</f>
        <v>131776.55535031192</v>
      </c>
      <c r="AB25" s="143">
        <f>'[2]Hold Harmless Base-21'!O17</f>
        <v>126819.82091488564</v>
      </c>
      <c r="AC25" s="143">
        <f t="shared" si="19"/>
        <v>572811.80301650288</v>
      </c>
      <c r="AD25" s="168">
        <f>'[2]Populations-merged FY21'!M18</f>
        <v>0.33131435493640216</v>
      </c>
      <c r="AE25" s="170">
        <f t="shared" si="20"/>
        <v>0</v>
      </c>
      <c r="AF25" s="170">
        <f t="shared" si="21"/>
        <v>0</v>
      </c>
      <c r="AG25" s="170">
        <f t="shared" si="22"/>
        <v>0.95</v>
      </c>
      <c r="AH25" s="170">
        <f t="shared" si="23"/>
        <v>0.95</v>
      </c>
      <c r="AI25" s="143">
        <f t="shared" si="24"/>
        <v>544171.21286567766</v>
      </c>
      <c r="AJ25" s="143">
        <f t="shared" si="25"/>
        <v>0</v>
      </c>
      <c r="AK25" s="143">
        <f t="shared" si="26"/>
        <v>672184.42138430709</v>
      </c>
      <c r="AL25" s="143">
        <f t="shared" si="27"/>
        <v>669844.6733829783</v>
      </c>
      <c r="AM25" s="143">
        <f t="shared" si="28"/>
        <v>669844.6733829783</v>
      </c>
      <c r="AN25" s="143">
        <f t="shared" si="29"/>
        <v>0</v>
      </c>
      <c r="AO25" s="143">
        <f t="shared" si="30"/>
        <v>669844.6733829783</v>
      </c>
      <c r="AP25" s="143">
        <f t="shared" si="31"/>
        <v>669822.06401450688</v>
      </c>
      <c r="AQ25" s="143">
        <f t="shared" si="32"/>
        <v>669822.06401450688</v>
      </c>
      <c r="AR25" s="143">
        <f t="shared" si="33"/>
        <v>0</v>
      </c>
      <c r="AS25" s="143">
        <f t="shared" si="34"/>
        <v>669822.06401450688</v>
      </c>
      <c r="AT25" s="143">
        <f t="shared" si="35"/>
        <v>669822.06401450676</v>
      </c>
      <c r="AU25" s="143">
        <v>669822.06401450699</v>
      </c>
      <c r="AV25" s="143">
        <f t="shared" si="36"/>
        <v>0</v>
      </c>
      <c r="AW25" s="143">
        <f>'[2]Populations-merged FY21'!K18</f>
        <v>547</v>
      </c>
      <c r="AX25" s="151">
        <f t="shared" si="37"/>
        <v>1225</v>
      </c>
      <c r="AY25" s="152">
        <v>0</v>
      </c>
      <c r="AZ25" s="171">
        <f t="shared" si="38"/>
        <v>0</v>
      </c>
      <c r="BA25" s="172">
        <f t="shared" si="39"/>
        <v>669822.06401450699</v>
      </c>
      <c r="BB25" s="182">
        <f t="shared" si="3"/>
        <v>669822.06401450699</v>
      </c>
      <c r="BC25" s="174">
        <f>'[2]Spec Schs Calculations-21'!C16</f>
        <v>0</v>
      </c>
      <c r="BD25" s="183">
        <f t="shared" si="4"/>
        <v>0</v>
      </c>
      <c r="BE25" s="176">
        <f>'[2]Spec Schs Calculations-21'!D16</f>
        <v>0</v>
      </c>
      <c r="BF25" s="184">
        <f t="shared" si="5"/>
        <v>0</v>
      </c>
      <c r="BG25" s="176">
        <f>'[2]Spec Schs Calculations-21'!E16</f>
        <v>0</v>
      </c>
      <c r="BH25" s="184">
        <f t="shared" si="6"/>
        <v>0</v>
      </c>
      <c r="BI25" s="185">
        <f>'[2]Spec Schs Calculations-21'!F16</f>
        <v>0</v>
      </c>
      <c r="BJ25" s="186">
        <f t="shared" si="7"/>
        <v>0</v>
      </c>
      <c r="BK25" s="180">
        <f t="shared" si="40"/>
        <v>0</v>
      </c>
      <c r="BL25" s="13"/>
    </row>
    <row r="26" spans="1:64" ht="14.5" x14ac:dyDescent="0.35">
      <c r="A26" s="149">
        <v>4700300</v>
      </c>
      <c r="B26" s="143" t="s">
        <v>115</v>
      </c>
      <c r="C26" s="143">
        <f>'[2]2020-2021 Final-merged'!F19</f>
        <v>1309457.4133197488</v>
      </c>
      <c r="D26" s="143">
        <f>'[2]2020-2021 Final-merged'!G19</f>
        <v>320521.56882068398</v>
      </c>
      <c r="E26" s="143">
        <f>'[2]2020-2021 Final-merged'!H19</f>
        <v>637336.1452058322</v>
      </c>
      <c r="F26" s="143">
        <f>'[2]2020-2021 Final-merged'!I19</f>
        <v>544051.4347692898</v>
      </c>
      <c r="G26" s="143">
        <f>'[2]2020-2021 Final-merged'!J19</f>
        <v>2811366.5621155547</v>
      </c>
      <c r="H26" s="143">
        <f>'[2]2020-2021 Final-merged'!K19</f>
        <v>1121457.6500660458</v>
      </c>
      <c r="I26" s="143">
        <f>'[2]2020-2021 Final-merged'!L19</f>
        <v>272443.33349758136</v>
      </c>
      <c r="J26" s="143">
        <f>'[2]2020-2021 Final-merged'!M19</f>
        <v>562296.85064059263</v>
      </c>
      <c r="K26" s="143">
        <f>'[2]2020-2021 Final-merged'!N19</f>
        <v>480251.55015128746</v>
      </c>
      <c r="L26" s="143">
        <f>'[2]2020-2021 Final-merged'!O19</f>
        <v>2436449.3843555073</v>
      </c>
      <c r="M26" s="143">
        <f t="shared" si="8"/>
        <v>2436449.3843555073</v>
      </c>
      <c r="N26" s="143">
        <f>'[2]Hold Harmless Base-21'!Y18</f>
        <v>2475531.0944536258</v>
      </c>
      <c r="O26" s="162">
        <f t="shared" si="9"/>
        <v>-39081.710098118521</v>
      </c>
      <c r="P26" s="163" t="str">
        <f t="shared" si="10"/>
        <v>0</v>
      </c>
      <c r="Q26" s="164">
        <f t="shared" si="11"/>
        <v>0</v>
      </c>
      <c r="R26" s="165">
        <f t="shared" si="12"/>
        <v>2436449.3843555073</v>
      </c>
      <c r="S26" s="166">
        <f t="shared" si="13"/>
        <v>0.98421279773634018</v>
      </c>
      <c r="T26" s="167">
        <f t="shared" si="14"/>
        <v>1</v>
      </c>
      <c r="U26" s="149" t="b">
        <f t="shared" si="15"/>
        <v>0</v>
      </c>
      <c r="V26" s="143">
        <f t="shared" si="16"/>
        <v>2414970.671177878</v>
      </c>
      <c r="W26" s="143">
        <f t="shared" si="17"/>
        <v>2414970.6711778813</v>
      </c>
      <c r="X26" s="143">
        <f t="shared" si="18"/>
        <v>2414970.6711778813</v>
      </c>
      <c r="Y26" s="143">
        <f>'[2]Hold Harmless Base-21'!L18</f>
        <v>1153034.4663047227</v>
      </c>
      <c r="Z26" s="143">
        <f>'[2]Hold Harmless Base-21'!M18</f>
        <v>282233.24583528558</v>
      </c>
      <c r="AA26" s="143">
        <f>'[2]Hold Harmless Base-21'!N18</f>
        <v>561202.32286215806</v>
      </c>
      <c r="AB26" s="143">
        <f>'[2]Hold Harmless Base-21'!O18</f>
        <v>479061.05945145962</v>
      </c>
      <c r="AC26" s="143">
        <f t="shared" si="19"/>
        <v>2475531.0944536258</v>
      </c>
      <c r="AD26" s="168">
        <f>'[2]Populations-merged FY21'!M19</f>
        <v>0.14628050573360776</v>
      </c>
      <c r="AE26" s="170">
        <f t="shared" si="20"/>
        <v>0.85</v>
      </c>
      <c r="AF26" s="170">
        <f t="shared" si="21"/>
        <v>0</v>
      </c>
      <c r="AG26" s="170">
        <f t="shared" si="22"/>
        <v>0</v>
      </c>
      <c r="AH26" s="170">
        <f t="shared" si="23"/>
        <v>0.85</v>
      </c>
      <c r="AI26" s="143">
        <f t="shared" si="24"/>
        <v>2104201.4302855819</v>
      </c>
      <c r="AJ26" s="143">
        <f t="shared" si="25"/>
        <v>0</v>
      </c>
      <c r="AK26" s="143">
        <f t="shared" si="26"/>
        <v>2414970.6711778813</v>
      </c>
      <c r="AL26" s="143">
        <f t="shared" si="27"/>
        <v>2406564.6108447369</v>
      </c>
      <c r="AM26" s="143">
        <f t="shared" si="28"/>
        <v>2406564.6108447369</v>
      </c>
      <c r="AN26" s="143">
        <f t="shared" si="29"/>
        <v>0</v>
      </c>
      <c r="AO26" s="143">
        <f t="shared" si="30"/>
        <v>2406564.6108447369</v>
      </c>
      <c r="AP26" s="143">
        <f t="shared" si="31"/>
        <v>2406483.3817058057</v>
      </c>
      <c r="AQ26" s="143">
        <f t="shared" si="32"/>
        <v>2406483.3817058057</v>
      </c>
      <c r="AR26" s="143">
        <f t="shared" si="33"/>
        <v>0</v>
      </c>
      <c r="AS26" s="143">
        <f t="shared" si="34"/>
        <v>2406483.3817058057</v>
      </c>
      <c r="AT26" s="143">
        <f t="shared" si="35"/>
        <v>2406483.3817058052</v>
      </c>
      <c r="AU26" s="143">
        <v>2406483.3817058057</v>
      </c>
      <c r="AV26" s="143">
        <f t="shared" si="36"/>
        <v>0</v>
      </c>
      <c r="AW26" s="143">
        <f>'[2]Populations-merged FY21'!K19</f>
        <v>1990</v>
      </c>
      <c r="AX26" s="151">
        <f t="shared" si="37"/>
        <v>1209</v>
      </c>
      <c r="AY26" s="152">
        <v>111</v>
      </c>
      <c r="AZ26" s="171">
        <f t="shared" si="38"/>
        <v>134199</v>
      </c>
      <c r="BA26" s="172">
        <f t="shared" si="39"/>
        <v>2272284.3817058057</v>
      </c>
      <c r="BB26" s="182">
        <f t="shared" si="3"/>
        <v>2254149.3817058057</v>
      </c>
      <c r="BC26" s="174">
        <f>'[2]Spec Schs Calculations-21'!C17</f>
        <v>13</v>
      </c>
      <c r="BD26" s="183">
        <f t="shared" si="4"/>
        <v>15717</v>
      </c>
      <c r="BE26" s="176">
        <f>'[2]Spec Schs Calculations-21'!D17</f>
        <v>0</v>
      </c>
      <c r="BF26" s="184">
        <f t="shared" si="5"/>
        <v>0</v>
      </c>
      <c r="BG26" s="176">
        <f>'[2]Spec Schs Calculations-21'!E17</f>
        <v>2</v>
      </c>
      <c r="BH26" s="184">
        <f t="shared" si="6"/>
        <v>2418</v>
      </c>
      <c r="BI26" s="185">
        <f>'[2]Spec Schs Calculations-21'!F17</f>
        <v>0</v>
      </c>
      <c r="BJ26" s="186">
        <f t="shared" si="7"/>
        <v>0</v>
      </c>
      <c r="BK26" s="180">
        <f t="shared" si="40"/>
        <v>18135</v>
      </c>
      <c r="BL26" s="13"/>
    </row>
    <row r="27" spans="1:64" ht="14.5" x14ac:dyDescent="0.35">
      <c r="A27" s="149">
        <v>4701390</v>
      </c>
      <c r="B27" s="143" t="s">
        <v>116</v>
      </c>
      <c r="C27" s="143">
        <f>'[2]2020-2021 Final-merged'!F20</f>
        <v>53561.030161882874</v>
      </c>
      <c r="D27" s="143">
        <f>'[2]2020-2021 Final-merged'!G20</f>
        <v>13110.36559151286</v>
      </c>
      <c r="E27" s="143">
        <f>'[2]2020-2021 Final-merged'!H20</f>
        <v>19874.369559249393</v>
      </c>
      <c r="F27" s="143">
        <f>'[2]2020-2021 Final-merged'!I20</f>
        <v>17705.54741394466</v>
      </c>
      <c r="G27" s="143">
        <f>'[2]2020-2021 Final-merged'!J20</f>
        <v>104251.31272658978</v>
      </c>
      <c r="H27" s="143">
        <f>'[2]2020-2021 Final-merged'!K20</f>
        <v>46774.364299237102</v>
      </c>
      <c r="I27" s="143">
        <f>'[2]2020-2021 Final-merged'!L20</f>
        <v>11143.81075278593</v>
      </c>
      <c r="J27" s="143">
        <f>'[2]2020-2021 Final-merged'!M20</f>
        <v>17681.620990024319</v>
      </c>
      <c r="K27" s="143">
        <f>'[2]2020-2021 Final-merged'!N20</f>
        <v>15101.677841468781</v>
      </c>
      <c r="L27" s="143">
        <f>'[2]2020-2021 Final-merged'!O20</f>
        <v>90701.473883516141</v>
      </c>
      <c r="M27" s="143">
        <f t="shared" si="8"/>
        <v>90701.473883516141</v>
      </c>
      <c r="N27" s="143">
        <f>'[2]Hold Harmless Base-21'!Y19</f>
        <v>107592.77329139289</v>
      </c>
      <c r="O27" s="162">
        <f t="shared" si="9"/>
        <v>-16891.299407876752</v>
      </c>
      <c r="P27" s="163" t="str">
        <f t="shared" si="10"/>
        <v>0</v>
      </c>
      <c r="Q27" s="164">
        <f t="shared" si="11"/>
        <v>0</v>
      </c>
      <c r="R27" s="165">
        <f t="shared" si="12"/>
        <v>90701.473883516141</v>
      </c>
      <c r="S27" s="166">
        <f t="shared" si="13"/>
        <v>0.84300711942678397</v>
      </c>
      <c r="T27" s="167">
        <f t="shared" si="14"/>
        <v>1</v>
      </c>
      <c r="U27" s="149" t="b">
        <f t="shared" si="15"/>
        <v>0</v>
      </c>
      <c r="V27" s="143">
        <f t="shared" si="16"/>
        <v>89901.887832255874</v>
      </c>
      <c r="W27" s="143">
        <f t="shared" si="17"/>
        <v>89901.887832256005</v>
      </c>
      <c r="X27" s="143">
        <f t="shared" si="18"/>
        <v>89901.887832256005</v>
      </c>
      <c r="Y27" s="143">
        <f>'[2]Hold Harmless Base-21'!L19</f>
        <v>55277.767010708318</v>
      </c>
      <c r="Z27" s="143">
        <f>'[2]Hold Harmless Base-21'!M19</f>
        <v>13530.57871371193</v>
      </c>
      <c r="AA27" s="143">
        <f>'[2]Hold Harmless Base-21'!N19</f>
        <v>20511.382373723212</v>
      </c>
      <c r="AB27" s="143">
        <f>'[2]Hold Harmless Base-21'!O19</f>
        <v>18273.04519324944</v>
      </c>
      <c r="AC27" s="143">
        <f t="shared" si="19"/>
        <v>107592.77329139289</v>
      </c>
      <c r="AD27" s="168">
        <f>'[2]Populations-merged FY21'!M20</f>
        <v>0.14485165794066318</v>
      </c>
      <c r="AE27" s="170">
        <f t="shared" si="20"/>
        <v>0.85</v>
      </c>
      <c r="AF27" s="170">
        <f t="shared" si="21"/>
        <v>0</v>
      </c>
      <c r="AG27" s="170">
        <f t="shared" si="22"/>
        <v>0</v>
      </c>
      <c r="AH27" s="170">
        <f t="shared" si="23"/>
        <v>0.85</v>
      </c>
      <c r="AI27" s="143">
        <f t="shared" si="24"/>
        <v>91453.85729768395</v>
      </c>
      <c r="AJ27" s="143">
        <f t="shared" si="25"/>
        <v>91453.85729768395</v>
      </c>
      <c r="AK27" s="143">
        <f t="shared" si="26"/>
        <v>0</v>
      </c>
      <c r="AL27" s="143">
        <f t="shared" si="27"/>
        <v>0</v>
      </c>
      <c r="AM27" s="143">
        <f t="shared" si="28"/>
        <v>91453.85729768395</v>
      </c>
      <c r="AN27" s="143">
        <f t="shared" si="29"/>
        <v>0</v>
      </c>
      <c r="AO27" s="143">
        <f t="shared" si="30"/>
        <v>0</v>
      </c>
      <c r="AP27" s="143">
        <f t="shared" si="31"/>
        <v>0</v>
      </c>
      <c r="AQ27" s="143">
        <f t="shared" si="32"/>
        <v>91453.85729768395</v>
      </c>
      <c r="AR27" s="143">
        <f t="shared" si="33"/>
        <v>0</v>
      </c>
      <c r="AS27" s="143">
        <f t="shared" si="34"/>
        <v>0</v>
      </c>
      <c r="AT27" s="143">
        <f t="shared" si="35"/>
        <v>0</v>
      </c>
      <c r="AU27" s="143">
        <v>91453.85729768395</v>
      </c>
      <c r="AV27" s="143">
        <f t="shared" si="36"/>
        <v>0</v>
      </c>
      <c r="AW27" s="143">
        <f>'[2]Populations-merged FY21'!K20</f>
        <v>83</v>
      </c>
      <c r="AX27" s="151">
        <f t="shared" si="37"/>
        <v>1102</v>
      </c>
      <c r="AY27" s="152">
        <v>0</v>
      </c>
      <c r="AZ27" s="171">
        <f t="shared" si="38"/>
        <v>0</v>
      </c>
      <c r="BA27" s="172">
        <f t="shared" si="39"/>
        <v>91453.85729768395</v>
      </c>
      <c r="BB27" s="182">
        <f t="shared" si="3"/>
        <v>91453.85729768395</v>
      </c>
      <c r="BC27" s="174">
        <f>'[2]Spec Schs Calculations-21'!C18</f>
        <v>0</v>
      </c>
      <c r="BD27" s="183">
        <f t="shared" si="4"/>
        <v>0</v>
      </c>
      <c r="BE27" s="176">
        <f>'[2]Spec Schs Calculations-21'!D18</f>
        <v>0</v>
      </c>
      <c r="BF27" s="184">
        <f t="shared" si="5"/>
        <v>0</v>
      </c>
      <c r="BG27" s="176">
        <f>'[2]Spec Schs Calculations-21'!E18</f>
        <v>0</v>
      </c>
      <c r="BH27" s="184">
        <f t="shared" si="6"/>
        <v>0</v>
      </c>
      <c r="BI27" s="185">
        <f>'[2]Spec Schs Calculations-21'!F18</f>
        <v>0</v>
      </c>
      <c r="BJ27" s="186">
        <f t="shared" si="7"/>
        <v>0</v>
      </c>
      <c r="BK27" s="180">
        <f t="shared" si="40"/>
        <v>0</v>
      </c>
      <c r="BL27" s="13"/>
    </row>
    <row r="28" spans="1:64" s="1071" customFormat="1" ht="14.5" x14ac:dyDescent="0.35">
      <c r="A28" s="1052">
        <v>4700330</v>
      </c>
      <c r="B28" s="145" t="s">
        <v>117</v>
      </c>
      <c r="C28" s="145">
        <f>'[2]2020-2021 Final-merged'!F21</f>
        <v>1047589.8867936124</v>
      </c>
      <c r="D28" s="145">
        <f>'[2]2020-2021 Final-merged'!G21</f>
        <v>256405.85627919232</v>
      </c>
      <c r="E28" s="145">
        <f>'[2]2020-2021 Final-merged'!H21</f>
        <v>487312.70952603198</v>
      </c>
      <c r="F28" s="145">
        <f>'[2]2020-2021 Final-merged'!I21</f>
        <v>413265.33060960623</v>
      </c>
      <c r="G28" s="145">
        <f>'[2]2020-2021 Final-merged'!J21</f>
        <v>2204573.7832084429</v>
      </c>
      <c r="H28" s="145">
        <f>'[2]2020-2021 Final-merged'!K21</f>
        <v>1070738.4598620536</v>
      </c>
      <c r="I28" s="145">
        <f>'[2]2020-2021 Final-merged'!L21</f>
        <v>264683.55869955412</v>
      </c>
      <c r="J28" s="145">
        <f>'[2]2020-2021 Final-merged'!M21</f>
        <v>533537.58758452884</v>
      </c>
      <c r="K28" s="145">
        <f>'[2]2020-2021 Final-merged'!N21</f>
        <v>455688.58016817557</v>
      </c>
      <c r="L28" s="145">
        <f>'[2]2020-2021 Final-merged'!O21</f>
        <v>2324648.1863143123</v>
      </c>
      <c r="M28" s="145">
        <f t="shared" si="8"/>
        <v>2324648.1863143123</v>
      </c>
      <c r="N28" s="145">
        <f>'[2]Hold Harmless Base-21'!Y20</f>
        <v>1940421.2901122039</v>
      </c>
      <c r="O28" s="1053">
        <f t="shared" si="9"/>
        <v>384226.89620210836</v>
      </c>
      <c r="P28" s="1054">
        <f t="shared" si="10"/>
        <v>384226.89620210836</v>
      </c>
      <c r="Q28" s="1055">
        <f t="shared" si="11"/>
        <v>182162.26687270519</v>
      </c>
      <c r="R28" s="1056">
        <f t="shared" si="12"/>
        <v>2142485.9194416068</v>
      </c>
      <c r="S28" s="1057">
        <f t="shared" si="13"/>
        <v>1.1041344116141494</v>
      </c>
      <c r="T28" s="1058">
        <f t="shared" si="14"/>
        <v>0.92163878046358472</v>
      </c>
      <c r="U28" s="1052" t="b">
        <f t="shared" si="15"/>
        <v>0</v>
      </c>
      <c r="V28" s="145">
        <f t="shared" si="16"/>
        <v>2123598.6645508311</v>
      </c>
      <c r="W28" s="145">
        <f t="shared" si="17"/>
        <v>2123598.6645508339</v>
      </c>
      <c r="X28" s="145">
        <f t="shared" si="18"/>
        <v>2123598.6645508339</v>
      </c>
      <c r="Y28" s="145">
        <f>'[2]Hold Harmless Base-21'!L20</f>
        <v>922067.44683417131</v>
      </c>
      <c r="Z28" s="145">
        <f>'[2]Hold Harmless Base-21'!M20</f>
        <v>225683.2528006855</v>
      </c>
      <c r="AA28" s="145">
        <f>'[2]Hold Harmless Base-21'!N20</f>
        <v>428922.79846057243</v>
      </c>
      <c r="AB28" s="145">
        <f>'[2]Hold Harmless Base-21'!O20</f>
        <v>363747.79201677459</v>
      </c>
      <c r="AC28" s="145">
        <f t="shared" si="19"/>
        <v>1940421.2901122039</v>
      </c>
      <c r="AD28" s="1059">
        <f>'[2]Populations-merged FY21'!M21</f>
        <v>0.17885719664878094</v>
      </c>
      <c r="AE28" s="1060">
        <f t="shared" si="20"/>
        <v>0</v>
      </c>
      <c r="AF28" s="1060">
        <f t="shared" si="21"/>
        <v>0.9</v>
      </c>
      <c r="AG28" s="1060">
        <f t="shared" si="22"/>
        <v>0</v>
      </c>
      <c r="AH28" s="1060">
        <f t="shared" si="23"/>
        <v>0.9</v>
      </c>
      <c r="AI28" s="145">
        <f t="shared" si="24"/>
        <v>1746379.1611009836</v>
      </c>
      <c r="AJ28" s="145">
        <f t="shared" si="25"/>
        <v>0</v>
      </c>
      <c r="AK28" s="145">
        <f t="shared" si="26"/>
        <v>2123598.6645508339</v>
      </c>
      <c r="AL28" s="145">
        <f t="shared" si="27"/>
        <v>2116206.8155687125</v>
      </c>
      <c r="AM28" s="145">
        <f t="shared" si="28"/>
        <v>2116206.8155687125</v>
      </c>
      <c r="AN28" s="145">
        <f t="shared" si="29"/>
        <v>0</v>
      </c>
      <c r="AO28" s="145">
        <f t="shared" si="30"/>
        <v>2116206.8155687125</v>
      </c>
      <c r="AP28" s="145">
        <f t="shared" si="31"/>
        <v>2116135.3869203171</v>
      </c>
      <c r="AQ28" s="145">
        <f t="shared" si="32"/>
        <v>2116135.3869203171</v>
      </c>
      <c r="AR28" s="145">
        <f t="shared" si="33"/>
        <v>0</v>
      </c>
      <c r="AS28" s="145">
        <f t="shared" si="34"/>
        <v>2116135.3869203171</v>
      </c>
      <c r="AT28" s="145">
        <f t="shared" si="35"/>
        <v>2116135.3869203166</v>
      </c>
      <c r="AU28" s="145">
        <v>2116135.3869203166</v>
      </c>
      <c r="AV28" s="145">
        <f t="shared" si="36"/>
        <v>0</v>
      </c>
      <c r="AW28" s="145">
        <f>'[2]Populations-merged FY21'!K21</f>
        <v>1900</v>
      </c>
      <c r="AX28" s="151">
        <f t="shared" si="37"/>
        <v>1114</v>
      </c>
      <c r="AY28" s="1061">
        <v>18</v>
      </c>
      <c r="AZ28" s="171">
        <f t="shared" si="38"/>
        <v>20052</v>
      </c>
      <c r="BA28" s="1062">
        <f t="shared" si="39"/>
        <v>2096083.3869203166</v>
      </c>
      <c r="BB28" s="189">
        <f t="shared" si="3"/>
        <v>2092741.3869203166</v>
      </c>
      <c r="BC28" s="1063">
        <f>'[2]Spec Schs Calculations-21'!C19</f>
        <v>2</v>
      </c>
      <c r="BD28" s="1064">
        <f t="shared" si="4"/>
        <v>2228</v>
      </c>
      <c r="BE28" s="1065">
        <f>'[2]Spec Schs Calculations-21'!D19</f>
        <v>0</v>
      </c>
      <c r="BF28" s="1066">
        <f t="shared" si="5"/>
        <v>0</v>
      </c>
      <c r="BG28" s="1065">
        <f>'[2]Spec Schs Calculations-21'!E19</f>
        <v>1</v>
      </c>
      <c r="BH28" s="1066">
        <f t="shared" si="6"/>
        <v>1114</v>
      </c>
      <c r="BI28" s="1067">
        <f>'[2]Spec Schs Calculations-21'!F19</f>
        <v>0</v>
      </c>
      <c r="BJ28" s="1068">
        <f t="shared" si="7"/>
        <v>0</v>
      </c>
      <c r="BK28" s="1069">
        <f t="shared" si="40"/>
        <v>3342</v>
      </c>
      <c r="BL28" s="1070"/>
    </row>
    <row r="29" spans="1:64" ht="14.5" x14ac:dyDescent="0.35">
      <c r="A29" s="149">
        <v>4700360</v>
      </c>
      <c r="B29" s="143" t="s">
        <v>118</v>
      </c>
      <c r="C29" s="143">
        <f>'[2]2020-2021 Final-merged'!F22</f>
        <v>505999.79220541351</v>
      </c>
      <c r="D29" s="143">
        <f>'[2]2020-2021 Final-merged'!G22</f>
        <v>123855.76313585431</v>
      </c>
      <c r="E29" s="143">
        <f>'[2]2020-2021 Final-merged'!H22</f>
        <v>234740.86140022069</v>
      </c>
      <c r="F29" s="143">
        <f>'[2]2020-2021 Final-merged'!I22</f>
        <v>199183.25817617186</v>
      </c>
      <c r="G29" s="143">
        <f>'[2]2020-2021 Final-merged'!J22</f>
        <v>1063779.6749176604</v>
      </c>
      <c r="H29" s="143">
        <f>'[2]2020-2021 Final-merged'!K22</f>
        <v>570872.66307382158</v>
      </c>
      <c r="I29" s="143">
        <f>'[2]2020-2021 Final-merged'!L22</f>
        <v>141118.12892770974</v>
      </c>
      <c r="J29" s="143">
        <f>'[2]2020-2021 Final-merged'!M22</f>
        <v>309165.93905003899</v>
      </c>
      <c r="K29" s="143">
        <f>'[2]2020-2021 Final-merged'!N22</f>
        <v>267913.08973885357</v>
      </c>
      <c r="L29" s="143">
        <f>'[2]2020-2021 Final-merged'!O22</f>
        <v>1289069.8207904238</v>
      </c>
      <c r="M29" s="143">
        <f t="shared" si="8"/>
        <v>1289069.8207904238</v>
      </c>
      <c r="N29" s="143">
        <f>'[2]Hold Harmless Base-21'!Y21</f>
        <v>940221.53116043936</v>
      </c>
      <c r="O29" s="162">
        <f t="shared" si="9"/>
        <v>348848.28962998441</v>
      </c>
      <c r="P29" s="163">
        <f t="shared" si="10"/>
        <v>348848.28962998441</v>
      </c>
      <c r="Q29" s="164">
        <f t="shared" si="11"/>
        <v>165389.24229874171</v>
      </c>
      <c r="R29" s="165">
        <f t="shared" si="12"/>
        <v>1123680.5784916822</v>
      </c>
      <c r="S29" s="166">
        <f t="shared" si="13"/>
        <v>1.1951232143182406</v>
      </c>
      <c r="T29" s="167">
        <f t="shared" si="14"/>
        <v>0.87169877098097814</v>
      </c>
      <c r="U29" s="149" t="b">
        <f t="shared" si="15"/>
        <v>0</v>
      </c>
      <c r="V29" s="143">
        <f t="shared" si="16"/>
        <v>1113774.6830506898</v>
      </c>
      <c r="W29" s="143">
        <f t="shared" si="17"/>
        <v>1113774.6830506912</v>
      </c>
      <c r="X29" s="143">
        <f t="shared" si="18"/>
        <v>1113774.6830506912</v>
      </c>
      <c r="Y29" s="143">
        <f>'[2]Hold Harmless Base-21'!L21</f>
        <v>447227.85235679802</v>
      </c>
      <c r="Z29" s="143">
        <f>'[2]Hold Harmless Base-21'!M21</f>
        <v>109469.9005859943</v>
      </c>
      <c r="AA29" s="143">
        <f>'[2]Hold Harmless Base-21'!N21</f>
        <v>207475.68066547182</v>
      </c>
      <c r="AB29" s="143">
        <f>'[2]Hold Harmless Base-21'!O21</f>
        <v>176048.09755217511</v>
      </c>
      <c r="AC29" s="143">
        <f t="shared" si="19"/>
        <v>940221.53116043936</v>
      </c>
      <c r="AD29" s="168">
        <f>'[2]Populations-merged FY21'!M22</f>
        <v>0.26483660130718956</v>
      </c>
      <c r="AE29" s="170">
        <f t="shared" si="20"/>
        <v>0</v>
      </c>
      <c r="AF29" s="170">
        <f t="shared" si="21"/>
        <v>0.9</v>
      </c>
      <c r="AG29" s="170">
        <f t="shared" si="22"/>
        <v>0</v>
      </c>
      <c r="AH29" s="170">
        <f t="shared" si="23"/>
        <v>0.9</v>
      </c>
      <c r="AI29" s="143">
        <f t="shared" si="24"/>
        <v>846199.37804439547</v>
      </c>
      <c r="AJ29" s="143">
        <f t="shared" si="25"/>
        <v>0</v>
      </c>
      <c r="AK29" s="143">
        <f t="shared" si="26"/>
        <v>1113774.6830506912</v>
      </c>
      <c r="AL29" s="143">
        <f t="shared" si="27"/>
        <v>1109897.8421039288</v>
      </c>
      <c r="AM29" s="143">
        <f t="shared" si="28"/>
        <v>1109897.8421039288</v>
      </c>
      <c r="AN29" s="143">
        <f t="shared" si="29"/>
        <v>0</v>
      </c>
      <c r="AO29" s="143">
        <f t="shared" si="30"/>
        <v>1109897.8421039288</v>
      </c>
      <c r="AP29" s="143">
        <f t="shared" si="31"/>
        <v>1109860.3795543634</v>
      </c>
      <c r="AQ29" s="143">
        <f t="shared" si="32"/>
        <v>1109860.3795543634</v>
      </c>
      <c r="AR29" s="143">
        <f t="shared" si="33"/>
        <v>0</v>
      </c>
      <c r="AS29" s="143">
        <f t="shared" si="34"/>
        <v>1109860.3795543634</v>
      </c>
      <c r="AT29" s="143">
        <f t="shared" si="35"/>
        <v>1109860.3795543632</v>
      </c>
      <c r="AU29" s="143">
        <v>1109860.3795543634</v>
      </c>
      <c r="AV29" s="143">
        <f t="shared" si="36"/>
        <v>0</v>
      </c>
      <c r="AW29" s="143">
        <f>'[2]Populations-merged FY21'!K22</f>
        <v>1013</v>
      </c>
      <c r="AX29" s="151">
        <f t="shared" si="37"/>
        <v>1096</v>
      </c>
      <c r="AY29" s="152">
        <v>0</v>
      </c>
      <c r="AZ29" s="171">
        <f t="shared" si="38"/>
        <v>0</v>
      </c>
      <c r="BA29" s="172">
        <f t="shared" si="39"/>
        <v>1109860.3795543634</v>
      </c>
      <c r="BB29" s="182">
        <f t="shared" si="3"/>
        <v>1109860.3795543634</v>
      </c>
      <c r="BC29" s="174">
        <f>'[2]Spec Schs Calculations-21'!C20</f>
        <v>0</v>
      </c>
      <c r="BD29" s="183">
        <f t="shared" si="4"/>
        <v>0</v>
      </c>
      <c r="BE29" s="176">
        <f>'[2]Spec Schs Calculations-21'!D20</f>
        <v>0</v>
      </c>
      <c r="BF29" s="184">
        <f t="shared" si="5"/>
        <v>0</v>
      </c>
      <c r="BG29" s="176">
        <f>'[2]Spec Schs Calculations-21'!E20</f>
        <v>0</v>
      </c>
      <c r="BH29" s="184">
        <f t="shared" si="6"/>
        <v>0</v>
      </c>
      <c r="BI29" s="185">
        <f>'[2]Spec Schs Calculations-21'!F20</f>
        <v>0</v>
      </c>
      <c r="BJ29" s="186">
        <f t="shared" si="7"/>
        <v>0</v>
      </c>
      <c r="BK29" s="180">
        <f t="shared" si="40"/>
        <v>0</v>
      </c>
      <c r="BL29" s="13"/>
    </row>
    <row r="30" spans="1:64" ht="14.5" x14ac:dyDescent="0.35">
      <c r="A30" s="149">
        <v>4700420</v>
      </c>
      <c r="B30" s="143" t="s">
        <v>119</v>
      </c>
      <c r="C30" s="143">
        <f>'[2]2020-2021 Final-merged'!F23</f>
        <v>961463.32085875538</v>
      </c>
      <c r="D30" s="143">
        <f>'[2]2020-2021 Final-merged'!G23</f>
        <v>230174.76909635469</v>
      </c>
      <c r="E30" s="143">
        <f>'[2]2020-2021 Final-merged'!H23</f>
        <v>590557.53735182772</v>
      </c>
      <c r="F30" s="143">
        <f>'[2]2020-2021 Final-merged'!I23</f>
        <v>588472.37477457931</v>
      </c>
      <c r="G30" s="143">
        <f>'[2]2020-2021 Final-merged'!J23</f>
        <v>2370668.0020815171</v>
      </c>
      <c r="H30" s="143">
        <f>'[2]2020-2021 Final-merged'!K23</f>
        <v>865316.98877287982</v>
      </c>
      <c r="I30" s="143">
        <f>'[2]2020-2021 Final-merged'!L23</f>
        <v>212025.46123195873</v>
      </c>
      <c r="J30" s="143">
        <f>'[2]2020-2021 Final-merged'!M23</f>
        <v>531501.78361664491</v>
      </c>
      <c r="K30" s="143">
        <f>'[2]2020-2021 Final-merged'!N23</f>
        <v>529625.13729712134</v>
      </c>
      <c r="L30" s="143">
        <f>'[2]2020-2021 Final-merged'!O23</f>
        <v>2138469.370918605</v>
      </c>
      <c r="M30" s="143">
        <f t="shared" si="8"/>
        <v>2138469.370918605</v>
      </c>
      <c r="N30" s="143">
        <f>'[2]Hold Harmless Base-21'!Y22</f>
        <v>2346616.8907328318</v>
      </c>
      <c r="O30" s="162">
        <f t="shared" si="9"/>
        <v>-208147.51981422678</v>
      </c>
      <c r="P30" s="163" t="str">
        <f t="shared" si="10"/>
        <v>0</v>
      </c>
      <c r="Q30" s="164">
        <f t="shared" si="11"/>
        <v>0</v>
      </c>
      <c r="R30" s="165">
        <f t="shared" si="12"/>
        <v>2138469.370918605</v>
      </c>
      <c r="S30" s="166">
        <f t="shared" si="13"/>
        <v>0.91129889133746766</v>
      </c>
      <c r="T30" s="167">
        <f t="shared" si="14"/>
        <v>1</v>
      </c>
      <c r="U30" s="149" t="b">
        <f t="shared" si="15"/>
        <v>0</v>
      </c>
      <c r="V30" s="143">
        <f t="shared" si="16"/>
        <v>2119617.5242305375</v>
      </c>
      <c r="W30" s="143">
        <f t="shared" si="17"/>
        <v>2119617.5242305403</v>
      </c>
      <c r="X30" s="143">
        <f t="shared" si="18"/>
        <v>2119617.5242305403</v>
      </c>
      <c r="Y30" s="143">
        <f>'[2]Hold Harmless Base-21'!L22</f>
        <v>951708.99787158601</v>
      </c>
      <c r="Z30" s="143">
        <f>'[2]Hold Harmless Base-21'!M22</f>
        <v>227839.57960700672</v>
      </c>
      <c r="AA30" s="143">
        <f>'[2]Hold Harmless Base-21'!N22</f>
        <v>584566.16062755289</v>
      </c>
      <c r="AB30" s="143">
        <f>'[2]Hold Harmless Base-21'!O22</f>
        <v>582502.15262668615</v>
      </c>
      <c r="AC30" s="143">
        <f t="shared" si="19"/>
        <v>2346616.8907328318</v>
      </c>
      <c r="AD30" s="168">
        <f>'[2]Populations-merged FY21'!M23</f>
        <v>0.25519785378940307</v>
      </c>
      <c r="AE30" s="170">
        <f t="shared" si="20"/>
        <v>0</v>
      </c>
      <c r="AF30" s="170">
        <f t="shared" si="21"/>
        <v>0.9</v>
      </c>
      <c r="AG30" s="170">
        <f t="shared" si="22"/>
        <v>0</v>
      </c>
      <c r="AH30" s="170">
        <f t="shared" si="23"/>
        <v>0.9</v>
      </c>
      <c r="AI30" s="143">
        <f t="shared" si="24"/>
        <v>2111955.2016595486</v>
      </c>
      <c r="AJ30" s="143">
        <f t="shared" si="25"/>
        <v>0</v>
      </c>
      <c r="AK30" s="143">
        <f t="shared" si="26"/>
        <v>2119617.5242305403</v>
      </c>
      <c r="AL30" s="143">
        <f t="shared" si="27"/>
        <v>2112239.5328517957</v>
      </c>
      <c r="AM30" s="143">
        <f t="shared" si="28"/>
        <v>2112239.5328517957</v>
      </c>
      <c r="AN30" s="143">
        <f t="shared" si="29"/>
        <v>0</v>
      </c>
      <c r="AO30" s="143">
        <f t="shared" si="30"/>
        <v>2112239.5328517957</v>
      </c>
      <c r="AP30" s="143">
        <f t="shared" si="31"/>
        <v>2112168.2381116929</v>
      </c>
      <c r="AQ30" s="143">
        <f t="shared" si="32"/>
        <v>2112168.2381116929</v>
      </c>
      <c r="AR30" s="143">
        <f t="shared" si="33"/>
        <v>0</v>
      </c>
      <c r="AS30" s="143">
        <f t="shared" si="34"/>
        <v>2112168.2381116929</v>
      </c>
      <c r="AT30" s="143">
        <f t="shared" si="35"/>
        <v>2112168.2381116925</v>
      </c>
      <c r="AU30" s="143">
        <v>2112168.2381116929</v>
      </c>
      <c r="AV30" s="143">
        <f t="shared" si="36"/>
        <v>0</v>
      </c>
      <c r="AW30" s="143">
        <f>'[2]Populations-merged FY21'!K23</f>
        <v>1522</v>
      </c>
      <c r="AX30" s="151">
        <f t="shared" si="37"/>
        <v>1388</v>
      </c>
      <c r="AY30" s="152">
        <v>0</v>
      </c>
      <c r="AZ30" s="171">
        <f t="shared" si="38"/>
        <v>0</v>
      </c>
      <c r="BA30" s="172">
        <f t="shared" si="39"/>
        <v>2112168.2381116929</v>
      </c>
      <c r="BB30" s="182">
        <f t="shared" si="3"/>
        <v>2108004.2381116929</v>
      </c>
      <c r="BC30" s="174">
        <f>'[2]Spec Schs Calculations-21'!C21</f>
        <v>2</v>
      </c>
      <c r="BD30" s="183">
        <f t="shared" si="4"/>
        <v>2776</v>
      </c>
      <c r="BE30" s="176">
        <f>'[2]Spec Schs Calculations-21'!D21</f>
        <v>0</v>
      </c>
      <c r="BF30" s="184">
        <f t="shared" si="5"/>
        <v>0</v>
      </c>
      <c r="BG30" s="176">
        <f>'[2]Spec Schs Calculations-21'!E21</f>
        <v>1</v>
      </c>
      <c r="BH30" s="184">
        <f t="shared" si="6"/>
        <v>1388</v>
      </c>
      <c r="BI30" s="185">
        <f>'[2]Spec Schs Calculations-21'!F21</f>
        <v>0</v>
      </c>
      <c r="BJ30" s="186">
        <f t="shared" si="7"/>
        <v>0</v>
      </c>
      <c r="BK30" s="180">
        <f t="shared" si="40"/>
        <v>4164</v>
      </c>
      <c r="BL30" s="13"/>
    </row>
    <row r="31" spans="1:64" ht="14.5" x14ac:dyDescent="0.35">
      <c r="A31" s="149">
        <v>4700450</v>
      </c>
      <c r="B31" s="143" t="s">
        <v>120</v>
      </c>
      <c r="C31" s="143">
        <f>'[2]2020-2021 Final-merged'!F24</f>
        <v>266148.62410337664</v>
      </c>
      <c r="D31" s="143">
        <f>'[2]2020-2021 Final-merged'!G24</f>
        <v>65146.352733084525</v>
      </c>
      <c r="E31" s="143">
        <f>'[2]2020-2021 Final-merged'!H24</f>
        <v>114016.48116373928</v>
      </c>
      <c r="F31" s="143">
        <f>'[2]2020-2021 Final-merged'!I24</f>
        <v>90811.10500965282</v>
      </c>
      <c r="G31" s="143">
        <f>'[2]2020-2021 Final-merged'!J24</f>
        <v>536122.56300985324</v>
      </c>
      <c r="H31" s="143">
        <f>'[2]2020-2021 Final-merged'!K24</f>
        <v>254723.04413560443</v>
      </c>
      <c r="I31" s="143">
        <f>'[2]2020-2021 Final-merged'!L24</f>
        <v>62966.825543262377</v>
      </c>
      <c r="J31" s="143">
        <f>'[2]2020-2021 Final-merged'!M24</f>
        <v>113022.06108717882</v>
      </c>
      <c r="K31" s="143">
        <f>'[2]2020-2021 Final-merged'!N24</f>
        <v>91767.419610039185</v>
      </c>
      <c r="L31" s="143">
        <f>'[2]2020-2021 Final-merged'!O24</f>
        <v>522479.3503760848</v>
      </c>
      <c r="M31" s="143">
        <f t="shared" si="8"/>
        <v>522479.3503760848</v>
      </c>
      <c r="N31" s="143">
        <f>'[2]Hold Harmless Base-21'!Y23</f>
        <v>445645.04346895008</v>
      </c>
      <c r="O31" s="162">
        <f t="shared" si="9"/>
        <v>76834.306907134713</v>
      </c>
      <c r="P31" s="163">
        <f t="shared" si="10"/>
        <v>76834.306907134713</v>
      </c>
      <c r="Q31" s="164">
        <f t="shared" si="11"/>
        <v>36427.203972817581</v>
      </c>
      <c r="R31" s="165">
        <f t="shared" si="12"/>
        <v>486052.14640326722</v>
      </c>
      <c r="S31" s="166">
        <f t="shared" si="13"/>
        <v>1.0906710475668793</v>
      </c>
      <c r="T31" s="167">
        <f t="shared" si="14"/>
        <v>0.93028010782321446</v>
      </c>
      <c r="U31" s="149" t="b">
        <f t="shared" si="15"/>
        <v>0</v>
      </c>
      <c r="V31" s="143">
        <f t="shared" si="16"/>
        <v>481767.31507904554</v>
      </c>
      <c r="W31" s="143">
        <f t="shared" si="17"/>
        <v>481767.31507904624</v>
      </c>
      <c r="X31" s="143">
        <f t="shared" si="18"/>
        <v>481767.31507904624</v>
      </c>
      <c r="Y31" s="143">
        <f>'[2]Hold Harmless Base-21'!L23</f>
        <v>221232.64966106392</v>
      </c>
      <c r="Z31" s="143">
        <f>'[2]Hold Harmless Base-21'!M23</f>
        <v>54152.074914715784</v>
      </c>
      <c r="AA31" s="143">
        <f>'[2]Hold Harmless Base-21'!N23</f>
        <v>94774.745944534108</v>
      </c>
      <c r="AB31" s="143">
        <f>'[2]Hold Harmless Base-21'!O23</f>
        <v>75485.572948636254</v>
      </c>
      <c r="AC31" s="143">
        <f t="shared" si="19"/>
        <v>445645.04346895008</v>
      </c>
      <c r="AD31" s="168">
        <f>'[2]Populations-merged FY21'!M24</f>
        <v>0.20278151637505609</v>
      </c>
      <c r="AE31" s="170">
        <f t="shared" si="20"/>
        <v>0</v>
      </c>
      <c r="AF31" s="170">
        <f t="shared" si="21"/>
        <v>0.9</v>
      </c>
      <c r="AG31" s="170">
        <f t="shared" si="22"/>
        <v>0</v>
      </c>
      <c r="AH31" s="170">
        <f t="shared" si="23"/>
        <v>0.9</v>
      </c>
      <c r="AI31" s="143">
        <f t="shared" si="24"/>
        <v>401080.53912205511</v>
      </c>
      <c r="AJ31" s="143">
        <f t="shared" si="25"/>
        <v>0</v>
      </c>
      <c r="AK31" s="143">
        <f t="shared" si="26"/>
        <v>481767.31507904624</v>
      </c>
      <c r="AL31" s="143">
        <f t="shared" si="27"/>
        <v>480090.37333999143</v>
      </c>
      <c r="AM31" s="143">
        <f t="shared" si="28"/>
        <v>480090.37333999143</v>
      </c>
      <c r="AN31" s="143">
        <f t="shared" si="29"/>
        <v>0</v>
      </c>
      <c r="AO31" s="143">
        <f t="shared" si="30"/>
        <v>480090.37333999143</v>
      </c>
      <c r="AP31" s="143">
        <f t="shared" si="31"/>
        <v>480074.16877708049</v>
      </c>
      <c r="AQ31" s="143">
        <f t="shared" si="32"/>
        <v>480074.16877708049</v>
      </c>
      <c r="AR31" s="143">
        <f t="shared" si="33"/>
        <v>0</v>
      </c>
      <c r="AS31" s="143">
        <f t="shared" si="34"/>
        <v>480074.16877708049</v>
      </c>
      <c r="AT31" s="143">
        <f t="shared" si="35"/>
        <v>480074.16877708043</v>
      </c>
      <c r="AU31" s="143">
        <v>480074.16877708043</v>
      </c>
      <c r="AV31" s="143">
        <f t="shared" si="36"/>
        <v>0</v>
      </c>
      <c r="AW31" s="143">
        <f>'[2]Populations-merged FY21'!K24</f>
        <v>452</v>
      </c>
      <c r="AX31" s="151">
        <f t="shared" si="37"/>
        <v>1062</v>
      </c>
      <c r="AY31" s="152">
        <v>0</v>
      </c>
      <c r="AZ31" s="171">
        <f t="shared" si="38"/>
        <v>0</v>
      </c>
      <c r="BA31" s="172">
        <f t="shared" si="39"/>
        <v>480074.16877708043</v>
      </c>
      <c r="BB31" s="182">
        <f t="shared" si="3"/>
        <v>479012.16877708043</v>
      </c>
      <c r="BC31" s="174">
        <f>'[2]Spec Schs Calculations-21'!C22</f>
        <v>0</v>
      </c>
      <c r="BD31" s="183">
        <f t="shared" si="4"/>
        <v>0</v>
      </c>
      <c r="BE31" s="176">
        <f>'[2]Spec Schs Calculations-21'!D22</f>
        <v>0</v>
      </c>
      <c r="BF31" s="184">
        <f t="shared" si="5"/>
        <v>0</v>
      </c>
      <c r="BG31" s="176">
        <f>'[2]Spec Schs Calculations-21'!E22</f>
        <v>1</v>
      </c>
      <c r="BH31" s="184">
        <f t="shared" si="6"/>
        <v>1062</v>
      </c>
      <c r="BI31" s="185">
        <f>'[2]Spec Schs Calculations-21'!F22</f>
        <v>0</v>
      </c>
      <c r="BJ31" s="186">
        <f t="shared" si="7"/>
        <v>0</v>
      </c>
      <c r="BK31" s="180">
        <f t="shared" si="40"/>
        <v>1062</v>
      </c>
      <c r="BL31" s="13"/>
    </row>
    <row r="32" spans="1:64" ht="14.5" x14ac:dyDescent="0.35">
      <c r="A32" s="149">
        <v>4700510</v>
      </c>
      <c r="B32" s="143" t="s">
        <v>121</v>
      </c>
      <c r="C32" s="143">
        <f>'[2]2020-2021 Final-merged'!F25</f>
        <v>900598.35251578293</v>
      </c>
      <c r="D32" s="143">
        <f>'[2]2020-2021 Final-merged'!G25</f>
        <v>220443.36370883998</v>
      </c>
      <c r="E32" s="143">
        <f>'[2]2020-2021 Final-merged'!H25</f>
        <v>458007.40151006228</v>
      </c>
      <c r="F32" s="143">
        <f>'[2]2020-2021 Final-merged'!I25</f>
        <v>420376.38555506122</v>
      </c>
      <c r="G32" s="143">
        <f>'[2]2020-2021 Final-merged'!J25</f>
        <v>1999425.5032897464</v>
      </c>
      <c r="H32" s="143">
        <f>'[2]2020-2021 Final-merged'!K25</f>
        <v>927597.63417523238</v>
      </c>
      <c r="I32" s="143">
        <f>'[2]2020-2021 Final-merged'!L25</f>
        <v>229299.54611550862</v>
      </c>
      <c r="J32" s="143">
        <f>'[2]2020-2021 Final-merged'!M25</f>
        <v>519166.7329575186</v>
      </c>
      <c r="K32" s="143">
        <f>'[2]2020-2021 Final-merged'!N25</f>
        <v>456127.29300686647</v>
      </c>
      <c r="L32" s="143">
        <f>'[2]2020-2021 Final-merged'!O25</f>
        <v>2132191.2062551258</v>
      </c>
      <c r="M32" s="143">
        <f t="shared" si="8"/>
        <v>2132191.2062551258</v>
      </c>
      <c r="N32" s="143">
        <f>'[2]Hold Harmless Base-21'!Y24</f>
        <v>1911813.8298164518</v>
      </c>
      <c r="O32" s="162">
        <f t="shared" si="9"/>
        <v>220377.37643867405</v>
      </c>
      <c r="P32" s="163">
        <f t="shared" si="10"/>
        <v>220377.37643867405</v>
      </c>
      <c r="Q32" s="164">
        <f t="shared" si="11"/>
        <v>104481.08358976478</v>
      </c>
      <c r="R32" s="165">
        <f t="shared" si="12"/>
        <v>2027710.122665361</v>
      </c>
      <c r="S32" s="166">
        <f t="shared" si="13"/>
        <v>1.0606211185636398</v>
      </c>
      <c r="T32" s="167">
        <f t="shared" si="14"/>
        <v>0.95099825790330028</v>
      </c>
      <c r="U32" s="149" t="b">
        <f t="shared" si="15"/>
        <v>0</v>
      </c>
      <c r="V32" s="143">
        <f t="shared" si="16"/>
        <v>2009834.682932544</v>
      </c>
      <c r="W32" s="143">
        <f t="shared" si="17"/>
        <v>2009834.6829325468</v>
      </c>
      <c r="X32" s="143">
        <f t="shared" si="18"/>
        <v>2009834.6829325468</v>
      </c>
      <c r="Y32" s="143">
        <f>'[2]Hold Harmless Base-21'!L24</f>
        <v>861135.55249578855</v>
      </c>
      <c r="Z32" s="143">
        <f>'[2]Hold Harmless Base-21'!M24</f>
        <v>210783.88303859925</v>
      </c>
      <c r="AA32" s="143">
        <f>'[2]Hold Harmless Base-21'!N24</f>
        <v>437938.23922148021</v>
      </c>
      <c r="AB32" s="143">
        <f>'[2]Hold Harmless Base-21'!O24</f>
        <v>401956.15506058367</v>
      </c>
      <c r="AC32" s="143">
        <f t="shared" si="19"/>
        <v>1911813.8298164518</v>
      </c>
      <c r="AD32" s="168">
        <f>'[2]Populations-merged FY21'!M25</f>
        <v>0.27729110512129379</v>
      </c>
      <c r="AE32" s="170">
        <f t="shared" si="20"/>
        <v>0</v>
      </c>
      <c r="AF32" s="170">
        <f t="shared" si="21"/>
        <v>0.9</v>
      </c>
      <c r="AG32" s="170">
        <f t="shared" si="22"/>
        <v>0</v>
      </c>
      <c r="AH32" s="170">
        <f t="shared" si="23"/>
        <v>0.9</v>
      </c>
      <c r="AI32" s="143">
        <f t="shared" si="24"/>
        <v>1720632.4468348066</v>
      </c>
      <c r="AJ32" s="143">
        <f t="shared" si="25"/>
        <v>0</v>
      </c>
      <c r="AK32" s="143">
        <f t="shared" si="26"/>
        <v>2009834.6829325468</v>
      </c>
      <c r="AL32" s="143">
        <f t="shared" si="27"/>
        <v>2002838.8250507051</v>
      </c>
      <c r="AM32" s="143">
        <f t="shared" si="28"/>
        <v>2002838.8250507051</v>
      </c>
      <c r="AN32" s="143">
        <f t="shared" si="29"/>
        <v>0</v>
      </c>
      <c r="AO32" s="143">
        <f t="shared" si="30"/>
        <v>2002838.8250507051</v>
      </c>
      <c r="AP32" s="143">
        <f t="shared" si="31"/>
        <v>2002771.2229292227</v>
      </c>
      <c r="AQ32" s="143">
        <f t="shared" si="32"/>
        <v>2002771.2229292227</v>
      </c>
      <c r="AR32" s="143">
        <f t="shared" si="33"/>
        <v>0</v>
      </c>
      <c r="AS32" s="143">
        <f t="shared" si="34"/>
        <v>2002771.2229292227</v>
      </c>
      <c r="AT32" s="143">
        <f t="shared" si="35"/>
        <v>2002771.2229292223</v>
      </c>
      <c r="AU32" s="143">
        <v>2002771.2229292225</v>
      </c>
      <c r="AV32" s="143">
        <f t="shared" si="36"/>
        <v>0</v>
      </c>
      <c r="AW32" s="143">
        <f>'[2]Populations-merged FY21'!K25</f>
        <v>1646</v>
      </c>
      <c r="AX32" s="151">
        <f t="shared" si="37"/>
        <v>1217</v>
      </c>
      <c r="AY32" s="152">
        <v>0</v>
      </c>
      <c r="AZ32" s="171">
        <f t="shared" si="38"/>
        <v>0</v>
      </c>
      <c r="BA32" s="172">
        <f t="shared" si="39"/>
        <v>2002771.2229292225</v>
      </c>
      <c r="BB32" s="182">
        <f t="shared" si="3"/>
        <v>2002771.2229292225</v>
      </c>
      <c r="BC32" s="174">
        <f>'[2]Spec Schs Calculations-21'!C23</f>
        <v>0</v>
      </c>
      <c r="BD32" s="183">
        <f t="shared" si="4"/>
        <v>0</v>
      </c>
      <c r="BE32" s="176">
        <f>'[2]Spec Schs Calculations-21'!D23</f>
        <v>0</v>
      </c>
      <c r="BF32" s="184">
        <f t="shared" si="5"/>
        <v>0</v>
      </c>
      <c r="BG32" s="176">
        <f>'[2]Spec Schs Calculations-21'!E23</f>
        <v>0</v>
      </c>
      <c r="BH32" s="184">
        <f t="shared" si="6"/>
        <v>0</v>
      </c>
      <c r="BI32" s="185">
        <f>'[2]Spec Schs Calculations-21'!F23</f>
        <v>0</v>
      </c>
      <c r="BJ32" s="186">
        <f t="shared" si="7"/>
        <v>0</v>
      </c>
      <c r="BK32" s="180">
        <f t="shared" si="40"/>
        <v>0</v>
      </c>
      <c r="BL32" s="13"/>
    </row>
    <row r="33" spans="1:64" ht="14.5" x14ac:dyDescent="0.35">
      <c r="A33" s="149">
        <v>4700570</v>
      </c>
      <c r="B33" s="143" t="s">
        <v>122</v>
      </c>
      <c r="C33" s="143">
        <f>'[2]2020-2021 Final-merged'!F26</f>
        <v>506509.90722876537</v>
      </c>
      <c r="D33" s="143">
        <f>'[2]2020-2021 Final-merged'!G26</f>
        <v>82968.58606309013</v>
      </c>
      <c r="E33" s="143">
        <f>'[2]2020-2021 Final-merged'!H26</f>
        <v>200813.90044242382</v>
      </c>
      <c r="F33" s="143">
        <f>'[2]2020-2021 Final-merged'!I26</f>
        <v>177968.35338247329</v>
      </c>
      <c r="G33" s="143">
        <f>'[2]2020-2021 Final-merged'!J26</f>
        <v>968260.74711675267</v>
      </c>
      <c r="H33" s="143">
        <f>'[2]2020-2021 Final-merged'!K26</f>
        <v>441820.50133255293</v>
      </c>
      <c r="I33" s="143">
        <f>'[2]2020-2021 Final-merged'!L26</f>
        <v>70523.298153626602</v>
      </c>
      <c r="J33" s="143">
        <f>'[2]2020-2021 Final-merged'!M26</f>
        <v>176922.72568933974</v>
      </c>
      <c r="K33" s="143">
        <f>'[2]2020-2021 Final-merged'!N26</f>
        <v>151273.10037510228</v>
      </c>
      <c r="L33" s="143">
        <f>'[2]2020-2021 Final-merged'!O26</f>
        <v>840539.62555062154</v>
      </c>
      <c r="M33" s="143">
        <f t="shared" si="8"/>
        <v>840539.62555062154</v>
      </c>
      <c r="N33" s="143">
        <f>'[2]Hold Harmless Base-21'!Y25</f>
        <v>926001.07775256236</v>
      </c>
      <c r="O33" s="162">
        <f t="shared" si="9"/>
        <v>-85461.452201940818</v>
      </c>
      <c r="P33" s="163" t="str">
        <f t="shared" si="10"/>
        <v>0</v>
      </c>
      <c r="Q33" s="164">
        <f t="shared" si="11"/>
        <v>0</v>
      </c>
      <c r="R33" s="165">
        <f t="shared" si="12"/>
        <v>840539.62555062154</v>
      </c>
      <c r="S33" s="166">
        <f t="shared" si="13"/>
        <v>0.90770912231618694</v>
      </c>
      <c r="T33" s="167">
        <f t="shared" si="14"/>
        <v>1</v>
      </c>
      <c r="U33" s="149" t="b">
        <f t="shared" si="15"/>
        <v>0</v>
      </c>
      <c r="V33" s="143">
        <f t="shared" si="16"/>
        <v>833129.78168209817</v>
      </c>
      <c r="W33" s="143">
        <f t="shared" si="17"/>
        <v>833129.78168209933</v>
      </c>
      <c r="X33" s="143">
        <f t="shared" si="18"/>
        <v>833129.78168209933</v>
      </c>
      <c r="Y33" s="143">
        <f>'[2]Hold Harmless Base-21'!L25</f>
        <v>484403.31943935738</v>
      </c>
      <c r="Z33" s="143">
        <f>'[2]Hold Harmless Base-21'!M25</f>
        <v>79347.42820341108</v>
      </c>
      <c r="AA33" s="143">
        <f>'[2]Hold Harmless Base-21'!N25</f>
        <v>192049.39247109432</v>
      </c>
      <c r="AB33" s="143">
        <f>'[2]Hold Harmless Base-21'!O25</f>
        <v>170200.93763869969</v>
      </c>
      <c r="AC33" s="143">
        <f t="shared" si="19"/>
        <v>926001.07775256236</v>
      </c>
      <c r="AD33" s="168">
        <f>'[2]Populations-merged FY21'!M26</f>
        <v>0.11837535859882228</v>
      </c>
      <c r="AE33" s="170">
        <f t="shared" si="20"/>
        <v>0.85</v>
      </c>
      <c r="AF33" s="170">
        <f t="shared" si="21"/>
        <v>0</v>
      </c>
      <c r="AG33" s="170">
        <f t="shared" si="22"/>
        <v>0</v>
      </c>
      <c r="AH33" s="170">
        <f t="shared" si="23"/>
        <v>0.85</v>
      </c>
      <c r="AI33" s="143">
        <f t="shared" si="24"/>
        <v>787100.91608967795</v>
      </c>
      <c r="AJ33" s="143">
        <f t="shared" si="25"/>
        <v>0</v>
      </c>
      <c r="AK33" s="143">
        <f t="shared" si="26"/>
        <v>833129.78168209933</v>
      </c>
      <c r="AL33" s="143">
        <f t="shared" si="27"/>
        <v>830229.81304324907</v>
      </c>
      <c r="AM33" s="143">
        <f t="shared" si="28"/>
        <v>830229.81304324907</v>
      </c>
      <c r="AN33" s="143">
        <f t="shared" si="29"/>
        <v>0</v>
      </c>
      <c r="AO33" s="143">
        <f t="shared" si="30"/>
        <v>830229.81304324907</v>
      </c>
      <c r="AP33" s="143">
        <f t="shared" si="31"/>
        <v>830201.79017092532</v>
      </c>
      <c r="AQ33" s="143">
        <f t="shared" si="32"/>
        <v>830201.79017092532</v>
      </c>
      <c r="AR33" s="143">
        <f t="shared" si="33"/>
        <v>0</v>
      </c>
      <c r="AS33" s="143">
        <f t="shared" si="34"/>
        <v>830201.79017092532</v>
      </c>
      <c r="AT33" s="143">
        <f t="shared" si="35"/>
        <v>830201.7901709252</v>
      </c>
      <c r="AU33" s="143">
        <v>830201.79017092532</v>
      </c>
      <c r="AV33" s="143">
        <f t="shared" si="36"/>
        <v>0</v>
      </c>
      <c r="AW33" s="143">
        <f>'[2]Populations-merged FY21'!K26</f>
        <v>784</v>
      </c>
      <c r="AX33" s="151">
        <f t="shared" si="37"/>
        <v>1059</v>
      </c>
      <c r="AY33" s="152">
        <v>0</v>
      </c>
      <c r="AZ33" s="171">
        <f t="shared" si="38"/>
        <v>0</v>
      </c>
      <c r="BA33" s="172">
        <f t="shared" si="39"/>
        <v>830201.79017092532</v>
      </c>
      <c r="BB33" s="182">
        <f t="shared" si="3"/>
        <v>828083.79017092532</v>
      </c>
      <c r="BC33" s="174">
        <f>'[2]Spec Schs Calculations-21'!C24</f>
        <v>1</v>
      </c>
      <c r="BD33" s="183">
        <f t="shared" si="4"/>
        <v>1059</v>
      </c>
      <c r="BE33" s="176">
        <f>'[2]Spec Schs Calculations-21'!D24</f>
        <v>0</v>
      </c>
      <c r="BF33" s="184">
        <f t="shared" si="5"/>
        <v>0</v>
      </c>
      <c r="BG33" s="176">
        <f>'[2]Spec Schs Calculations-21'!E24</f>
        <v>1</v>
      </c>
      <c r="BH33" s="184">
        <f t="shared" si="6"/>
        <v>1059</v>
      </c>
      <c r="BI33" s="185">
        <f>'[2]Spec Schs Calculations-21'!F24</f>
        <v>0</v>
      </c>
      <c r="BJ33" s="186">
        <f t="shared" si="7"/>
        <v>0</v>
      </c>
      <c r="BK33" s="180">
        <f t="shared" si="40"/>
        <v>2118</v>
      </c>
      <c r="BL33" s="13"/>
    </row>
    <row r="34" spans="1:64" ht="14.5" x14ac:dyDescent="0.35">
      <c r="A34" s="149">
        <v>4700600</v>
      </c>
      <c r="B34" s="143" t="s">
        <v>123</v>
      </c>
      <c r="C34" s="143">
        <f>'[2]2020-2021 Final-merged'!F27</f>
        <v>315844.42528450518</v>
      </c>
      <c r="D34" s="143">
        <f>'[2]2020-2021 Final-merged'!G27</f>
        <v>77310.609467477916</v>
      </c>
      <c r="E34" s="143">
        <f>'[2]2020-2021 Final-merged'!H27</f>
        <v>130228.15274453559</v>
      </c>
      <c r="F34" s="143">
        <f>'[2]2020-2021 Final-merged'!I27</f>
        <v>127750.2367458581</v>
      </c>
      <c r="G34" s="143">
        <f>'[2]2020-2021 Final-merged'!J27</f>
        <v>651133.42424237682</v>
      </c>
      <c r="H34" s="143">
        <f>'[2]2020-2021 Final-merged'!K27</f>
        <v>328547.64321030385</v>
      </c>
      <c r="I34" s="143">
        <f>'[2]2020-2021 Final-merged'!L27</f>
        <v>81216.060379915871</v>
      </c>
      <c r="J34" s="143">
        <f>'[2]2020-2021 Final-merged'!M27</f>
        <v>146326.48068293836</v>
      </c>
      <c r="K34" s="143">
        <f>'[2]2020-2021 Final-merged'!N27</f>
        <v>118675.77113589406</v>
      </c>
      <c r="L34" s="143">
        <f>'[2]2020-2021 Final-merged'!O27</f>
        <v>674765.95540905208</v>
      </c>
      <c r="M34" s="143">
        <f t="shared" si="8"/>
        <v>674765.95540905208</v>
      </c>
      <c r="N34" s="143">
        <f>'[2]Hold Harmless Base-21'!Y26</f>
        <v>644585.92258744221</v>
      </c>
      <c r="O34" s="162">
        <f t="shared" si="9"/>
        <v>30180.032821609871</v>
      </c>
      <c r="P34" s="163">
        <f t="shared" si="10"/>
        <v>30180.032821609871</v>
      </c>
      <c r="Q34" s="164">
        <f t="shared" si="11"/>
        <v>14308.376762321337</v>
      </c>
      <c r="R34" s="165">
        <f t="shared" si="12"/>
        <v>660457.57864673075</v>
      </c>
      <c r="S34" s="166">
        <f t="shared" si="13"/>
        <v>1.0246230261988625</v>
      </c>
      <c r="T34" s="167">
        <f t="shared" si="14"/>
        <v>0.97879505234722841</v>
      </c>
      <c r="U34" s="149" t="b">
        <f t="shared" si="15"/>
        <v>0</v>
      </c>
      <c r="V34" s="143">
        <f t="shared" si="16"/>
        <v>654635.26237419411</v>
      </c>
      <c r="W34" s="143">
        <f t="shared" si="17"/>
        <v>654635.26237419504</v>
      </c>
      <c r="X34" s="143">
        <f t="shared" si="18"/>
        <v>654635.26237419504</v>
      </c>
      <c r="Y34" s="143">
        <f>'[2]Hold Harmless Base-21'!L26</f>
        <v>312668.43735290982</v>
      </c>
      <c r="Z34" s="143">
        <f>'[2]Hold Harmless Base-21'!M26</f>
        <v>76533.209130486634</v>
      </c>
      <c r="AA34" s="143">
        <f>'[2]Hold Harmless Base-21'!N26</f>
        <v>128918.63765305332</v>
      </c>
      <c r="AB34" s="143">
        <f>'[2]Hold Harmless Base-21'!O26</f>
        <v>126465.63845099245</v>
      </c>
      <c r="AC34" s="143">
        <f t="shared" si="19"/>
        <v>644585.92258744221</v>
      </c>
      <c r="AD34" s="168">
        <f>'[2]Populations-merged FY21'!M27</f>
        <v>0.20434630213810023</v>
      </c>
      <c r="AE34" s="170">
        <f t="shared" si="20"/>
        <v>0</v>
      </c>
      <c r="AF34" s="170">
        <f t="shared" si="21"/>
        <v>0.9</v>
      </c>
      <c r="AG34" s="170">
        <f t="shared" si="22"/>
        <v>0</v>
      </c>
      <c r="AH34" s="170">
        <f t="shared" si="23"/>
        <v>0.9</v>
      </c>
      <c r="AI34" s="143">
        <f t="shared" si="24"/>
        <v>580127.33032869804</v>
      </c>
      <c r="AJ34" s="143">
        <f t="shared" si="25"/>
        <v>0</v>
      </c>
      <c r="AK34" s="143">
        <f t="shared" si="26"/>
        <v>654635.26237419504</v>
      </c>
      <c r="AL34" s="143">
        <f t="shared" si="27"/>
        <v>652356.59970661195</v>
      </c>
      <c r="AM34" s="143">
        <f t="shared" si="28"/>
        <v>652356.59970661195</v>
      </c>
      <c r="AN34" s="143">
        <f t="shared" si="29"/>
        <v>0</v>
      </c>
      <c r="AO34" s="143">
        <f t="shared" si="30"/>
        <v>652356.59970661195</v>
      </c>
      <c r="AP34" s="143">
        <f t="shared" si="31"/>
        <v>652334.58061573375</v>
      </c>
      <c r="AQ34" s="143">
        <f t="shared" si="32"/>
        <v>652334.58061573375</v>
      </c>
      <c r="AR34" s="143">
        <f t="shared" si="33"/>
        <v>0</v>
      </c>
      <c r="AS34" s="143">
        <f t="shared" si="34"/>
        <v>652334.58061573375</v>
      </c>
      <c r="AT34" s="143">
        <f t="shared" si="35"/>
        <v>652334.58061573363</v>
      </c>
      <c r="AU34" s="143">
        <v>652334.58061573375</v>
      </c>
      <c r="AV34" s="143">
        <f t="shared" si="36"/>
        <v>0</v>
      </c>
      <c r="AW34" s="143">
        <f>'[2]Populations-merged FY21'!K27</f>
        <v>583</v>
      </c>
      <c r="AX34" s="151">
        <f t="shared" si="37"/>
        <v>1119</v>
      </c>
      <c r="AY34" s="152">
        <v>0</v>
      </c>
      <c r="AZ34" s="171">
        <f t="shared" si="38"/>
        <v>0</v>
      </c>
      <c r="BA34" s="172">
        <f t="shared" si="39"/>
        <v>652334.58061573375</v>
      </c>
      <c r="BB34" s="182">
        <f t="shared" si="3"/>
        <v>648977.58061573375</v>
      </c>
      <c r="BC34" s="174">
        <f>'[2]Spec Schs Calculations-21'!C25</f>
        <v>0</v>
      </c>
      <c r="BD34" s="183">
        <f t="shared" si="4"/>
        <v>0</v>
      </c>
      <c r="BE34" s="176">
        <f>'[2]Spec Schs Calculations-21'!D25</f>
        <v>2</v>
      </c>
      <c r="BF34" s="184">
        <f t="shared" si="5"/>
        <v>2238</v>
      </c>
      <c r="BG34" s="176">
        <f>'[2]Spec Schs Calculations-21'!E25</f>
        <v>1</v>
      </c>
      <c r="BH34" s="184">
        <f t="shared" si="6"/>
        <v>1119</v>
      </c>
      <c r="BI34" s="185">
        <f>'[2]Spec Schs Calculations-21'!F25</f>
        <v>0</v>
      </c>
      <c r="BJ34" s="186">
        <f t="shared" si="7"/>
        <v>0</v>
      </c>
      <c r="BK34" s="180">
        <f t="shared" si="40"/>
        <v>3357</v>
      </c>
      <c r="BL34" s="13"/>
    </row>
    <row r="35" spans="1:64" ht="14.5" x14ac:dyDescent="0.35">
      <c r="A35" s="149">
        <v>4700630</v>
      </c>
      <c r="B35" s="143" t="s">
        <v>124</v>
      </c>
      <c r="C35" s="143">
        <f>'[2]2020-2021 Final-merged'!F28</f>
        <v>661139.5886862342</v>
      </c>
      <c r="D35" s="143">
        <f>'[2]2020-2021 Final-merged'!G28</f>
        <v>161829.32725494955</v>
      </c>
      <c r="E35" s="143">
        <f>'[2]2020-2021 Final-merged'!H28</f>
        <v>336920.00782213354</v>
      </c>
      <c r="F35" s="143">
        <f>'[2]2020-2021 Final-merged'!I28</f>
        <v>325951.48741379974</v>
      </c>
      <c r="G35" s="143">
        <f>'[2]2020-2021 Final-merged'!J28</f>
        <v>1485840.4111771169</v>
      </c>
      <c r="H35" s="143">
        <f>'[2]2020-2021 Final-merged'!K28</f>
        <v>721903.14057015337</v>
      </c>
      <c r="I35" s="143">
        <f>'[2]2020-2021 Final-merged'!L28</f>
        <v>178452.44141796252</v>
      </c>
      <c r="J35" s="143">
        <f>'[2]2020-2021 Final-merged'!M28</f>
        <v>412754.94055167126</v>
      </c>
      <c r="K35" s="143">
        <f>'[2]2020-2021 Final-merged'!N28</f>
        <v>365763.31962509576</v>
      </c>
      <c r="L35" s="143">
        <f>'[2]2020-2021 Final-merged'!O28</f>
        <v>1678873.8421648829</v>
      </c>
      <c r="M35" s="143">
        <f t="shared" si="8"/>
        <v>1678873.8421648829</v>
      </c>
      <c r="N35" s="143">
        <f>'[2]Hold Harmless Base-21'!Y27</f>
        <v>1436420.6496807728</v>
      </c>
      <c r="O35" s="162">
        <f t="shared" si="9"/>
        <v>242453.19248411013</v>
      </c>
      <c r="P35" s="163">
        <f t="shared" si="10"/>
        <v>242453.19248411013</v>
      </c>
      <c r="Q35" s="164">
        <f t="shared" si="11"/>
        <v>114947.24494819861</v>
      </c>
      <c r="R35" s="165">
        <f t="shared" si="12"/>
        <v>1563926.5972166844</v>
      </c>
      <c r="S35" s="166">
        <f t="shared" si="13"/>
        <v>1.0887664400844197</v>
      </c>
      <c r="T35" s="167">
        <f t="shared" si="14"/>
        <v>0.93153312532407095</v>
      </c>
      <c r="U35" s="149" t="b">
        <f t="shared" si="15"/>
        <v>0</v>
      </c>
      <c r="V35" s="143">
        <f t="shared" si="16"/>
        <v>1550139.6780103289</v>
      </c>
      <c r="W35" s="143">
        <f t="shared" si="17"/>
        <v>1550139.678010331</v>
      </c>
      <c r="X35" s="143">
        <f t="shared" si="18"/>
        <v>1550139.678010331</v>
      </c>
      <c r="Y35" s="143">
        <f>'[2]Hold Harmless Base-21'!L27</f>
        <v>639149.77030272398</v>
      </c>
      <c r="Z35" s="143">
        <f>'[2]Hold Harmless Base-21'!M27</f>
        <v>156446.80656437442</v>
      </c>
      <c r="AA35" s="143">
        <f>'[2]Hold Harmless Base-21'!N27</f>
        <v>325713.88749813091</v>
      </c>
      <c r="AB35" s="143">
        <f>'[2]Hold Harmless Base-21'!O27</f>
        <v>315110.18531554332</v>
      </c>
      <c r="AC35" s="143">
        <f t="shared" si="19"/>
        <v>1436420.6496807728</v>
      </c>
      <c r="AD35" s="168">
        <f>'[2]Populations-merged FY21'!M28</f>
        <v>0.28625698324022347</v>
      </c>
      <c r="AE35" s="170">
        <f t="shared" si="20"/>
        <v>0</v>
      </c>
      <c r="AF35" s="170">
        <f t="shared" si="21"/>
        <v>0.9</v>
      </c>
      <c r="AG35" s="170">
        <f t="shared" si="22"/>
        <v>0</v>
      </c>
      <c r="AH35" s="170">
        <f t="shared" si="23"/>
        <v>0.9</v>
      </c>
      <c r="AI35" s="143">
        <f t="shared" si="24"/>
        <v>1292778.5847126956</v>
      </c>
      <c r="AJ35" s="143">
        <f t="shared" si="25"/>
        <v>0</v>
      </c>
      <c r="AK35" s="143">
        <f t="shared" si="26"/>
        <v>1550139.678010331</v>
      </c>
      <c r="AL35" s="143">
        <f t="shared" si="27"/>
        <v>1544743.9322923094</v>
      </c>
      <c r="AM35" s="143">
        <f t="shared" si="28"/>
        <v>1544743.9322923094</v>
      </c>
      <c r="AN35" s="143">
        <f t="shared" si="29"/>
        <v>0</v>
      </c>
      <c r="AO35" s="143">
        <f t="shared" si="30"/>
        <v>1544743.9322923094</v>
      </c>
      <c r="AP35" s="143">
        <f t="shared" si="31"/>
        <v>1544691.7923169585</v>
      </c>
      <c r="AQ35" s="143">
        <f t="shared" si="32"/>
        <v>1544691.7923169585</v>
      </c>
      <c r="AR35" s="143">
        <f t="shared" si="33"/>
        <v>0</v>
      </c>
      <c r="AS35" s="143">
        <f t="shared" si="34"/>
        <v>1544691.7923169585</v>
      </c>
      <c r="AT35" s="143">
        <f t="shared" si="35"/>
        <v>1544691.7923169583</v>
      </c>
      <c r="AU35" s="143">
        <v>1544691.7923169588</v>
      </c>
      <c r="AV35" s="143">
        <f t="shared" si="36"/>
        <v>0</v>
      </c>
      <c r="AW35" s="143">
        <f>'[2]Populations-merged FY21'!K28</f>
        <v>1281</v>
      </c>
      <c r="AX35" s="151">
        <f t="shared" si="37"/>
        <v>1206</v>
      </c>
      <c r="AY35" s="152">
        <v>0</v>
      </c>
      <c r="AZ35" s="171">
        <f t="shared" si="38"/>
        <v>0</v>
      </c>
      <c r="BA35" s="172">
        <f t="shared" si="39"/>
        <v>1544691.7923169588</v>
      </c>
      <c r="BB35" s="182">
        <f t="shared" si="3"/>
        <v>1544691.7923169588</v>
      </c>
      <c r="BC35" s="174">
        <f>'[2]Spec Schs Calculations-21'!C26</f>
        <v>0</v>
      </c>
      <c r="BD35" s="183">
        <f t="shared" si="4"/>
        <v>0</v>
      </c>
      <c r="BE35" s="176">
        <f>'[2]Spec Schs Calculations-21'!D26</f>
        <v>0</v>
      </c>
      <c r="BF35" s="184">
        <f t="shared" si="5"/>
        <v>0</v>
      </c>
      <c r="BG35" s="176">
        <f>'[2]Spec Schs Calculations-21'!E26</f>
        <v>0</v>
      </c>
      <c r="BH35" s="184">
        <f t="shared" si="6"/>
        <v>0</v>
      </c>
      <c r="BI35" s="185">
        <f>'[2]Spec Schs Calculations-21'!F26</f>
        <v>0</v>
      </c>
      <c r="BJ35" s="186">
        <f t="shared" si="7"/>
        <v>0</v>
      </c>
      <c r="BK35" s="180">
        <f t="shared" si="40"/>
        <v>0</v>
      </c>
      <c r="BL35" s="13"/>
    </row>
    <row r="36" spans="1:64" ht="14.5" x14ac:dyDescent="0.35">
      <c r="A36" s="149">
        <v>4700660</v>
      </c>
      <c r="B36" s="143" t="s">
        <v>125</v>
      </c>
      <c r="C36" s="143">
        <f>'[2]2020-2021 Final-merged'!F29</f>
        <v>199163.98271770444</v>
      </c>
      <c r="D36" s="143">
        <f>'[2]2020-2021 Final-merged'!G29</f>
        <v>48750.231618007092</v>
      </c>
      <c r="E36" s="143">
        <f>'[2]2020-2021 Final-merged'!H29</f>
        <v>114802.98906097448</v>
      </c>
      <c r="F36" s="143">
        <f>'[2]2020-2021 Final-merged'!I29</f>
        <v>108629.63609304967</v>
      </c>
      <c r="G36" s="143">
        <f>'[2]2020-2021 Final-merged'!J29</f>
        <v>471346.83948973566</v>
      </c>
      <c r="H36" s="143">
        <f>'[2]2020-2021 Final-merged'!K29</f>
        <v>194987.10900645819</v>
      </c>
      <c r="I36" s="143">
        <f>'[2]2020-2021 Final-merged'!L29</f>
        <v>48200.269110550398</v>
      </c>
      <c r="J36" s="143">
        <f>'[2]2020-2021 Final-merged'!M29</f>
        <v>112792.7166158856</v>
      </c>
      <c r="K36" s="143">
        <f>'[2]2020-2021 Final-merged'!N29</f>
        <v>100410.53741633739</v>
      </c>
      <c r="L36" s="143">
        <f>'[2]2020-2021 Final-merged'!O29</f>
        <v>456390.63214923162</v>
      </c>
      <c r="M36" s="143">
        <f t="shared" si="8"/>
        <v>456390.63214923162</v>
      </c>
      <c r="N36" s="143">
        <f>'[2]Hold Harmless Base-21'!Y28</f>
        <v>423135.12502529728</v>
      </c>
      <c r="O36" s="162">
        <f t="shared" si="9"/>
        <v>33255.507123934338</v>
      </c>
      <c r="P36" s="163">
        <f t="shared" si="10"/>
        <v>33255.507123934338</v>
      </c>
      <c r="Q36" s="164">
        <f t="shared" si="11"/>
        <v>15766.461493395147</v>
      </c>
      <c r="R36" s="165">
        <f t="shared" si="12"/>
        <v>440624.17065583647</v>
      </c>
      <c r="S36" s="166">
        <f t="shared" si="13"/>
        <v>1.0413320582390639</v>
      </c>
      <c r="T36" s="167">
        <f t="shared" si="14"/>
        <v>0.96545402034404637</v>
      </c>
      <c r="U36" s="149" t="b">
        <f t="shared" si="15"/>
        <v>0</v>
      </c>
      <c r="V36" s="143">
        <f t="shared" si="16"/>
        <v>436739.81326207466</v>
      </c>
      <c r="W36" s="143">
        <f t="shared" si="17"/>
        <v>436739.81326207524</v>
      </c>
      <c r="X36" s="143">
        <f t="shared" si="18"/>
        <v>436739.81326207524</v>
      </c>
      <c r="Y36" s="143">
        <f>'[2]Hold Harmless Base-21'!L28</f>
        <v>178792.49348319267</v>
      </c>
      <c r="Z36" s="143">
        <f>'[2]Hold Harmless Base-21'!M28</f>
        <v>43763.813867997385</v>
      </c>
      <c r="AA36" s="143">
        <f>'[2]Hold Harmless Base-21'!N28</f>
        <v>103060.36459729167</v>
      </c>
      <c r="AB36" s="143">
        <f>'[2]Hold Harmless Base-21'!O28</f>
        <v>97518.453076815596</v>
      </c>
      <c r="AC36" s="143">
        <f t="shared" si="19"/>
        <v>423135.12502529728</v>
      </c>
      <c r="AD36" s="168">
        <f>'[2]Populations-merged FY21'!M29</f>
        <v>0.2914911541701769</v>
      </c>
      <c r="AE36" s="170">
        <f t="shared" si="20"/>
        <v>0</v>
      </c>
      <c r="AF36" s="170">
        <f t="shared" si="21"/>
        <v>0.9</v>
      </c>
      <c r="AG36" s="170">
        <f t="shared" si="22"/>
        <v>0</v>
      </c>
      <c r="AH36" s="170">
        <f t="shared" si="23"/>
        <v>0.9</v>
      </c>
      <c r="AI36" s="143">
        <f t="shared" si="24"/>
        <v>380821.61252276757</v>
      </c>
      <c r="AJ36" s="143">
        <f t="shared" si="25"/>
        <v>0</v>
      </c>
      <c r="AK36" s="143">
        <f t="shared" si="26"/>
        <v>436739.81326207524</v>
      </c>
      <c r="AL36" s="143">
        <f t="shared" si="27"/>
        <v>435219.6038185475</v>
      </c>
      <c r="AM36" s="143">
        <f t="shared" si="28"/>
        <v>435219.6038185475</v>
      </c>
      <c r="AN36" s="143">
        <f t="shared" si="29"/>
        <v>0</v>
      </c>
      <c r="AO36" s="143">
        <f t="shared" si="30"/>
        <v>435219.6038185475</v>
      </c>
      <c r="AP36" s="143">
        <f t="shared" si="31"/>
        <v>435204.91378549999</v>
      </c>
      <c r="AQ36" s="143">
        <f t="shared" si="32"/>
        <v>435204.91378549999</v>
      </c>
      <c r="AR36" s="143">
        <f t="shared" si="33"/>
        <v>0</v>
      </c>
      <c r="AS36" s="143">
        <f t="shared" si="34"/>
        <v>435204.91378549999</v>
      </c>
      <c r="AT36" s="143">
        <f t="shared" si="35"/>
        <v>435204.91378549987</v>
      </c>
      <c r="AU36" s="143">
        <v>435204.91378550004</v>
      </c>
      <c r="AV36" s="143">
        <f t="shared" si="36"/>
        <v>0</v>
      </c>
      <c r="AW36" s="143">
        <f>'[2]Populations-merged FY21'!K29</f>
        <v>346</v>
      </c>
      <c r="AX36" s="151">
        <f t="shared" si="37"/>
        <v>1258</v>
      </c>
      <c r="AY36" s="152">
        <v>0</v>
      </c>
      <c r="AZ36" s="171">
        <f t="shared" si="38"/>
        <v>0</v>
      </c>
      <c r="BA36" s="172">
        <f t="shared" si="39"/>
        <v>435204.91378550004</v>
      </c>
      <c r="BB36" s="182">
        <f t="shared" si="3"/>
        <v>435204.91378550004</v>
      </c>
      <c r="BC36" s="174">
        <f>'[2]Spec Schs Calculations-21'!C27</f>
        <v>0</v>
      </c>
      <c r="BD36" s="183">
        <f t="shared" si="4"/>
        <v>0</v>
      </c>
      <c r="BE36" s="176">
        <f>'[2]Spec Schs Calculations-21'!D27</f>
        <v>0</v>
      </c>
      <c r="BF36" s="184">
        <f t="shared" si="5"/>
        <v>0</v>
      </c>
      <c r="BG36" s="176">
        <f>'[2]Spec Schs Calculations-21'!E27</f>
        <v>0</v>
      </c>
      <c r="BH36" s="184">
        <f t="shared" si="6"/>
        <v>0</v>
      </c>
      <c r="BI36" s="185">
        <f>'[2]Spec Schs Calculations-21'!F27</f>
        <v>0</v>
      </c>
      <c r="BJ36" s="186">
        <f t="shared" si="7"/>
        <v>0</v>
      </c>
      <c r="BK36" s="180">
        <f t="shared" si="40"/>
        <v>0</v>
      </c>
      <c r="BL36" s="13"/>
    </row>
    <row r="37" spans="1:64" ht="14.5" x14ac:dyDescent="0.35">
      <c r="A37" s="149">
        <v>4700690</v>
      </c>
      <c r="B37" s="143" t="s">
        <v>126</v>
      </c>
      <c r="C37" s="143">
        <f>'[2]2020-2021 Final-merged'!F30</f>
        <v>768754.42169935617</v>
      </c>
      <c r="D37" s="143">
        <f>'[2]2020-2021 Final-merged'!G30</f>
        <v>188158.68523468499</v>
      </c>
      <c r="E37" s="143">
        <f>'[2]2020-2021 Final-merged'!H30</f>
        <v>339616.43172600347</v>
      </c>
      <c r="F37" s="143">
        <f>'[2]2020-2021 Final-merged'!I30</f>
        <v>310901.65605479293</v>
      </c>
      <c r="G37" s="143">
        <f>'[2]2020-2021 Final-merged'!J30</f>
        <v>1607431.1947148375</v>
      </c>
      <c r="H37" s="143">
        <f>'[2]2020-2021 Final-merged'!K30</f>
        <v>819960.24163120484</v>
      </c>
      <c r="I37" s="143">
        <f>'[2]2020-2021 Final-merged'!L30</f>
        <v>202691.88310939551</v>
      </c>
      <c r="J37" s="143">
        <f>'[2]2020-2021 Final-merged'!M30</f>
        <v>391339.00914065872</v>
      </c>
      <c r="K37" s="143">
        <f>'[2]2020-2021 Final-merged'!N30</f>
        <v>334238.33969612245</v>
      </c>
      <c r="L37" s="143">
        <f>'[2]2020-2021 Final-merged'!O30</f>
        <v>1748229.4735773816</v>
      </c>
      <c r="M37" s="143">
        <f t="shared" si="8"/>
        <v>1748229.4735773816</v>
      </c>
      <c r="N37" s="143">
        <f>'[2]Hold Harmless Base-21'!Y29</f>
        <v>1583132.0378834757</v>
      </c>
      <c r="O37" s="162">
        <f t="shared" si="9"/>
        <v>165097.43569390592</v>
      </c>
      <c r="P37" s="163">
        <f t="shared" si="10"/>
        <v>165097.43569390592</v>
      </c>
      <c r="Q37" s="164">
        <f t="shared" si="11"/>
        <v>78272.82118494116</v>
      </c>
      <c r="R37" s="165">
        <f t="shared" si="12"/>
        <v>1669956.6523924405</v>
      </c>
      <c r="S37" s="166">
        <f t="shared" si="13"/>
        <v>1.0548435711180746</v>
      </c>
      <c r="T37" s="167">
        <f t="shared" si="14"/>
        <v>0.95522737582911676</v>
      </c>
      <c r="U37" s="149" t="b">
        <f t="shared" si="15"/>
        <v>0</v>
      </c>
      <c r="V37" s="143">
        <f t="shared" si="16"/>
        <v>1655235.0168082481</v>
      </c>
      <c r="W37" s="143">
        <f t="shared" si="17"/>
        <v>1655235.0168082505</v>
      </c>
      <c r="X37" s="143">
        <f t="shared" si="18"/>
        <v>1655235.0168082505</v>
      </c>
      <c r="Y37" s="143">
        <f>'[2]Hold Harmless Base-21'!L29</f>
        <v>757133.34309947898</v>
      </c>
      <c r="Z37" s="143">
        <f>'[2]Hold Harmless Base-21'!M29</f>
        <v>185314.33493419725</v>
      </c>
      <c r="AA37" s="143">
        <f>'[2]Hold Harmless Base-21'!N29</f>
        <v>334482.53052752529</v>
      </c>
      <c r="AB37" s="143">
        <f>'[2]Hold Harmless Base-21'!O29</f>
        <v>306201.82932227402</v>
      </c>
      <c r="AC37" s="143">
        <f t="shared" si="19"/>
        <v>1583132.0378834757</v>
      </c>
      <c r="AD37" s="168">
        <f>'[2]Populations-merged FY21'!M30</f>
        <v>0.22509282178217821</v>
      </c>
      <c r="AE37" s="170">
        <f t="shared" si="20"/>
        <v>0</v>
      </c>
      <c r="AF37" s="170">
        <f t="shared" si="21"/>
        <v>0.9</v>
      </c>
      <c r="AG37" s="170">
        <f t="shared" si="22"/>
        <v>0</v>
      </c>
      <c r="AH37" s="170">
        <f t="shared" si="23"/>
        <v>0.9</v>
      </c>
      <c r="AI37" s="143">
        <f t="shared" si="24"/>
        <v>1424818.8340951281</v>
      </c>
      <c r="AJ37" s="143">
        <f t="shared" si="25"/>
        <v>0</v>
      </c>
      <c r="AK37" s="143">
        <f t="shared" si="26"/>
        <v>1655235.0168082505</v>
      </c>
      <c r="AL37" s="143">
        <f t="shared" si="27"/>
        <v>1649473.4539110758</v>
      </c>
      <c r="AM37" s="143">
        <f t="shared" si="28"/>
        <v>1649473.4539110758</v>
      </c>
      <c r="AN37" s="143">
        <f t="shared" si="29"/>
        <v>0</v>
      </c>
      <c r="AO37" s="143">
        <f t="shared" si="30"/>
        <v>1649473.4539110758</v>
      </c>
      <c r="AP37" s="143">
        <f t="shared" si="31"/>
        <v>1649417.7789843576</v>
      </c>
      <c r="AQ37" s="143">
        <f t="shared" si="32"/>
        <v>1649417.7789843576</v>
      </c>
      <c r="AR37" s="143">
        <f t="shared" si="33"/>
        <v>0</v>
      </c>
      <c r="AS37" s="143">
        <f t="shared" si="34"/>
        <v>1649417.7789843576</v>
      </c>
      <c r="AT37" s="143">
        <f t="shared" si="35"/>
        <v>1649417.7789843571</v>
      </c>
      <c r="AU37" s="143">
        <v>1649417.7789843578</v>
      </c>
      <c r="AV37" s="143">
        <f t="shared" si="36"/>
        <v>0</v>
      </c>
      <c r="AW37" s="143">
        <f>'[2]Populations-merged FY21'!K30</f>
        <v>1455</v>
      </c>
      <c r="AX37" s="151">
        <f t="shared" si="37"/>
        <v>1134</v>
      </c>
      <c r="AY37" s="152">
        <v>21</v>
      </c>
      <c r="AZ37" s="322">
        <f t="shared" si="38"/>
        <v>23814</v>
      </c>
      <c r="BA37" s="172">
        <f t="shared" si="39"/>
        <v>1625603.7789843578</v>
      </c>
      <c r="BB37" s="182">
        <f t="shared" si="3"/>
        <v>1622201.7789843578</v>
      </c>
      <c r="BC37" s="174">
        <f>'[2]Spec Schs Calculations-21'!C28</f>
        <v>2</v>
      </c>
      <c r="BD37" s="183">
        <f t="shared" si="4"/>
        <v>2268</v>
      </c>
      <c r="BE37" s="176">
        <f>'[2]Spec Schs Calculations-21'!D28</f>
        <v>0</v>
      </c>
      <c r="BF37" s="184">
        <f t="shared" si="5"/>
        <v>0</v>
      </c>
      <c r="BG37" s="176">
        <f>'[2]Spec Schs Calculations-21'!E28</f>
        <v>1</v>
      </c>
      <c r="BH37" s="184">
        <f t="shared" si="6"/>
        <v>1134</v>
      </c>
      <c r="BI37" s="185">
        <f>'[2]Spec Schs Calculations-21'!F28</f>
        <v>0</v>
      </c>
      <c r="BJ37" s="186">
        <f t="shared" si="7"/>
        <v>0</v>
      </c>
      <c r="BK37" s="180">
        <f t="shared" si="40"/>
        <v>3402</v>
      </c>
      <c r="BL37" s="13"/>
    </row>
    <row r="38" spans="1:64" ht="14.5" x14ac:dyDescent="0.35">
      <c r="A38" s="149">
        <v>4700720</v>
      </c>
      <c r="B38" s="143" t="s">
        <v>127</v>
      </c>
      <c r="C38" s="143">
        <f>'[2]2020-2021 Final-merged'!F31</f>
        <v>109996.02421397326</v>
      </c>
      <c r="D38" s="143">
        <f>'[2]2020-2021 Final-merged'!G31</f>
        <v>26924.203785840626</v>
      </c>
      <c r="E38" s="143">
        <f>'[2]2020-2021 Final-merged'!H31</f>
        <v>55525.334119538791</v>
      </c>
      <c r="F38" s="143">
        <f>'[2]2020-2021 Final-merged'!I31</f>
        <v>47639.304003148216</v>
      </c>
      <c r="G38" s="143">
        <f>'[2]2020-2021 Final-merged'!J31</f>
        <v>240084.86612250091</v>
      </c>
      <c r="H38" s="143">
        <f>'[2]2020-2021 Final-merged'!K31</f>
        <v>98996.421792575929</v>
      </c>
      <c r="I38" s="143">
        <f>'[2]2020-2021 Final-merged'!L31</f>
        <v>24231.783407256564</v>
      </c>
      <c r="J38" s="143">
        <f>'[2]2020-2021 Final-merged'!M31</f>
        <v>49972.800707584916</v>
      </c>
      <c r="K38" s="143">
        <f>'[2]2020-2021 Final-merged'!N31</f>
        <v>42875.373602833395</v>
      </c>
      <c r="L38" s="143">
        <f>'[2]2020-2021 Final-merged'!O31</f>
        <v>216076.37951025079</v>
      </c>
      <c r="M38" s="143">
        <f t="shared" si="8"/>
        <v>216076.37951025079</v>
      </c>
      <c r="N38" s="143">
        <f>'[2]Hold Harmless Base-21'!Y30</f>
        <v>191270.21852779601</v>
      </c>
      <c r="O38" s="162">
        <f t="shared" si="9"/>
        <v>24806.160982454778</v>
      </c>
      <c r="P38" s="163">
        <f t="shared" si="10"/>
        <v>24806.160982454778</v>
      </c>
      <c r="Q38" s="164">
        <f t="shared" si="11"/>
        <v>11760.619992090024</v>
      </c>
      <c r="R38" s="165">
        <f t="shared" si="12"/>
        <v>204315.75951816078</v>
      </c>
      <c r="S38" s="166">
        <f t="shared" si="13"/>
        <v>1.0682047685770222</v>
      </c>
      <c r="T38" s="167">
        <f t="shared" si="14"/>
        <v>0.94557193146818674</v>
      </c>
      <c r="U38" s="149" t="b">
        <f t="shared" si="15"/>
        <v>0</v>
      </c>
      <c r="V38" s="143">
        <f t="shared" si="16"/>
        <v>202514.59770271802</v>
      </c>
      <c r="W38" s="143">
        <f t="shared" si="17"/>
        <v>202514.59770271831</v>
      </c>
      <c r="X38" s="143">
        <f t="shared" si="18"/>
        <v>202514.59770271831</v>
      </c>
      <c r="Y38" s="143">
        <f>'[2]Hold Harmless Base-21'!L30</f>
        <v>87631.361061552641</v>
      </c>
      <c r="Z38" s="143">
        <f>'[2]Hold Harmless Base-21'!M30</f>
        <v>21449.908213610663</v>
      </c>
      <c r="AA38" s="143">
        <f>'[2]Hold Harmless Base-21'!N30</f>
        <v>44235.78613011846</v>
      </c>
      <c r="AB38" s="143">
        <f>'[2]Hold Harmless Base-21'!O30</f>
        <v>37953.163122514226</v>
      </c>
      <c r="AC38" s="143">
        <f t="shared" si="19"/>
        <v>191270.21852779601</v>
      </c>
      <c r="AD38" s="168">
        <f>'[2]Populations-merged FY21'!M31</f>
        <v>0.22913907284768212</v>
      </c>
      <c r="AE38" s="170">
        <f t="shared" si="20"/>
        <v>0</v>
      </c>
      <c r="AF38" s="170">
        <f t="shared" si="21"/>
        <v>0.9</v>
      </c>
      <c r="AG38" s="170">
        <f t="shared" si="22"/>
        <v>0</v>
      </c>
      <c r="AH38" s="170">
        <f t="shared" si="23"/>
        <v>0.9</v>
      </c>
      <c r="AI38" s="143">
        <f t="shared" si="24"/>
        <v>172143.1966750164</v>
      </c>
      <c r="AJ38" s="143">
        <f t="shared" si="25"/>
        <v>0</v>
      </c>
      <c r="AK38" s="143">
        <f t="shared" si="26"/>
        <v>202514.59770271831</v>
      </c>
      <c r="AL38" s="143">
        <f t="shared" si="27"/>
        <v>201809.68233999831</v>
      </c>
      <c r="AM38" s="143">
        <f t="shared" si="28"/>
        <v>201809.68233999831</v>
      </c>
      <c r="AN38" s="143">
        <f t="shared" si="29"/>
        <v>0</v>
      </c>
      <c r="AO38" s="143">
        <f t="shared" si="30"/>
        <v>201809.68233999831</v>
      </c>
      <c r="AP38" s="143">
        <f t="shared" si="31"/>
        <v>201802.8706272977</v>
      </c>
      <c r="AQ38" s="143">
        <f t="shared" si="32"/>
        <v>201802.8706272977</v>
      </c>
      <c r="AR38" s="143">
        <f t="shared" si="33"/>
        <v>0</v>
      </c>
      <c r="AS38" s="143">
        <f t="shared" si="34"/>
        <v>201802.8706272977</v>
      </c>
      <c r="AT38" s="143">
        <f t="shared" si="35"/>
        <v>201802.87062729764</v>
      </c>
      <c r="AU38" s="143">
        <v>201802.87062729773</v>
      </c>
      <c r="AV38" s="143">
        <f t="shared" si="36"/>
        <v>0</v>
      </c>
      <c r="AW38" s="143">
        <f>'[2]Populations-merged FY21'!K31</f>
        <v>173</v>
      </c>
      <c r="AX38" s="151">
        <f t="shared" si="37"/>
        <v>1166</v>
      </c>
      <c r="AY38" s="152">
        <v>0</v>
      </c>
      <c r="AZ38" s="171">
        <f t="shared" si="38"/>
        <v>0</v>
      </c>
      <c r="BA38" s="172">
        <f t="shared" si="39"/>
        <v>201802.87062729773</v>
      </c>
      <c r="BB38" s="182">
        <f t="shared" si="3"/>
        <v>201802.87062729773</v>
      </c>
      <c r="BC38" s="174">
        <f>'[2]Spec Schs Calculations-21'!C29</f>
        <v>0</v>
      </c>
      <c r="BD38" s="183">
        <f t="shared" si="4"/>
        <v>0</v>
      </c>
      <c r="BE38" s="176">
        <f>'[2]Spec Schs Calculations-21'!D29</f>
        <v>0</v>
      </c>
      <c r="BF38" s="184">
        <f t="shared" si="5"/>
        <v>0</v>
      </c>
      <c r="BG38" s="176">
        <f>'[2]Spec Schs Calculations-21'!E29</f>
        <v>0</v>
      </c>
      <c r="BH38" s="184">
        <f t="shared" si="6"/>
        <v>0</v>
      </c>
      <c r="BI38" s="185">
        <f>'[2]Spec Schs Calculations-21'!F29</f>
        <v>0</v>
      </c>
      <c r="BJ38" s="184">
        <f t="shared" si="7"/>
        <v>0</v>
      </c>
      <c r="BK38" s="180">
        <f t="shared" si="40"/>
        <v>0</v>
      </c>
      <c r="BL38" s="13"/>
    </row>
    <row r="39" spans="1:64" ht="14.5" x14ac:dyDescent="0.35">
      <c r="A39" s="149">
        <v>4700750</v>
      </c>
      <c r="B39" s="143" t="s">
        <v>128</v>
      </c>
      <c r="C39" s="143">
        <f>'[2]2020-2021 Final-merged'!F32</f>
        <v>804528.29857435019</v>
      </c>
      <c r="D39" s="143">
        <f>'[2]2020-2021 Final-merged'!G32</f>
        <v>196927.88004913833</v>
      </c>
      <c r="E39" s="143">
        <f>'[2]2020-2021 Final-merged'!H32</f>
        <v>463836.18799510109</v>
      </c>
      <c r="F39" s="143">
        <f>'[2]2020-2021 Final-merged'!I32</f>
        <v>456493.16870146588</v>
      </c>
      <c r="G39" s="143">
        <f>'[2]2020-2021 Final-merged'!J32</f>
        <v>1921785.5353200554</v>
      </c>
      <c r="H39" s="143">
        <f>'[2]2020-2021 Final-merged'!K32</f>
        <v>878569.08364470664</v>
      </c>
      <c r="I39" s="143">
        <f>'[2]2020-2021 Final-merged'!L32</f>
        <v>217179.82526979217</v>
      </c>
      <c r="J39" s="143">
        <f>'[2]2020-2021 Final-merged'!M32</f>
        <v>576046.62767874915</v>
      </c>
      <c r="K39" s="143">
        <f>'[2]2020-2021 Final-merged'!N32</f>
        <v>548293.91546350904</v>
      </c>
      <c r="L39" s="143">
        <f>'[2]2020-2021 Final-merged'!O32</f>
        <v>2220089.4520567572</v>
      </c>
      <c r="M39" s="143">
        <f t="shared" si="8"/>
        <v>2220089.4520567572</v>
      </c>
      <c r="N39" s="143">
        <f>'[2]Hold Harmless Base-21'!Y31</f>
        <v>1861944.0148452164</v>
      </c>
      <c r="O39" s="162">
        <f t="shared" si="9"/>
        <v>358145.43721154076</v>
      </c>
      <c r="P39" s="163">
        <f t="shared" si="10"/>
        <v>358145.43721154076</v>
      </c>
      <c r="Q39" s="164">
        <f t="shared" si="11"/>
        <v>169797.02711455413</v>
      </c>
      <c r="R39" s="165">
        <f t="shared" si="12"/>
        <v>2050292.4249422031</v>
      </c>
      <c r="S39" s="166">
        <f t="shared" si="13"/>
        <v>1.1011568600319297</v>
      </c>
      <c r="T39" s="167">
        <f t="shared" si="14"/>
        <v>0.92351793439798158</v>
      </c>
      <c r="U39" s="149" t="b">
        <f t="shared" si="15"/>
        <v>0</v>
      </c>
      <c r="V39" s="143">
        <f t="shared" si="16"/>
        <v>2032217.9091290007</v>
      </c>
      <c r="W39" s="143">
        <f t="shared" si="17"/>
        <v>2032217.9091290035</v>
      </c>
      <c r="X39" s="143">
        <f t="shared" si="18"/>
        <v>2032217.9091290035</v>
      </c>
      <c r="Y39" s="143">
        <f>'[2]Hold Harmless Base-21'!L31</f>
        <v>779476.49348637694</v>
      </c>
      <c r="Z39" s="143">
        <f>'[2]Hold Harmless Base-21'!M31</f>
        <v>190795.84109398792</v>
      </c>
      <c r="AA39" s="143">
        <f>'[2]Hold Harmless Base-21'!N31</f>
        <v>449393.02447308117</v>
      </c>
      <c r="AB39" s="143">
        <f>'[2]Hold Harmless Base-21'!O31</f>
        <v>442278.65579177043</v>
      </c>
      <c r="AC39" s="143">
        <f t="shared" si="19"/>
        <v>1861944.0148452164</v>
      </c>
      <c r="AD39" s="168">
        <f>'[2]Populations-merged FY21'!M32</f>
        <v>0.33577428386818869</v>
      </c>
      <c r="AE39" s="170">
        <f t="shared" si="20"/>
        <v>0</v>
      </c>
      <c r="AF39" s="170">
        <f t="shared" si="21"/>
        <v>0</v>
      </c>
      <c r="AG39" s="170">
        <f t="shared" si="22"/>
        <v>0.95</v>
      </c>
      <c r="AH39" s="170">
        <f t="shared" si="23"/>
        <v>0.95</v>
      </c>
      <c r="AI39" s="143">
        <f t="shared" si="24"/>
        <v>1768846.8141029554</v>
      </c>
      <c r="AJ39" s="143">
        <f t="shared" si="25"/>
        <v>0</v>
      </c>
      <c r="AK39" s="143">
        <f t="shared" si="26"/>
        <v>2032217.9091290035</v>
      </c>
      <c r="AL39" s="143">
        <f t="shared" si="27"/>
        <v>2025144.1394314601</v>
      </c>
      <c r="AM39" s="143">
        <f t="shared" si="28"/>
        <v>2025144.1394314601</v>
      </c>
      <c r="AN39" s="143">
        <f t="shared" si="29"/>
        <v>0</v>
      </c>
      <c r="AO39" s="143">
        <f t="shared" si="30"/>
        <v>2025144.1394314601</v>
      </c>
      <c r="AP39" s="143">
        <f t="shared" si="31"/>
        <v>2025075.7844353314</v>
      </c>
      <c r="AQ39" s="143">
        <f t="shared" si="32"/>
        <v>2025075.7844353314</v>
      </c>
      <c r="AR39" s="143">
        <f t="shared" si="33"/>
        <v>0</v>
      </c>
      <c r="AS39" s="143">
        <f t="shared" si="34"/>
        <v>2025075.7844353314</v>
      </c>
      <c r="AT39" s="143">
        <f t="shared" si="35"/>
        <v>2025075.7844353311</v>
      </c>
      <c r="AU39" s="143">
        <v>2025075.7844353309</v>
      </c>
      <c r="AV39" s="143">
        <f t="shared" si="36"/>
        <v>0</v>
      </c>
      <c r="AW39" s="143">
        <f>'[2]Populations-merged FY21'!K32</f>
        <v>1559</v>
      </c>
      <c r="AX39" s="151">
        <f t="shared" si="37"/>
        <v>1299</v>
      </c>
      <c r="AY39" s="152">
        <v>0</v>
      </c>
      <c r="AZ39" s="171">
        <f t="shared" si="38"/>
        <v>0</v>
      </c>
      <c r="BA39" s="172">
        <f t="shared" si="39"/>
        <v>2025075.7844353309</v>
      </c>
      <c r="BB39" s="182">
        <f t="shared" si="3"/>
        <v>2023776.7844353309</v>
      </c>
      <c r="BC39" s="174">
        <f>'[2]Spec Schs Calculations-21'!C30</f>
        <v>1</v>
      </c>
      <c r="BD39" s="183">
        <f t="shared" si="4"/>
        <v>1299</v>
      </c>
      <c r="BE39" s="176">
        <f>'[2]Spec Schs Calculations-21'!D30</f>
        <v>0</v>
      </c>
      <c r="BF39" s="184">
        <f t="shared" si="5"/>
        <v>0</v>
      </c>
      <c r="BG39" s="176">
        <f>'[2]Spec Schs Calculations-21'!E30</f>
        <v>0</v>
      </c>
      <c r="BH39" s="184">
        <f t="shared" si="6"/>
        <v>0</v>
      </c>
      <c r="BI39" s="185">
        <f>'[2]Spec Schs Calculations-21'!F30</f>
        <v>0</v>
      </c>
      <c r="BJ39" s="184">
        <f t="shared" si="7"/>
        <v>0</v>
      </c>
      <c r="BK39" s="180">
        <f t="shared" si="40"/>
        <v>1299</v>
      </c>
      <c r="BL39" s="13"/>
    </row>
    <row r="40" spans="1:64" ht="14.5" x14ac:dyDescent="0.35">
      <c r="A40" s="149">
        <v>4700780</v>
      </c>
      <c r="B40" s="143" t="s">
        <v>129</v>
      </c>
      <c r="C40" s="143">
        <f>'[2]2020-2021 Final-merged'!F33</f>
        <v>507449.3476161891</v>
      </c>
      <c r="D40" s="143">
        <f>'[2]2020-2021 Final-merged'!G33</f>
        <v>124210.57709897235</v>
      </c>
      <c r="E40" s="143">
        <f>'[2]2020-2021 Final-merged'!H33</f>
        <v>201322.0996372184</v>
      </c>
      <c r="F40" s="143">
        <f>'[2]2020-2021 Final-merged'!I33</f>
        <v>191549.83290731511</v>
      </c>
      <c r="G40" s="143">
        <f>'[2]2020-2021 Final-merged'!J33</f>
        <v>1024531.857259695</v>
      </c>
      <c r="H40" s="143">
        <f>'[2]2020-2021 Final-merged'!K33</f>
        <v>614829.29458394786</v>
      </c>
      <c r="I40" s="143">
        <f>'[2]2020-2021 Final-merged'!L33</f>
        <v>151984.08554800719</v>
      </c>
      <c r="J40" s="143">
        <f>'[2]2020-2021 Final-merged'!M33</f>
        <v>275023.76744724583</v>
      </c>
      <c r="K40" s="143">
        <f>'[2]2020-2021 Final-merged'!N33</f>
        <v>234894.77220886986</v>
      </c>
      <c r="L40" s="143">
        <f>'[2]2020-2021 Final-merged'!O33</f>
        <v>1276731.9197880707</v>
      </c>
      <c r="M40" s="143">
        <f t="shared" si="8"/>
        <v>1276731.9197880707</v>
      </c>
      <c r="N40" s="143">
        <f>'[2]Hold Harmless Base-21'!Y32</f>
        <v>969477.31813227118</v>
      </c>
      <c r="O40" s="162">
        <f t="shared" si="9"/>
        <v>307254.60165579955</v>
      </c>
      <c r="P40" s="163">
        <f t="shared" si="10"/>
        <v>307254.60165579955</v>
      </c>
      <c r="Q40" s="164">
        <f t="shared" si="11"/>
        <v>145669.64285407399</v>
      </c>
      <c r="R40" s="165">
        <f t="shared" si="12"/>
        <v>1131062.2769339967</v>
      </c>
      <c r="S40" s="166">
        <f t="shared" si="13"/>
        <v>1.1666722426400074</v>
      </c>
      <c r="T40" s="167">
        <f t="shared" si="14"/>
        <v>0.88590428374481756</v>
      </c>
      <c r="U40" s="149" t="b">
        <f t="shared" si="15"/>
        <v>0</v>
      </c>
      <c r="V40" s="143">
        <f t="shared" si="16"/>
        <v>1121091.3075437469</v>
      </c>
      <c r="W40" s="143">
        <f t="shared" si="17"/>
        <v>1121091.3075437485</v>
      </c>
      <c r="X40" s="143">
        <f t="shared" si="18"/>
        <v>1121091.3075437485</v>
      </c>
      <c r="Y40" s="143">
        <f>'[2]Hold Harmless Base-21'!L32</f>
        <v>480180.90323785128</v>
      </c>
      <c r="Z40" s="143">
        <f>'[2]Hold Harmless Base-21'!M32</f>
        <v>117535.9617334475</v>
      </c>
      <c r="AA40" s="143">
        <f>'[2]Hold Harmless Base-21'!N32</f>
        <v>190503.79727487138</v>
      </c>
      <c r="AB40" s="143">
        <f>'[2]Hold Harmless Base-21'!O32</f>
        <v>181256.65588610104</v>
      </c>
      <c r="AC40" s="143">
        <f t="shared" si="19"/>
        <v>969477.31813227118</v>
      </c>
      <c r="AD40" s="168">
        <f>'[2]Populations-merged FY21'!M33</f>
        <v>0.20542270758802486</v>
      </c>
      <c r="AE40" s="170">
        <f t="shared" si="20"/>
        <v>0</v>
      </c>
      <c r="AF40" s="170">
        <f t="shared" si="21"/>
        <v>0.9</v>
      </c>
      <c r="AG40" s="170">
        <f t="shared" si="22"/>
        <v>0</v>
      </c>
      <c r="AH40" s="170">
        <f t="shared" si="23"/>
        <v>0.9</v>
      </c>
      <c r="AI40" s="143">
        <f t="shared" si="24"/>
        <v>872529.58631904412</v>
      </c>
      <c r="AJ40" s="143">
        <f t="shared" si="25"/>
        <v>0</v>
      </c>
      <c r="AK40" s="143">
        <f t="shared" si="26"/>
        <v>1121091.3075437485</v>
      </c>
      <c r="AL40" s="143">
        <f t="shared" si="27"/>
        <v>1117188.9987982847</v>
      </c>
      <c r="AM40" s="143">
        <f t="shared" si="28"/>
        <v>1117188.9987982847</v>
      </c>
      <c r="AN40" s="143">
        <f t="shared" si="29"/>
        <v>0</v>
      </c>
      <c r="AO40" s="143">
        <f t="shared" si="30"/>
        <v>1117188.9987982847</v>
      </c>
      <c r="AP40" s="143">
        <f t="shared" si="31"/>
        <v>1117151.2901492058</v>
      </c>
      <c r="AQ40" s="143">
        <f t="shared" si="32"/>
        <v>1117151.2901492058</v>
      </c>
      <c r="AR40" s="143">
        <f t="shared" si="33"/>
        <v>0</v>
      </c>
      <c r="AS40" s="143">
        <f t="shared" si="34"/>
        <v>1117151.2901492058</v>
      </c>
      <c r="AT40" s="143">
        <f t="shared" si="35"/>
        <v>1117151.2901492056</v>
      </c>
      <c r="AU40" s="143">
        <v>1117151.2901492058</v>
      </c>
      <c r="AV40" s="143">
        <f t="shared" si="36"/>
        <v>0</v>
      </c>
      <c r="AW40" s="143">
        <f>'[2]Populations-merged FY21'!K33</f>
        <v>1091</v>
      </c>
      <c r="AX40" s="151">
        <f t="shared" si="37"/>
        <v>1024</v>
      </c>
      <c r="AY40" s="152">
        <v>0</v>
      </c>
      <c r="AZ40" s="171">
        <f t="shared" si="38"/>
        <v>0</v>
      </c>
      <c r="BA40" s="172">
        <f t="shared" si="39"/>
        <v>1117151.2901492058</v>
      </c>
      <c r="BB40" s="182">
        <f t="shared" si="3"/>
        <v>1115103.2901492058</v>
      </c>
      <c r="BC40" s="174">
        <f>'[2]Spec Schs Calculations-21'!C31</f>
        <v>1</v>
      </c>
      <c r="BD40" s="183">
        <f t="shared" si="4"/>
        <v>1024</v>
      </c>
      <c r="BE40" s="176">
        <f>'[2]Spec Schs Calculations-21'!D31</f>
        <v>0</v>
      </c>
      <c r="BF40" s="184">
        <f t="shared" si="5"/>
        <v>0</v>
      </c>
      <c r="BG40" s="176">
        <f>'[2]Spec Schs Calculations-21'!E31</f>
        <v>1</v>
      </c>
      <c r="BH40" s="184">
        <f t="shared" si="6"/>
        <v>1024</v>
      </c>
      <c r="BI40" s="185">
        <f>'[2]Spec Schs Calculations-21'!F31</f>
        <v>0</v>
      </c>
      <c r="BJ40" s="184">
        <f t="shared" si="7"/>
        <v>0</v>
      </c>
      <c r="BK40" s="180">
        <f t="shared" si="40"/>
        <v>2048</v>
      </c>
      <c r="BL40" s="13"/>
    </row>
    <row r="41" spans="1:64" ht="14.5" x14ac:dyDescent="0.35">
      <c r="A41" s="149">
        <v>4700149</v>
      </c>
      <c r="B41" s="187" t="s">
        <v>130</v>
      </c>
      <c r="C41" s="143">
        <f>'[2]2020-2021 Final-merged'!F34</f>
        <v>982075.4366626445</v>
      </c>
      <c r="D41" s="188">
        <f>'[2]2020-2021 Final-merged'!G34</f>
        <v>0</v>
      </c>
      <c r="E41" s="143">
        <f>'[2]2020-2021 Final-merged'!H34</f>
        <v>768717.34058613691</v>
      </c>
      <c r="F41" s="143">
        <f>'[2]2020-2021 Final-merged'!I34</f>
        <v>783689.25772693008</v>
      </c>
      <c r="G41" s="143">
        <f>'[2]2020-2021 Final-merged'!J34</f>
        <v>2534482.0349757113</v>
      </c>
      <c r="H41" s="143">
        <f>'[2]2020-2021 Final-merged'!K34</f>
        <v>834764.12116324785</v>
      </c>
      <c r="I41" s="143">
        <f>'[2]2020-2021 Final-merged'!L34</f>
        <v>0</v>
      </c>
      <c r="J41" s="143">
        <f>'[2]2020-2021 Final-merged'!M34</f>
        <v>653409.73949821631</v>
      </c>
      <c r="K41" s="143">
        <f>'[2]2020-2021 Final-merged'!N34</f>
        <v>666135.86906789057</v>
      </c>
      <c r="L41" s="143">
        <f>'[2]2020-2021 Final-merged'!O34</f>
        <v>2154309.7297293548</v>
      </c>
      <c r="M41" s="143">
        <f t="shared" si="8"/>
        <v>2154309.7297293548</v>
      </c>
      <c r="N41" s="143">
        <f>'[2]Hold Harmless Base-21'!Y33</f>
        <v>2509832.2396562072</v>
      </c>
      <c r="O41" s="162">
        <f t="shared" si="9"/>
        <v>-355522.5099268523</v>
      </c>
      <c r="P41" s="163" t="str">
        <f t="shared" si="10"/>
        <v>0</v>
      </c>
      <c r="Q41" s="164">
        <f t="shared" si="11"/>
        <v>0</v>
      </c>
      <c r="R41" s="165">
        <f t="shared" si="12"/>
        <v>2154309.7297293548</v>
      </c>
      <c r="S41" s="166">
        <f t="shared" si="13"/>
        <v>0.85834809820773073</v>
      </c>
      <c r="T41" s="167">
        <f t="shared" si="14"/>
        <v>1</v>
      </c>
      <c r="U41" s="149" t="b">
        <f t="shared" si="15"/>
        <v>0</v>
      </c>
      <c r="V41" s="143">
        <f t="shared" si="16"/>
        <v>2135318.2410993236</v>
      </c>
      <c r="W41" s="143">
        <f t="shared" si="17"/>
        <v>2135318.2410993264</v>
      </c>
      <c r="X41" s="143">
        <f t="shared" si="18"/>
        <v>2135318.2410993264</v>
      </c>
      <c r="Y41" s="143">
        <f>'[2]Hold Harmless Base-21'!L33</f>
        <v>972523.99452654773</v>
      </c>
      <c r="Z41" s="143">
        <f>'[2]Hold Harmless Base-21'!M33</f>
        <v>0</v>
      </c>
      <c r="AA41" s="143">
        <f>'[2]Hold Harmless Base-21'!N33</f>
        <v>761240.97072337568</v>
      </c>
      <c r="AB41" s="143">
        <f>'[2]Hold Harmless Base-21'!O33</f>
        <v>776067.27440628351</v>
      </c>
      <c r="AC41" s="143">
        <f t="shared" si="19"/>
        <v>2509832.2396562072</v>
      </c>
      <c r="AD41" s="168">
        <f>'[2]Populations-merged FY21'!M34</f>
        <v>9.5635559131134348E-2</v>
      </c>
      <c r="AE41" s="170">
        <f t="shared" si="20"/>
        <v>0.85</v>
      </c>
      <c r="AF41" s="170">
        <f t="shared" si="21"/>
        <v>0</v>
      </c>
      <c r="AG41" s="170">
        <f t="shared" si="22"/>
        <v>0</v>
      </c>
      <c r="AH41" s="170">
        <f t="shared" si="23"/>
        <v>0.85</v>
      </c>
      <c r="AI41" s="143">
        <f t="shared" si="24"/>
        <v>2133357.4037077762</v>
      </c>
      <c r="AJ41" s="143">
        <f t="shared" si="25"/>
        <v>0</v>
      </c>
      <c r="AK41" s="143">
        <f t="shared" si="26"/>
        <v>2135318.2410993264</v>
      </c>
      <c r="AL41" s="143">
        <f t="shared" si="27"/>
        <v>2127885.598467526</v>
      </c>
      <c r="AM41" s="143">
        <f t="shared" si="28"/>
        <v>2127885.598467526</v>
      </c>
      <c r="AN41" s="143">
        <f t="shared" si="29"/>
        <v>2133357.4037077762</v>
      </c>
      <c r="AO41" s="143">
        <f t="shared" si="30"/>
        <v>0</v>
      </c>
      <c r="AP41" s="143">
        <f t="shared" si="31"/>
        <v>0</v>
      </c>
      <c r="AQ41" s="143">
        <f t="shared" si="32"/>
        <v>2133357.4037077762</v>
      </c>
      <c r="AR41" s="143">
        <f t="shared" si="33"/>
        <v>0</v>
      </c>
      <c r="AS41" s="143">
        <f t="shared" si="34"/>
        <v>0</v>
      </c>
      <c r="AT41" s="143">
        <f t="shared" si="35"/>
        <v>0</v>
      </c>
      <c r="AU41" s="143">
        <v>2133357.4037077762</v>
      </c>
      <c r="AV41" s="143">
        <f t="shared" si="36"/>
        <v>0</v>
      </c>
      <c r="AW41" s="143">
        <f>'[2]Populations-merged FY21'!K34</f>
        <v>951</v>
      </c>
      <c r="AX41" s="151">
        <f t="shared" si="37"/>
        <v>2243</v>
      </c>
      <c r="AY41" s="152">
        <v>0</v>
      </c>
      <c r="AZ41" s="171">
        <f t="shared" si="38"/>
        <v>0</v>
      </c>
      <c r="BA41" s="172">
        <f t="shared" si="39"/>
        <v>2133357.4037077762</v>
      </c>
      <c r="BB41" s="182">
        <f t="shared" si="3"/>
        <v>2133357.4037077762</v>
      </c>
      <c r="BC41" s="174">
        <f>'[2]Spec Schs Calculations-21'!C32</f>
        <v>0</v>
      </c>
      <c r="BD41" s="183">
        <f t="shared" si="4"/>
        <v>0</v>
      </c>
      <c r="BE41" s="176">
        <f>'[2]Spec Schs Calculations-21'!D32</f>
        <v>0</v>
      </c>
      <c r="BF41" s="184">
        <f t="shared" si="5"/>
        <v>0</v>
      </c>
      <c r="BG41" s="176">
        <f>'[2]Spec Schs Calculations-21'!E32</f>
        <v>0</v>
      </c>
      <c r="BH41" s="184">
        <f t="shared" si="6"/>
        <v>0</v>
      </c>
      <c r="BI41" s="185">
        <f>'[2]Spec Schs Calculations-21'!F32</f>
        <v>0</v>
      </c>
      <c r="BJ41" s="184">
        <f t="shared" si="7"/>
        <v>0</v>
      </c>
      <c r="BK41" s="180">
        <f t="shared" si="40"/>
        <v>0</v>
      </c>
      <c r="BL41" s="13"/>
    </row>
    <row r="42" spans="1:64" ht="14.5" x14ac:dyDescent="0.35">
      <c r="A42" s="149">
        <v>4700850</v>
      </c>
      <c r="B42" s="143" t="s">
        <v>131</v>
      </c>
      <c r="C42" s="143">
        <f>'[2]2020-2021 Final-merged'!F35</f>
        <v>222526.75417771956</v>
      </c>
      <c r="D42" s="143">
        <f>'[2]2020-2021 Final-merged'!G35</f>
        <v>54468.838488450354</v>
      </c>
      <c r="E42" s="143">
        <f>'[2]2020-2021 Final-merged'!H35</f>
        <v>95066.156654940016</v>
      </c>
      <c r="F42" s="143">
        <f>'[2]2020-2021 Final-merged'!I35</f>
        <v>80886.828892413338</v>
      </c>
      <c r="G42" s="143">
        <f>'[2]2020-2021 Final-merged'!J35</f>
        <v>452948.57821352332</v>
      </c>
      <c r="H42" s="143">
        <f>'[2]2020-2021 Final-merged'!K35</f>
        <v>225418.62312885353</v>
      </c>
      <c r="I42" s="143">
        <f>'[2]2020-2021 Final-merged'!L35</f>
        <v>55722.854463064054</v>
      </c>
      <c r="J42" s="143">
        <f>'[2]2020-2021 Final-merged'!M35</f>
        <v>103543.49795653003</v>
      </c>
      <c r="K42" s="143">
        <f>'[2]2020-2021 Final-merged'!N35</f>
        <v>83216.631278688597</v>
      </c>
      <c r="L42" s="143">
        <f>'[2]2020-2021 Final-merged'!O35</f>
        <v>467901.60682713625</v>
      </c>
      <c r="M42" s="143">
        <f t="shared" si="8"/>
        <v>467901.60682713625</v>
      </c>
      <c r="N42" s="143">
        <f>'[2]Hold Harmless Base-21'!Y34</f>
        <v>400754.04905621975</v>
      </c>
      <c r="O42" s="162">
        <f t="shared" si="9"/>
        <v>67147.557770916494</v>
      </c>
      <c r="P42" s="163">
        <f t="shared" si="10"/>
        <v>67147.557770916494</v>
      </c>
      <c r="Q42" s="164">
        <f t="shared" si="11"/>
        <v>31834.708760424775</v>
      </c>
      <c r="R42" s="165">
        <f t="shared" si="12"/>
        <v>436066.8980667115</v>
      </c>
      <c r="S42" s="166">
        <f t="shared" si="13"/>
        <v>1.088116013035062</v>
      </c>
      <c r="T42" s="167">
        <f t="shared" si="14"/>
        <v>0.93196281377125956</v>
      </c>
      <c r="U42" s="149" t="b">
        <f t="shared" si="15"/>
        <v>0</v>
      </c>
      <c r="V42" s="143">
        <f t="shared" si="16"/>
        <v>432222.71567163535</v>
      </c>
      <c r="W42" s="143">
        <f t="shared" si="17"/>
        <v>432222.71567163593</v>
      </c>
      <c r="X42" s="143">
        <f t="shared" si="18"/>
        <v>432222.71567163593</v>
      </c>
      <c r="Y42" s="143">
        <f>'[2]Hold Harmless Base-21'!L34</f>
        <v>196884.37506921546</v>
      </c>
      <c r="Z42" s="143">
        <f>'[2]Hold Harmless Base-21'!M34</f>
        <v>48192.24216958593</v>
      </c>
      <c r="AA42" s="143">
        <f>'[2]Hold Harmless Base-21'!N34</f>
        <v>84111.418028826141</v>
      </c>
      <c r="AB42" s="143">
        <f>'[2]Hold Harmless Base-21'!O34</f>
        <v>71566.013788592274</v>
      </c>
      <c r="AC42" s="143">
        <f t="shared" si="19"/>
        <v>400754.04905621975</v>
      </c>
      <c r="AD42" s="168">
        <f>'[2]Populations-merged FY21'!M35</f>
        <v>0.2184598580010923</v>
      </c>
      <c r="AE42" s="170">
        <f t="shared" si="20"/>
        <v>0</v>
      </c>
      <c r="AF42" s="170">
        <f t="shared" si="21"/>
        <v>0.9</v>
      </c>
      <c r="AG42" s="170">
        <f t="shared" si="22"/>
        <v>0</v>
      </c>
      <c r="AH42" s="170">
        <f t="shared" si="23"/>
        <v>0.9</v>
      </c>
      <c r="AI42" s="143">
        <f t="shared" si="24"/>
        <v>360678.6441505978</v>
      </c>
      <c r="AJ42" s="143">
        <f t="shared" si="25"/>
        <v>0</v>
      </c>
      <c r="AK42" s="143">
        <f t="shared" si="26"/>
        <v>432222.71567163593</v>
      </c>
      <c r="AL42" s="143">
        <f t="shared" si="27"/>
        <v>430718.22939830204</v>
      </c>
      <c r="AM42" s="143">
        <f t="shared" si="28"/>
        <v>430718.22939830204</v>
      </c>
      <c r="AN42" s="143">
        <f t="shared" si="29"/>
        <v>0</v>
      </c>
      <c r="AO42" s="143">
        <f t="shared" si="30"/>
        <v>430718.22939830204</v>
      </c>
      <c r="AP42" s="143">
        <f t="shared" si="31"/>
        <v>430703.69130082545</v>
      </c>
      <c r="AQ42" s="143">
        <f t="shared" si="32"/>
        <v>430703.69130082545</v>
      </c>
      <c r="AR42" s="143">
        <f t="shared" si="33"/>
        <v>0</v>
      </c>
      <c r="AS42" s="143">
        <f t="shared" si="34"/>
        <v>430703.69130082545</v>
      </c>
      <c r="AT42" s="143">
        <f t="shared" si="35"/>
        <v>430703.69130082533</v>
      </c>
      <c r="AU42" s="143">
        <v>430703.69130082539</v>
      </c>
      <c r="AV42" s="143">
        <f t="shared" si="36"/>
        <v>0</v>
      </c>
      <c r="AW42" s="143">
        <f>'[2]Populations-merged FY21'!K35</f>
        <v>400</v>
      </c>
      <c r="AX42" s="151">
        <f t="shared" si="37"/>
        <v>1077</v>
      </c>
      <c r="AY42" s="152">
        <v>0</v>
      </c>
      <c r="AZ42" s="171">
        <f t="shared" si="38"/>
        <v>0</v>
      </c>
      <c r="BA42" s="172">
        <f t="shared" si="39"/>
        <v>430703.69130082539</v>
      </c>
      <c r="BB42" s="1051">
        <f t="shared" si="3"/>
        <v>430703.69130082539</v>
      </c>
      <c r="BC42" s="174">
        <f>'[2]Spec Schs Calculations-21'!C33</f>
        <v>0</v>
      </c>
      <c r="BD42" s="183">
        <f t="shared" si="4"/>
        <v>0</v>
      </c>
      <c r="BE42" s="176">
        <f>'[2]Spec Schs Calculations-21'!D33</f>
        <v>0</v>
      </c>
      <c r="BF42" s="184">
        <f t="shared" si="5"/>
        <v>0</v>
      </c>
      <c r="BG42" s="176">
        <f>'[2]Spec Schs Calculations-21'!E33</f>
        <v>0</v>
      </c>
      <c r="BH42" s="184">
        <f t="shared" si="6"/>
        <v>0</v>
      </c>
      <c r="BI42" s="185">
        <f>'[2]Spec Schs Calculations-21'!F33</f>
        <v>0</v>
      </c>
      <c r="BJ42" s="184">
        <f t="shared" si="7"/>
        <v>0</v>
      </c>
      <c r="BK42" s="180">
        <f t="shared" si="40"/>
        <v>0</v>
      </c>
      <c r="BL42" s="13"/>
    </row>
    <row r="43" spans="1:64" ht="14.5" x14ac:dyDescent="0.35">
      <c r="A43" s="149">
        <v>4700900</v>
      </c>
      <c r="B43" s="143" t="s">
        <v>132</v>
      </c>
      <c r="C43" s="143">
        <f>'[2]2020-2021 Final-merged'!F36</f>
        <v>1060177.091864073</v>
      </c>
      <c r="D43" s="143">
        <f>'[2]2020-2021 Final-merged'!G36</f>
        <v>259504.14366705876</v>
      </c>
      <c r="E43" s="143">
        <f>'[2]2020-2021 Final-merged'!H36</f>
        <v>510340.22379164951</v>
      </c>
      <c r="F43" s="143">
        <f>'[2]2020-2021 Final-merged'!I36</f>
        <v>462374.57854638965</v>
      </c>
      <c r="G43" s="143">
        <f>'[2]2020-2021 Final-merged'!J36</f>
        <v>2292396.0378691708</v>
      </c>
      <c r="H43" s="143">
        <f>'[2]2020-2021 Final-merged'!K36</f>
        <v>955774.96206633886</v>
      </c>
      <c r="I43" s="143">
        <f>'[2]2020-2021 Final-merged'!L36</f>
        <v>236264.90292339155</v>
      </c>
      <c r="J43" s="143">
        <f>'[2]2020-2021 Final-merged'!M36</f>
        <v>468349.92465745151</v>
      </c>
      <c r="K43" s="143">
        <f>'[2]2020-2021 Final-merged'!N36</f>
        <v>416137.12069175066</v>
      </c>
      <c r="L43" s="143">
        <f>'[2]2020-2021 Final-merged'!O36</f>
        <v>2076526.9103389326</v>
      </c>
      <c r="M43" s="143">
        <f t="shared" si="8"/>
        <v>2076526.9103389326</v>
      </c>
      <c r="N43" s="143">
        <f>'[2]Hold Harmless Base-21'!Y35</f>
        <v>2046546.3802682576</v>
      </c>
      <c r="O43" s="162">
        <f t="shared" si="9"/>
        <v>29980.530070675071</v>
      </c>
      <c r="P43" s="163">
        <f t="shared" si="10"/>
        <v>29980.530070675071</v>
      </c>
      <c r="Q43" s="164">
        <f t="shared" si="11"/>
        <v>14213.792354730807</v>
      </c>
      <c r="R43" s="165">
        <f t="shared" si="12"/>
        <v>2062313.1179842018</v>
      </c>
      <c r="S43" s="166">
        <f t="shared" si="13"/>
        <v>1.0077040705590448</v>
      </c>
      <c r="T43" s="167">
        <f t="shared" si="14"/>
        <v>0.99315501654037752</v>
      </c>
      <c r="U43" s="149" t="b">
        <f t="shared" si="15"/>
        <v>0</v>
      </c>
      <c r="V43" s="143">
        <f t="shared" si="16"/>
        <v>2044132.6327961774</v>
      </c>
      <c r="W43" s="143">
        <f t="shared" si="17"/>
        <v>2044132.6327961802</v>
      </c>
      <c r="X43" s="143">
        <f t="shared" si="18"/>
        <v>2044132.6327961802</v>
      </c>
      <c r="Y43" s="143">
        <f>'[2]Hold Harmless Base-21'!L35</f>
        <v>946477.63909700722</v>
      </c>
      <c r="Z43" s="143">
        <f>'[2]Hold Harmless Base-21'!M35</f>
        <v>231673.43561633854</v>
      </c>
      <c r="AA43" s="143">
        <f>'[2]Hold Harmless Base-21'!N35</f>
        <v>455608.42038311862</v>
      </c>
      <c r="AB43" s="143">
        <f>'[2]Hold Harmless Base-21'!O35</f>
        <v>412786.88517179305</v>
      </c>
      <c r="AC43" s="143">
        <f t="shared" si="19"/>
        <v>2046546.3802682576</v>
      </c>
      <c r="AD43" s="168">
        <f>'[2]Populations-merged FY21'!M36</f>
        <v>0.21906484112632393</v>
      </c>
      <c r="AE43" s="170">
        <f t="shared" si="20"/>
        <v>0</v>
      </c>
      <c r="AF43" s="170">
        <f t="shared" si="21"/>
        <v>0.9</v>
      </c>
      <c r="AG43" s="170">
        <f t="shared" si="22"/>
        <v>0</v>
      </c>
      <c r="AH43" s="170">
        <f t="shared" si="23"/>
        <v>0.9</v>
      </c>
      <c r="AI43" s="143">
        <f t="shared" si="24"/>
        <v>1841891.742241432</v>
      </c>
      <c r="AJ43" s="143">
        <f t="shared" si="25"/>
        <v>0</v>
      </c>
      <c r="AK43" s="143">
        <f t="shared" si="26"/>
        <v>2044132.6327961802</v>
      </c>
      <c r="AL43" s="143">
        <f t="shared" si="27"/>
        <v>2037017.3901784085</v>
      </c>
      <c r="AM43" s="143">
        <f t="shared" si="28"/>
        <v>2037017.3901784085</v>
      </c>
      <c r="AN43" s="143">
        <f t="shared" si="29"/>
        <v>0</v>
      </c>
      <c r="AO43" s="143">
        <f t="shared" si="30"/>
        <v>2037017.3901784085</v>
      </c>
      <c r="AP43" s="143">
        <f t="shared" si="31"/>
        <v>2036948.6344226531</v>
      </c>
      <c r="AQ43" s="143">
        <f t="shared" si="32"/>
        <v>2036948.6344226531</v>
      </c>
      <c r="AR43" s="143">
        <f t="shared" si="33"/>
        <v>0</v>
      </c>
      <c r="AS43" s="143">
        <f t="shared" si="34"/>
        <v>2036948.6344226531</v>
      </c>
      <c r="AT43" s="143">
        <f t="shared" si="35"/>
        <v>2036948.6344226527</v>
      </c>
      <c r="AU43" s="143">
        <v>2036948.6344226531</v>
      </c>
      <c r="AV43" s="143">
        <f t="shared" si="36"/>
        <v>0</v>
      </c>
      <c r="AW43" s="143">
        <f>'[2]Populations-merged FY21'!K36</f>
        <v>1696</v>
      </c>
      <c r="AX43" s="151">
        <f t="shared" si="37"/>
        <v>1201</v>
      </c>
      <c r="AY43" s="152">
        <v>11</v>
      </c>
      <c r="AZ43" s="171">
        <f t="shared" si="38"/>
        <v>13211</v>
      </c>
      <c r="BA43" s="172">
        <f t="shared" si="39"/>
        <v>2023737.6344226531</v>
      </c>
      <c r="BB43" s="182">
        <f t="shared" si="3"/>
        <v>2016531.6344226531</v>
      </c>
      <c r="BC43" s="174">
        <f>'[2]Spec Schs Calculations-21'!C34</f>
        <v>3</v>
      </c>
      <c r="BD43" s="183">
        <f t="shared" si="4"/>
        <v>3603</v>
      </c>
      <c r="BE43" s="176">
        <f>'[2]Spec Schs Calculations-21'!D34</f>
        <v>0</v>
      </c>
      <c r="BF43" s="184">
        <f t="shared" si="5"/>
        <v>0</v>
      </c>
      <c r="BG43" s="176">
        <f>'[2]Spec Schs Calculations-21'!E34</f>
        <v>1</v>
      </c>
      <c r="BH43" s="184">
        <f t="shared" si="6"/>
        <v>1201</v>
      </c>
      <c r="BI43" s="185">
        <f>'[2]Spec Schs Calculations-21'!F34</f>
        <v>2</v>
      </c>
      <c r="BJ43" s="184">
        <f t="shared" si="7"/>
        <v>2402</v>
      </c>
      <c r="BK43" s="180">
        <f t="shared" si="40"/>
        <v>7206</v>
      </c>
      <c r="BL43" s="13"/>
    </row>
    <row r="44" spans="1:64" s="1094" customFormat="1" ht="14.5" x14ac:dyDescent="0.35">
      <c r="A44" s="1072">
        <v>4703180</v>
      </c>
      <c r="B44" s="1073" t="s">
        <v>133</v>
      </c>
      <c r="C44" s="1073">
        <f>'[2]2020-2021 Final-merged'!F37</f>
        <v>12120776</v>
      </c>
      <c r="D44" s="1073">
        <f>'[2]2020-2021 Final-merged'!G37</f>
        <v>2966655</v>
      </c>
      <c r="E44" s="1073">
        <f>'[2]2020-2021 Final-merged'!H37</f>
        <v>9661692</v>
      </c>
      <c r="F44" s="1073">
        <f>'[2]2020-2021 Final-merged'!I37</f>
        <v>10480320</v>
      </c>
      <c r="G44" s="1073">
        <f>'[2]2020-2021 Final-merged'!J37</f>
        <v>35229443</v>
      </c>
      <c r="H44" s="1073">
        <f>'[2]2020-2021 Final-merged'!K37</f>
        <v>14091995</v>
      </c>
      <c r="I44" s="1073">
        <f>'[2]2020-2021 Final-merged'!L37</f>
        <v>3483501</v>
      </c>
      <c r="J44" s="1073">
        <f>'[2]2020-2021 Final-merged'!M37</f>
        <v>12193748</v>
      </c>
      <c r="K44" s="1073">
        <f>'[2]2020-2021 Final-merged'!N37</f>
        <v>13423204</v>
      </c>
      <c r="L44" s="1073">
        <f>'[2]2020-2021 Final-merged'!O37</f>
        <v>43192448</v>
      </c>
      <c r="M44" s="1073">
        <f t="shared" si="8"/>
        <v>43192448</v>
      </c>
      <c r="N44" s="1073">
        <f>'[2]Hold Harmless Base-21'!Y36</f>
        <v>31471594.712993708</v>
      </c>
      <c r="O44" s="1074">
        <f t="shared" si="9"/>
        <v>11720853.287006292</v>
      </c>
      <c r="P44" s="1075">
        <f t="shared" si="10"/>
        <v>11720853.287006292</v>
      </c>
      <c r="Q44" s="1076">
        <f t="shared" si="11"/>
        <v>5556865.554045897</v>
      </c>
      <c r="R44" s="1077">
        <f t="shared" si="12"/>
        <v>37635582.445954099</v>
      </c>
      <c r="S44" s="1078">
        <f t="shared" si="13"/>
        <v>1.1958587669030785</v>
      </c>
      <c r="T44" s="1079">
        <f t="shared" si="14"/>
        <v>0.87134636235376373</v>
      </c>
      <c r="U44" s="1072" t="b">
        <f t="shared" si="15"/>
        <v>0</v>
      </c>
      <c r="V44" s="1073">
        <f t="shared" si="16"/>
        <v>37303802.97792156</v>
      </c>
      <c r="W44" s="1073">
        <f t="shared" si="17"/>
        <v>37303802.977921613</v>
      </c>
      <c r="X44" s="1073">
        <f t="shared" si="18"/>
        <v>37303802.977921613</v>
      </c>
      <c r="Y44" s="1073">
        <f>'[2]Hold Harmless Base-21'!L36</f>
        <v>10827879.108931158</v>
      </c>
      <c r="Z44" s="1073">
        <f>'[2]Hold Harmless Base-21'!M36</f>
        <v>2650208.3445734964</v>
      </c>
      <c r="AA44" s="1073">
        <f>'[2]Hold Harmless Base-21'!N36</f>
        <v>8631100.26649509</v>
      </c>
      <c r="AB44" s="1073">
        <f>'[2]Hold Harmless Base-21'!O36</f>
        <v>9362406.992993962</v>
      </c>
      <c r="AC44" s="1073">
        <f t="shared" si="19"/>
        <v>31471594.712993708</v>
      </c>
      <c r="AD44" s="1080">
        <f>'[2]Populations-merged FY21'!M37</f>
        <v>0.2588505651939878</v>
      </c>
      <c r="AE44" s="1081">
        <f t="shared" si="20"/>
        <v>0</v>
      </c>
      <c r="AF44" s="1081">
        <f t="shared" si="21"/>
        <v>0.9</v>
      </c>
      <c r="AG44" s="1081">
        <f t="shared" si="22"/>
        <v>0</v>
      </c>
      <c r="AH44" s="1081">
        <f t="shared" si="23"/>
        <v>0.9</v>
      </c>
      <c r="AI44" s="1073">
        <f t="shared" si="24"/>
        <v>28324435.241694339</v>
      </c>
      <c r="AJ44" s="1073">
        <f t="shared" si="25"/>
        <v>0</v>
      </c>
      <c r="AK44" s="1073">
        <f t="shared" si="26"/>
        <v>37303802.977921613</v>
      </c>
      <c r="AL44" s="1073">
        <f t="shared" si="27"/>
        <v>37173955.430607431</v>
      </c>
      <c r="AM44" s="1073">
        <f t="shared" si="28"/>
        <v>37173955.430607431</v>
      </c>
      <c r="AN44" s="1073">
        <f t="shared" si="29"/>
        <v>0</v>
      </c>
      <c r="AO44" s="1073">
        <f t="shared" si="30"/>
        <v>37173955.430607431</v>
      </c>
      <c r="AP44" s="1073">
        <f t="shared" si="31"/>
        <v>37172700.69247295</v>
      </c>
      <c r="AQ44" s="1073">
        <f t="shared" si="32"/>
        <v>37172700.69247295</v>
      </c>
      <c r="AR44" s="1073">
        <f t="shared" si="33"/>
        <v>0</v>
      </c>
      <c r="AS44" s="1073">
        <f t="shared" si="34"/>
        <v>37172700.69247295</v>
      </c>
      <c r="AT44" s="1073">
        <f t="shared" si="35"/>
        <v>37172700.692472942</v>
      </c>
      <c r="AU44" s="1073">
        <v>37172784.840322904</v>
      </c>
      <c r="AV44" s="1073">
        <f t="shared" si="36"/>
        <v>0</v>
      </c>
      <c r="AW44" s="1073">
        <f>'[2]Populations-merged FY21'!K37</f>
        <v>25006</v>
      </c>
      <c r="AX44" s="1082">
        <f t="shared" si="37"/>
        <v>1487</v>
      </c>
      <c r="AY44" s="1083">
        <v>167</v>
      </c>
      <c r="AZ44" s="1084">
        <f t="shared" si="38"/>
        <v>248329</v>
      </c>
      <c r="BA44" s="1085">
        <f t="shared" si="39"/>
        <v>36924455.840322904</v>
      </c>
      <c r="BB44" s="1086">
        <f t="shared" si="3"/>
        <v>36864975.840322904</v>
      </c>
      <c r="BC44" s="1087">
        <f>'[2]Spec Schs Calculations-21'!C35</f>
        <v>14</v>
      </c>
      <c r="BD44" s="1088">
        <f t="shared" si="4"/>
        <v>20818</v>
      </c>
      <c r="BE44" s="1089">
        <f>'[2]Spec Schs Calculations-21'!D35</f>
        <v>0</v>
      </c>
      <c r="BF44" s="1090">
        <f t="shared" si="5"/>
        <v>0</v>
      </c>
      <c r="BG44" s="1089">
        <f>'[2]Spec Schs Calculations-21'!E35</f>
        <v>26</v>
      </c>
      <c r="BH44" s="1090">
        <f t="shared" si="6"/>
        <v>38662</v>
      </c>
      <c r="BI44" s="1091">
        <f>'[2]Spec Schs Calculations-21'!F35</f>
        <v>0</v>
      </c>
      <c r="BJ44" s="1090">
        <f t="shared" si="7"/>
        <v>0</v>
      </c>
      <c r="BK44" s="1092">
        <f t="shared" si="40"/>
        <v>59480</v>
      </c>
      <c r="BL44" s="1093"/>
    </row>
    <row r="45" spans="1:64" ht="14.5" x14ac:dyDescent="0.35">
      <c r="A45" s="149">
        <v>4700930</v>
      </c>
      <c r="B45" s="143" t="s">
        <v>134</v>
      </c>
      <c r="C45" s="143">
        <f>'[2]2020-2021 Final-merged'!F38</f>
        <v>145222.17456263085</v>
      </c>
      <c r="D45" s="143">
        <f>'[2]2020-2021 Final-merged'!G38</f>
        <v>35546.661346060653</v>
      </c>
      <c r="E45" s="143">
        <f>'[2]2020-2021 Final-merged'!H38</f>
        <v>88730.449810642938</v>
      </c>
      <c r="F45" s="143">
        <f>'[2]2020-2021 Final-merged'!I38</f>
        <v>83585.606963677157</v>
      </c>
      <c r="G45" s="143">
        <f>'[2]2020-2021 Final-merged'!J38</f>
        <v>353084.8926830116</v>
      </c>
      <c r="H45" s="143">
        <f>'[2]2020-2021 Final-merged'!K38</f>
        <v>145395.01191811051</v>
      </c>
      <c r="I45" s="143">
        <f>'[2]2020-2021 Final-merged'!L38</f>
        <v>35941.241128676316</v>
      </c>
      <c r="J45" s="143">
        <f>'[2]2020-2021 Final-merged'!M38</f>
        <v>92877.480831664841</v>
      </c>
      <c r="K45" s="143">
        <f>'[2]2020-2021 Final-merged'!N38</f>
        <v>87189.00027133894</v>
      </c>
      <c r="L45" s="143">
        <f>'[2]2020-2021 Final-merged'!O38</f>
        <v>361402.7341497906</v>
      </c>
      <c r="M45" s="143">
        <f t="shared" si="8"/>
        <v>361402.7341497906</v>
      </c>
      <c r="N45" s="143">
        <f>'[2]Hold Harmless Base-21'!Y37</f>
        <v>307570.22216896759</v>
      </c>
      <c r="O45" s="162">
        <f t="shared" si="9"/>
        <v>53832.511980823008</v>
      </c>
      <c r="P45" s="163">
        <f t="shared" si="10"/>
        <v>53832.511980823008</v>
      </c>
      <c r="Q45" s="164">
        <f t="shared" si="11"/>
        <v>25522.035315092995</v>
      </c>
      <c r="R45" s="165">
        <f t="shared" si="12"/>
        <v>335880.6988346976</v>
      </c>
      <c r="S45" s="166">
        <f t="shared" si="13"/>
        <v>1.0920455708165964</v>
      </c>
      <c r="T45" s="167">
        <f t="shared" si="14"/>
        <v>0.92938062470630101</v>
      </c>
      <c r="U45" s="149" t="b">
        <f t="shared" si="15"/>
        <v>0</v>
      </c>
      <c r="V45" s="143">
        <f t="shared" si="16"/>
        <v>332919.71584096277</v>
      </c>
      <c r="W45" s="143">
        <f t="shared" si="17"/>
        <v>332919.71584096324</v>
      </c>
      <c r="X45" s="143">
        <f t="shared" si="18"/>
        <v>332919.71584096324</v>
      </c>
      <c r="Y45" s="143">
        <f>'[2]Hold Harmless Base-21'!L37</f>
        <v>126502.20221738203</v>
      </c>
      <c r="Z45" s="143">
        <f>'[2]Hold Harmless Base-21'!M37</f>
        <v>30964.4925459564</v>
      </c>
      <c r="AA45" s="143">
        <f>'[2]Hold Harmless Base-21'!N37</f>
        <v>77292.585230806595</v>
      </c>
      <c r="AB45" s="143">
        <f>'[2]Hold Harmless Base-21'!O37</f>
        <v>72810.942174822572</v>
      </c>
      <c r="AC45" s="143">
        <f t="shared" si="19"/>
        <v>307570.22216896759</v>
      </c>
      <c r="AD45" s="168">
        <f>'[2]Populations-merged FY21'!M38</f>
        <v>0.32616940581542353</v>
      </c>
      <c r="AE45" s="170">
        <f t="shared" si="20"/>
        <v>0</v>
      </c>
      <c r="AF45" s="170">
        <f t="shared" si="21"/>
        <v>0</v>
      </c>
      <c r="AG45" s="170">
        <f t="shared" si="22"/>
        <v>0.95</v>
      </c>
      <c r="AH45" s="170">
        <f t="shared" si="23"/>
        <v>0.95</v>
      </c>
      <c r="AI45" s="143">
        <f t="shared" si="24"/>
        <v>292191.71106051921</v>
      </c>
      <c r="AJ45" s="143">
        <f t="shared" si="25"/>
        <v>0</v>
      </c>
      <c r="AK45" s="143">
        <f t="shared" si="26"/>
        <v>332919.71584096324</v>
      </c>
      <c r="AL45" s="143">
        <f t="shared" si="27"/>
        <v>331760.88470034016</v>
      </c>
      <c r="AM45" s="143">
        <f t="shared" si="28"/>
        <v>331760.88470034016</v>
      </c>
      <c r="AN45" s="143">
        <f t="shared" si="29"/>
        <v>0</v>
      </c>
      <c r="AO45" s="143">
        <f t="shared" si="30"/>
        <v>331760.88470034016</v>
      </c>
      <c r="AP45" s="143">
        <f t="shared" si="31"/>
        <v>331749.68672507122</v>
      </c>
      <c r="AQ45" s="143">
        <f t="shared" si="32"/>
        <v>331749.68672507122</v>
      </c>
      <c r="AR45" s="143">
        <f t="shared" si="33"/>
        <v>0</v>
      </c>
      <c r="AS45" s="143">
        <f t="shared" si="34"/>
        <v>331749.68672507122</v>
      </c>
      <c r="AT45" s="143">
        <f t="shared" si="35"/>
        <v>331749.68672507111</v>
      </c>
      <c r="AU45" s="143">
        <v>331749.68672507122</v>
      </c>
      <c r="AV45" s="143">
        <f t="shared" si="36"/>
        <v>0</v>
      </c>
      <c r="AW45" s="143">
        <f>'[2]Populations-merged FY21'!K38</f>
        <v>258</v>
      </c>
      <c r="AX45" s="151">
        <f t="shared" si="37"/>
        <v>1286</v>
      </c>
      <c r="AY45" s="152">
        <v>0</v>
      </c>
      <c r="AZ45" s="171">
        <f t="shared" si="38"/>
        <v>0</v>
      </c>
      <c r="BA45" s="172">
        <f t="shared" si="39"/>
        <v>331749.68672507122</v>
      </c>
      <c r="BB45" s="182">
        <f t="shared" si="3"/>
        <v>331749.68672507122</v>
      </c>
      <c r="BC45" s="174">
        <f>'[2]Spec Schs Calculations-21'!C36</f>
        <v>0</v>
      </c>
      <c r="BD45" s="183">
        <f t="shared" si="4"/>
        <v>0</v>
      </c>
      <c r="BE45" s="176">
        <f>'[2]Spec Schs Calculations-21'!D36</f>
        <v>0</v>
      </c>
      <c r="BF45" s="184">
        <f t="shared" si="5"/>
        <v>0</v>
      </c>
      <c r="BG45" s="176">
        <f>'[2]Spec Schs Calculations-21'!E36</f>
        <v>0</v>
      </c>
      <c r="BH45" s="184">
        <f t="shared" si="6"/>
        <v>0</v>
      </c>
      <c r="BI45" s="185">
        <f>'[2]Spec Schs Calculations-21'!F36</f>
        <v>0</v>
      </c>
      <c r="BJ45" s="184">
        <f t="shared" si="7"/>
        <v>0</v>
      </c>
      <c r="BK45" s="180">
        <f t="shared" si="40"/>
        <v>0</v>
      </c>
      <c r="BL45" s="13"/>
    </row>
    <row r="46" spans="1:64" ht="14.5" x14ac:dyDescent="0.35">
      <c r="A46" s="149">
        <v>4700960</v>
      </c>
      <c r="B46" s="143" t="s">
        <v>135</v>
      </c>
      <c r="C46" s="143">
        <f>'[2]2020-2021 Final-merged'!F39</f>
        <v>228048.50986451155</v>
      </c>
      <c r="D46" s="143">
        <f>'[2]2020-2021 Final-merged'!G39</f>
        <v>55820.42257004961</v>
      </c>
      <c r="E46" s="143">
        <f>'[2]2020-2021 Final-merged'!H39</f>
        <v>102478.19730842259</v>
      </c>
      <c r="F46" s="143">
        <f>'[2]2020-2021 Final-merged'!I39</f>
        <v>103548.13641190597</v>
      </c>
      <c r="G46" s="143">
        <f>'[2]2020-2021 Final-merged'!J39</f>
        <v>489895.26615488972</v>
      </c>
      <c r="H46" s="143">
        <f>'[2]2020-2021 Final-merged'!K39</f>
        <v>231617.63526489696</v>
      </c>
      <c r="I46" s="143">
        <f>'[2]2020-2021 Final-merged'!L39</f>
        <v>57255.232960798312</v>
      </c>
      <c r="J46" s="143">
        <f>'[2]2020-2021 Final-merged'!M39</f>
        <v>108930.59789956066</v>
      </c>
      <c r="K46" s="143">
        <f>'[2]2020-2021 Final-merged'!N39</f>
        <v>93193.322770715371</v>
      </c>
      <c r="L46" s="143">
        <f>'[2]2020-2021 Final-merged'!O39</f>
        <v>490996.78889597126</v>
      </c>
      <c r="M46" s="143">
        <f t="shared" si="8"/>
        <v>490996.78889597126</v>
      </c>
      <c r="N46" s="143">
        <f>'[2]Hold Harmless Base-21'!Y38</f>
        <v>475944.6461905663</v>
      </c>
      <c r="O46" s="162">
        <f t="shared" si="9"/>
        <v>15052.142705404956</v>
      </c>
      <c r="P46" s="163">
        <f t="shared" si="10"/>
        <v>15052.142705404956</v>
      </c>
      <c r="Q46" s="164">
        <f t="shared" si="11"/>
        <v>7136.2324283142534</v>
      </c>
      <c r="R46" s="165">
        <f t="shared" si="12"/>
        <v>483860.55646765698</v>
      </c>
      <c r="S46" s="166">
        <f t="shared" si="13"/>
        <v>1.0166319977342937</v>
      </c>
      <c r="T46" s="167">
        <f t="shared" si="14"/>
        <v>0.98546582668216542</v>
      </c>
      <c r="U46" s="149" t="b">
        <f t="shared" si="15"/>
        <v>0</v>
      </c>
      <c r="V46" s="143">
        <f t="shared" si="16"/>
        <v>479595.04527868301</v>
      </c>
      <c r="W46" s="143">
        <f t="shared" si="17"/>
        <v>479595.04527868365</v>
      </c>
      <c r="X46" s="143">
        <f t="shared" si="18"/>
        <v>479595.04527868365</v>
      </c>
      <c r="Y46" s="143">
        <f>'[2]Hold Harmless Base-21'!L38</f>
        <v>221554.43181488983</v>
      </c>
      <c r="Z46" s="143">
        <f>'[2]Hold Harmless Base-21'!M38</f>
        <v>54230.838927744124</v>
      </c>
      <c r="AA46" s="143">
        <f>'[2]Hold Harmless Base-21'!N38</f>
        <v>99559.952360885683</v>
      </c>
      <c r="AB46" s="143">
        <f>'[2]Hold Harmless Base-21'!O38</f>
        <v>100599.42308704667</v>
      </c>
      <c r="AC46" s="143">
        <f t="shared" si="19"/>
        <v>475944.6461905663</v>
      </c>
      <c r="AD46" s="168">
        <f>'[2]Populations-merged FY21'!M39</f>
        <v>0.22508214676889376</v>
      </c>
      <c r="AE46" s="170">
        <f t="shared" si="20"/>
        <v>0</v>
      </c>
      <c r="AF46" s="170">
        <f t="shared" si="21"/>
        <v>0.9</v>
      </c>
      <c r="AG46" s="170">
        <f t="shared" si="22"/>
        <v>0</v>
      </c>
      <c r="AH46" s="170">
        <f t="shared" si="23"/>
        <v>0.9</v>
      </c>
      <c r="AI46" s="143">
        <f t="shared" si="24"/>
        <v>428350.18157150969</v>
      </c>
      <c r="AJ46" s="143">
        <f t="shared" si="25"/>
        <v>0</v>
      </c>
      <c r="AK46" s="143">
        <f t="shared" si="26"/>
        <v>479595.04527868365</v>
      </c>
      <c r="AL46" s="143">
        <f t="shared" si="27"/>
        <v>477925.66480371362</v>
      </c>
      <c r="AM46" s="143">
        <f t="shared" si="28"/>
        <v>477925.66480371362</v>
      </c>
      <c r="AN46" s="143">
        <f t="shared" si="29"/>
        <v>0</v>
      </c>
      <c r="AO46" s="143">
        <f t="shared" si="30"/>
        <v>477925.66480371362</v>
      </c>
      <c r="AP46" s="143">
        <f t="shared" si="31"/>
        <v>477909.53330653702</v>
      </c>
      <c r="AQ46" s="143">
        <f t="shared" si="32"/>
        <v>477909.53330653702</v>
      </c>
      <c r="AR46" s="143">
        <f t="shared" si="33"/>
        <v>0</v>
      </c>
      <c r="AS46" s="143">
        <f t="shared" si="34"/>
        <v>477909.53330653702</v>
      </c>
      <c r="AT46" s="143">
        <f t="shared" si="35"/>
        <v>477909.53330653696</v>
      </c>
      <c r="AU46" s="143">
        <v>477909.53330653696</v>
      </c>
      <c r="AV46" s="143">
        <f t="shared" si="36"/>
        <v>0</v>
      </c>
      <c r="AW46" s="143">
        <f>'[2]Populations-merged FY21'!K39</f>
        <v>411</v>
      </c>
      <c r="AX46" s="151">
        <f t="shared" si="37"/>
        <v>1163</v>
      </c>
      <c r="AY46" s="152">
        <v>0</v>
      </c>
      <c r="AZ46" s="171">
        <f t="shared" si="38"/>
        <v>0</v>
      </c>
      <c r="BA46" s="172">
        <f t="shared" si="39"/>
        <v>477909.53330653696</v>
      </c>
      <c r="BB46" s="182">
        <f t="shared" si="3"/>
        <v>476746.53330653696</v>
      </c>
      <c r="BC46" s="174">
        <f>'[2]Spec Schs Calculations-21'!C37</f>
        <v>0</v>
      </c>
      <c r="BD46" s="183">
        <f t="shared" si="4"/>
        <v>0</v>
      </c>
      <c r="BE46" s="176">
        <f>'[2]Spec Schs Calculations-21'!D37</f>
        <v>1</v>
      </c>
      <c r="BF46" s="184">
        <f t="shared" si="5"/>
        <v>1163</v>
      </c>
      <c r="BG46" s="176">
        <f>'[2]Spec Schs Calculations-21'!E37</f>
        <v>0</v>
      </c>
      <c r="BH46" s="184">
        <f t="shared" si="6"/>
        <v>0</v>
      </c>
      <c r="BI46" s="185">
        <f>'[2]Spec Schs Calculations-21'!F37</f>
        <v>0</v>
      </c>
      <c r="BJ46" s="184">
        <f t="shared" si="7"/>
        <v>0</v>
      </c>
      <c r="BK46" s="180">
        <f t="shared" si="40"/>
        <v>1163</v>
      </c>
      <c r="BL46" s="13"/>
    </row>
    <row r="47" spans="1:64" ht="14.5" x14ac:dyDescent="0.35">
      <c r="A47" s="149">
        <v>4700990</v>
      </c>
      <c r="B47" s="143" t="s">
        <v>136</v>
      </c>
      <c r="C47" s="143">
        <f>'[2]2020-2021 Final-merged'!F40</f>
        <v>437875.22596260946</v>
      </c>
      <c r="D47" s="143">
        <f>'[2]2020-2021 Final-merged'!G40</f>
        <v>107180.61767082164</v>
      </c>
      <c r="E47" s="143">
        <f>'[2]2020-2021 Final-merged'!H40</f>
        <v>226893.38599347198</v>
      </c>
      <c r="F47" s="143">
        <f>'[2]2020-2021 Final-merged'!I40</f>
        <v>229262.30067359214</v>
      </c>
      <c r="G47" s="143">
        <f>'[2]2020-2021 Final-merged'!J40</f>
        <v>1001211.5303004952</v>
      </c>
      <c r="H47" s="143">
        <f>'[2]2020-2021 Final-merged'!K40</f>
        <v>427168.29082917748</v>
      </c>
      <c r="I47" s="143">
        <f>'[2]2020-2021 Final-merged'!L40</f>
        <v>105594.80920750635</v>
      </c>
      <c r="J47" s="143">
        <f>'[2]2020-2021 Final-merged'!M40</f>
        <v>210151.93448641829</v>
      </c>
      <c r="K47" s="143">
        <f>'[2]2020-2021 Final-merged'!N40</f>
        <v>206336.07060623294</v>
      </c>
      <c r="L47" s="143">
        <f>'[2]2020-2021 Final-merged'!O40</f>
        <v>949251.10512933508</v>
      </c>
      <c r="M47" s="143">
        <f t="shared" si="8"/>
        <v>949251.10512933508</v>
      </c>
      <c r="N47" s="143">
        <f>'[2]Hold Harmless Base-21'!Y39</f>
        <v>976865.69023351558</v>
      </c>
      <c r="O47" s="162">
        <f t="shared" si="9"/>
        <v>-27614.5851041805</v>
      </c>
      <c r="P47" s="163" t="str">
        <f t="shared" si="10"/>
        <v>0</v>
      </c>
      <c r="Q47" s="164">
        <f t="shared" si="11"/>
        <v>0</v>
      </c>
      <c r="R47" s="165">
        <f t="shared" si="12"/>
        <v>949251.10512933508</v>
      </c>
      <c r="S47" s="166">
        <f t="shared" si="13"/>
        <v>0.97173144130225375</v>
      </c>
      <c r="T47" s="167">
        <f t="shared" si="14"/>
        <v>1</v>
      </c>
      <c r="U47" s="149" t="b">
        <f t="shared" si="15"/>
        <v>0</v>
      </c>
      <c r="V47" s="143">
        <f t="shared" si="16"/>
        <v>940882.90657305182</v>
      </c>
      <c r="W47" s="143">
        <f t="shared" si="17"/>
        <v>940882.9065730531</v>
      </c>
      <c r="X47" s="143">
        <f t="shared" si="18"/>
        <v>940882.9065730531</v>
      </c>
      <c r="Y47" s="143">
        <f>'[2]Hold Harmless Base-21'!L39</f>
        <v>427227.6855598549</v>
      </c>
      <c r="Z47" s="143">
        <f>'[2]Hold Harmless Base-21'!M39</f>
        <v>104574.3730390696</v>
      </c>
      <c r="AA47" s="143">
        <f>'[2]Hold Harmless Base-21'!N39</f>
        <v>221376.16019205254</v>
      </c>
      <c r="AB47" s="143">
        <f>'[2]Hold Harmless Base-21'!O39</f>
        <v>223687.4714425386</v>
      </c>
      <c r="AC47" s="143">
        <f t="shared" si="19"/>
        <v>976865.69023351558</v>
      </c>
      <c r="AD47" s="168">
        <f>'[2]Populations-merged FY21'!M40</f>
        <v>0.2358431860609832</v>
      </c>
      <c r="AE47" s="170">
        <f t="shared" si="20"/>
        <v>0</v>
      </c>
      <c r="AF47" s="170">
        <f t="shared" si="21"/>
        <v>0.9</v>
      </c>
      <c r="AG47" s="170">
        <f t="shared" si="22"/>
        <v>0</v>
      </c>
      <c r="AH47" s="170">
        <f t="shared" si="23"/>
        <v>0.9</v>
      </c>
      <c r="AI47" s="143">
        <f t="shared" si="24"/>
        <v>879179.12121016404</v>
      </c>
      <c r="AJ47" s="143">
        <f t="shared" si="25"/>
        <v>0</v>
      </c>
      <c r="AK47" s="143">
        <f t="shared" si="26"/>
        <v>940882.9065730531</v>
      </c>
      <c r="AL47" s="143">
        <f t="shared" si="27"/>
        <v>937607.86949973763</v>
      </c>
      <c r="AM47" s="143">
        <f t="shared" si="28"/>
        <v>937607.86949973763</v>
      </c>
      <c r="AN47" s="143">
        <f t="shared" si="29"/>
        <v>0</v>
      </c>
      <c r="AO47" s="143">
        <f t="shared" si="30"/>
        <v>937607.86949973763</v>
      </c>
      <c r="AP47" s="143">
        <f t="shared" si="31"/>
        <v>937576.22227964993</v>
      </c>
      <c r="AQ47" s="143">
        <f t="shared" si="32"/>
        <v>937576.22227964993</v>
      </c>
      <c r="AR47" s="143">
        <f t="shared" si="33"/>
        <v>0</v>
      </c>
      <c r="AS47" s="143">
        <f t="shared" si="34"/>
        <v>937576.22227964993</v>
      </c>
      <c r="AT47" s="143">
        <f t="shared" si="35"/>
        <v>937576.22227964981</v>
      </c>
      <c r="AU47" s="143">
        <v>937576.22227964969</v>
      </c>
      <c r="AV47" s="143">
        <f t="shared" si="36"/>
        <v>0</v>
      </c>
      <c r="AW47" s="143">
        <f>'[2]Populations-merged FY21'!K40</f>
        <v>758</v>
      </c>
      <c r="AX47" s="151">
        <f t="shared" si="37"/>
        <v>1237</v>
      </c>
      <c r="AY47" s="152">
        <v>36</v>
      </c>
      <c r="AZ47" s="171">
        <f t="shared" si="38"/>
        <v>44532</v>
      </c>
      <c r="BA47" s="172">
        <f t="shared" si="39"/>
        <v>893044.22227964969</v>
      </c>
      <c r="BB47" s="182">
        <f t="shared" si="3"/>
        <v>891807.22227964969</v>
      </c>
      <c r="BC47" s="174">
        <f>'[2]Spec Schs Calculations-21'!C38</f>
        <v>0</v>
      </c>
      <c r="BD47" s="183">
        <f t="shared" si="4"/>
        <v>0</v>
      </c>
      <c r="BE47" s="176">
        <f>'[2]Spec Schs Calculations-21'!D38</f>
        <v>0</v>
      </c>
      <c r="BF47" s="184">
        <f t="shared" si="5"/>
        <v>0</v>
      </c>
      <c r="BG47" s="176">
        <f>'[2]Spec Schs Calculations-21'!E38</f>
        <v>1</v>
      </c>
      <c r="BH47" s="184">
        <f t="shared" si="6"/>
        <v>1237</v>
      </c>
      <c r="BI47" s="185">
        <f>'[2]Spec Schs Calculations-21'!F38</f>
        <v>0</v>
      </c>
      <c r="BJ47" s="184">
        <f t="shared" si="7"/>
        <v>0</v>
      </c>
      <c r="BK47" s="180">
        <f t="shared" si="40"/>
        <v>1237</v>
      </c>
      <c r="BL47" s="13"/>
    </row>
    <row r="48" spans="1:64" ht="14.5" x14ac:dyDescent="0.35">
      <c r="A48" s="149">
        <v>4701020</v>
      </c>
      <c r="B48" s="143" t="s">
        <v>137</v>
      </c>
      <c r="C48" s="143">
        <f>'[2]2020-2021 Final-merged'!F41</f>
        <v>815928.67015245871</v>
      </c>
      <c r="D48" s="143">
        <f>'[2]2020-2021 Final-merged'!G41</f>
        <v>196385.16705637309</v>
      </c>
      <c r="E48" s="143">
        <f>'[2]2020-2021 Final-merged'!H41</f>
        <v>357541.79434554966</v>
      </c>
      <c r="F48" s="143">
        <f>'[2]2020-2021 Final-merged'!I41</f>
        <v>356279.37244384194</v>
      </c>
      <c r="G48" s="143">
        <f>'[2]2020-2021 Final-merged'!J41</f>
        <v>1726135.0039982235</v>
      </c>
      <c r="H48" s="143">
        <f>'[2]2020-2021 Final-merged'!K41</f>
        <v>884768.09578075015</v>
      </c>
      <c r="I48" s="143">
        <f>'[2]2020-2021 Final-merged'!L41</f>
        <v>218712.2037675264</v>
      </c>
      <c r="J48" s="143">
        <f>'[2]2020-2021 Final-merged'!M41</f>
        <v>428086.9563789622</v>
      </c>
      <c r="K48" s="143">
        <f>'[2]2020-2021 Final-merged'!N41</f>
        <v>365624.3568967653</v>
      </c>
      <c r="L48" s="143">
        <f>'[2]2020-2021 Final-merged'!O41</f>
        <v>1897191.6128240039</v>
      </c>
      <c r="M48" s="143">
        <f t="shared" si="8"/>
        <v>1897191.6128240039</v>
      </c>
      <c r="N48" s="143">
        <f>'[2]Hold Harmless Base-21'!Y40</f>
        <v>1708624.6954188263</v>
      </c>
      <c r="O48" s="162">
        <f t="shared" si="9"/>
        <v>188566.91740517761</v>
      </c>
      <c r="P48" s="163">
        <f t="shared" si="10"/>
        <v>188566.91740517761</v>
      </c>
      <c r="Q48" s="164">
        <f t="shared" si="11"/>
        <v>89399.720506960264</v>
      </c>
      <c r="R48" s="165">
        <f t="shared" si="12"/>
        <v>1807791.8923170436</v>
      </c>
      <c r="S48" s="166">
        <f t="shared" si="13"/>
        <v>1.0580391920847831</v>
      </c>
      <c r="T48" s="167">
        <f t="shared" si="14"/>
        <v>0.95287786436400734</v>
      </c>
      <c r="U48" s="149" t="b">
        <f t="shared" si="15"/>
        <v>0</v>
      </c>
      <c r="V48" s="143">
        <f t="shared" si="16"/>
        <v>1791855.1592212345</v>
      </c>
      <c r="W48" s="143">
        <f t="shared" si="17"/>
        <v>1791855.1592212368</v>
      </c>
      <c r="X48" s="143">
        <f t="shared" si="18"/>
        <v>1791855.1592212368</v>
      </c>
      <c r="Y48" s="143">
        <f>'[2]Hold Harmless Base-21'!L40</f>
        <v>807651.70296272356</v>
      </c>
      <c r="Z48" s="143">
        <f>'[2]Hold Harmless Base-21'!M40</f>
        <v>194392.99097072025</v>
      </c>
      <c r="AA48" s="143">
        <f>'[2]Hold Harmless Base-21'!N40</f>
        <v>353914.80854518036</v>
      </c>
      <c r="AB48" s="143">
        <f>'[2]Hold Harmless Base-21'!O40</f>
        <v>352665.19294020213</v>
      </c>
      <c r="AC48" s="143">
        <f t="shared" si="19"/>
        <v>1708624.6954188263</v>
      </c>
      <c r="AD48" s="168">
        <f>'[2]Populations-merged FY21'!M41</f>
        <v>0.17194173694009418</v>
      </c>
      <c r="AE48" s="170">
        <f t="shared" si="20"/>
        <v>0</v>
      </c>
      <c r="AF48" s="170">
        <f t="shared" si="21"/>
        <v>0.9</v>
      </c>
      <c r="AG48" s="170">
        <f t="shared" si="22"/>
        <v>0</v>
      </c>
      <c r="AH48" s="170">
        <f t="shared" si="23"/>
        <v>0.9</v>
      </c>
      <c r="AI48" s="143">
        <f t="shared" si="24"/>
        <v>1537762.2258769437</v>
      </c>
      <c r="AJ48" s="143">
        <f t="shared" si="25"/>
        <v>0</v>
      </c>
      <c r="AK48" s="143">
        <f t="shared" si="26"/>
        <v>1791855.1592212368</v>
      </c>
      <c r="AL48" s="143">
        <f t="shared" si="27"/>
        <v>1785618.0472113742</v>
      </c>
      <c r="AM48" s="143">
        <f t="shared" si="28"/>
        <v>1785618.0472113742</v>
      </c>
      <c r="AN48" s="143">
        <f t="shared" si="29"/>
        <v>0</v>
      </c>
      <c r="AO48" s="143">
        <f t="shared" si="30"/>
        <v>1785618.0472113742</v>
      </c>
      <c r="AP48" s="143">
        <f t="shared" si="31"/>
        <v>1785557.7769756273</v>
      </c>
      <c r="AQ48" s="143">
        <f t="shared" si="32"/>
        <v>1785557.7769756273</v>
      </c>
      <c r="AR48" s="143">
        <f t="shared" si="33"/>
        <v>0</v>
      </c>
      <c r="AS48" s="143">
        <f t="shared" si="34"/>
        <v>1785557.7769756273</v>
      </c>
      <c r="AT48" s="143">
        <f t="shared" si="35"/>
        <v>1785557.7769756268</v>
      </c>
      <c r="AU48" s="143">
        <v>1785557.7769756278</v>
      </c>
      <c r="AV48" s="143">
        <f t="shared" si="36"/>
        <v>0</v>
      </c>
      <c r="AW48" s="143">
        <f>'[2]Populations-merged FY21'!K41</f>
        <v>1570</v>
      </c>
      <c r="AX48" s="151">
        <f t="shared" si="37"/>
        <v>1137</v>
      </c>
      <c r="AY48" s="152">
        <v>0</v>
      </c>
      <c r="AZ48" s="171">
        <f t="shared" si="38"/>
        <v>0</v>
      </c>
      <c r="BA48" s="172">
        <f t="shared" si="39"/>
        <v>1785557.7769756278</v>
      </c>
      <c r="BB48" s="182">
        <f t="shared" si="3"/>
        <v>1782146.7769756278</v>
      </c>
      <c r="BC48" s="174">
        <f>'[2]Spec Schs Calculations-21'!C39</f>
        <v>0</v>
      </c>
      <c r="BD48" s="183">
        <f t="shared" si="4"/>
        <v>0</v>
      </c>
      <c r="BE48" s="176">
        <f>'[2]Spec Schs Calculations-21'!D39</f>
        <v>0</v>
      </c>
      <c r="BF48" s="184">
        <f t="shared" si="5"/>
        <v>0</v>
      </c>
      <c r="BG48" s="176">
        <f>'[2]Spec Schs Calculations-21'!E39</f>
        <v>3</v>
      </c>
      <c r="BH48" s="184">
        <f t="shared" si="6"/>
        <v>3411</v>
      </c>
      <c r="BI48" s="185">
        <f>'[2]Spec Schs Calculations-21'!F39</f>
        <v>0</v>
      </c>
      <c r="BJ48" s="184">
        <f t="shared" si="7"/>
        <v>0</v>
      </c>
      <c r="BK48" s="180">
        <f t="shared" si="40"/>
        <v>3411</v>
      </c>
      <c r="BL48" s="13"/>
    </row>
    <row r="49" spans="1:68" ht="14.5" x14ac:dyDescent="0.35">
      <c r="A49" s="149">
        <v>4701050</v>
      </c>
      <c r="B49" s="143" t="s">
        <v>138</v>
      </c>
      <c r="C49" s="143">
        <f>'[2]2020-2021 Final-merged'!F42</f>
        <v>409162.09639129078</v>
      </c>
      <c r="D49" s="143">
        <f>'[2]2020-2021 Final-merged'!G42</f>
        <v>100152.38044650551</v>
      </c>
      <c r="E49" s="143">
        <f>'[2]2020-2021 Final-merged'!H42</f>
        <v>172281.62816266759</v>
      </c>
      <c r="F49" s="143">
        <f>'[2]2020-2021 Final-merged'!I42</f>
        <v>174071.42805599832</v>
      </c>
      <c r="G49" s="143">
        <f>'[2]2020-2021 Final-merged'!J42</f>
        <v>855667.53305646218</v>
      </c>
      <c r="H49" s="143">
        <f>'[2]2020-2021 Final-merged'!K42</f>
        <v>406880.61474758078</v>
      </c>
      <c r="I49" s="143">
        <f>'[2]2020-2021 Final-merged'!L42</f>
        <v>100579.75230583061</v>
      </c>
      <c r="J49" s="143">
        <f>'[2]2020-2021 Final-merged'!M42</f>
        <v>178655.39672741512</v>
      </c>
      <c r="K49" s="143">
        <f>'[2]2020-2021 Final-merged'!N42</f>
        <v>156664.28525039848</v>
      </c>
      <c r="L49" s="143">
        <f>'[2]2020-2021 Final-merged'!O42</f>
        <v>842780.04903122492</v>
      </c>
      <c r="M49" s="143">
        <f t="shared" si="8"/>
        <v>842780.04903122492</v>
      </c>
      <c r="N49" s="143">
        <f>'[2]Hold Harmless Base-21'!Y41</f>
        <v>857059.82235342008</v>
      </c>
      <c r="O49" s="162">
        <f t="shared" si="9"/>
        <v>-14279.773322195164</v>
      </c>
      <c r="P49" s="163" t="str">
        <f t="shared" si="10"/>
        <v>0</v>
      </c>
      <c r="Q49" s="164">
        <f t="shared" si="11"/>
        <v>0</v>
      </c>
      <c r="R49" s="165">
        <f t="shared" si="12"/>
        <v>842780.04903122492</v>
      </c>
      <c r="S49" s="166">
        <f t="shared" si="13"/>
        <v>0.98333865040717461</v>
      </c>
      <c r="T49" s="167">
        <f t="shared" si="14"/>
        <v>1</v>
      </c>
      <c r="U49" s="149" t="b">
        <f t="shared" si="15"/>
        <v>0</v>
      </c>
      <c r="V49" s="143">
        <f t="shared" si="16"/>
        <v>835350.45453145704</v>
      </c>
      <c r="W49" s="143">
        <f t="shared" si="17"/>
        <v>835350.45453145821</v>
      </c>
      <c r="X49" s="143">
        <f t="shared" si="18"/>
        <v>835350.45453145821</v>
      </c>
      <c r="Y49" s="143">
        <f>'[2]Hold Harmless Base-21'!L41</f>
        <v>409827.85965274298</v>
      </c>
      <c r="Z49" s="143">
        <f>'[2]Hold Harmless Base-21'!M41</f>
        <v>100315.34220673781</v>
      </c>
      <c r="AA49" s="143">
        <f>'[2]Hold Harmless Base-21'!N41</f>
        <v>172561.95417444993</v>
      </c>
      <c r="AB49" s="143">
        <f>'[2]Hold Harmless Base-21'!O41</f>
        <v>174354.6663194893</v>
      </c>
      <c r="AC49" s="143">
        <f t="shared" si="19"/>
        <v>857059.82235342008</v>
      </c>
      <c r="AD49" s="168">
        <f>'[2]Populations-merged FY21'!M42</f>
        <v>0.19856985698569857</v>
      </c>
      <c r="AE49" s="170">
        <f t="shared" si="20"/>
        <v>0</v>
      </c>
      <c r="AF49" s="170">
        <f t="shared" si="21"/>
        <v>0.9</v>
      </c>
      <c r="AG49" s="170">
        <f t="shared" si="22"/>
        <v>0</v>
      </c>
      <c r="AH49" s="170">
        <f t="shared" si="23"/>
        <v>0.9</v>
      </c>
      <c r="AI49" s="143">
        <f t="shared" si="24"/>
        <v>771353.84011807805</v>
      </c>
      <c r="AJ49" s="143">
        <f t="shared" si="25"/>
        <v>0</v>
      </c>
      <c r="AK49" s="143">
        <f t="shared" si="26"/>
        <v>835350.45453145821</v>
      </c>
      <c r="AL49" s="143">
        <f t="shared" si="27"/>
        <v>832442.75614658045</v>
      </c>
      <c r="AM49" s="143">
        <f t="shared" si="28"/>
        <v>832442.75614658045</v>
      </c>
      <c r="AN49" s="143">
        <f t="shared" si="29"/>
        <v>0</v>
      </c>
      <c r="AO49" s="143">
        <f t="shared" si="30"/>
        <v>832442.75614658045</v>
      </c>
      <c r="AP49" s="143">
        <f t="shared" si="31"/>
        <v>832414.65858045372</v>
      </c>
      <c r="AQ49" s="143">
        <f t="shared" si="32"/>
        <v>832414.65858045372</v>
      </c>
      <c r="AR49" s="143">
        <f t="shared" si="33"/>
        <v>0</v>
      </c>
      <c r="AS49" s="143">
        <f t="shared" si="34"/>
        <v>832414.65858045372</v>
      </c>
      <c r="AT49" s="143">
        <f t="shared" si="35"/>
        <v>832414.6585804536</v>
      </c>
      <c r="AU49" s="143">
        <v>832414.65858045383</v>
      </c>
      <c r="AV49" s="143">
        <f t="shared" si="36"/>
        <v>0</v>
      </c>
      <c r="AW49" s="143">
        <f>'[2]Populations-merged FY21'!K42</f>
        <v>722</v>
      </c>
      <c r="AX49" s="151">
        <f t="shared" si="37"/>
        <v>1153</v>
      </c>
      <c r="AY49" s="152">
        <v>0</v>
      </c>
      <c r="AZ49" s="171">
        <f t="shared" si="38"/>
        <v>0</v>
      </c>
      <c r="BA49" s="172">
        <f t="shared" si="39"/>
        <v>832414.65858045383</v>
      </c>
      <c r="BB49" s="189">
        <f t="shared" si="3"/>
        <v>826649.65858045383</v>
      </c>
      <c r="BC49" s="174">
        <f>'[2]Spec Schs Calculations-21'!C40</f>
        <v>1</v>
      </c>
      <c r="BD49" s="183">
        <f t="shared" si="4"/>
        <v>1153</v>
      </c>
      <c r="BE49" s="176">
        <f>'[2]Spec Schs Calculations-21'!D40</f>
        <v>2</v>
      </c>
      <c r="BF49" s="184">
        <f t="shared" si="5"/>
        <v>2306</v>
      </c>
      <c r="BG49" s="176">
        <f>'[2]Spec Schs Calculations-21'!E40</f>
        <v>2</v>
      </c>
      <c r="BH49" s="184">
        <f t="shared" si="6"/>
        <v>2306</v>
      </c>
      <c r="BI49" s="185">
        <f>'[2]Spec Schs Calculations-21'!F40</f>
        <v>0</v>
      </c>
      <c r="BJ49" s="184">
        <f t="shared" si="7"/>
        <v>0</v>
      </c>
      <c r="BK49" s="180">
        <f t="shared" si="40"/>
        <v>5765</v>
      </c>
      <c r="BL49" s="13"/>
    </row>
    <row r="50" spans="1:68" ht="14.5" x14ac:dyDescent="0.35">
      <c r="A50" s="149">
        <v>4701080</v>
      </c>
      <c r="B50" s="143" t="s">
        <v>139</v>
      </c>
      <c r="C50" s="143">
        <f>'[2]2020-2021 Final-merged'!F43</f>
        <v>470453.58451468241</v>
      </c>
      <c r="D50" s="143">
        <f>'[2]2020-2021 Final-merged'!G43</f>
        <v>115154.9637522573</v>
      </c>
      <c r="E50" s="143">
        <f>'[2]2020-2021 Final-merged'!H43</f>
        <v>254339.98998577593</v>
      </c>
      <c r="F50" s="143">
        <f>'[2]2020-2021 Final-merged'!I43</f>
        <v>253442.57223408922</v>
      </c>
      <c r="G50" s="143">
        <f>'[2]2020-2021 Final-merged'!J43</f>
        <v>1093391.1104868047</v>
      </c>
      <c r="H50" s="143">
        <f>'[2]2020-2021 Final-merged'!K43</f>
        <v>567491.38372688857</v>
      </c>
      <c r="I50" s="143">
        <f>'[2]2020-2021 Final-merged'!L43</f>
        <v>140282.28611076376</v>
      </c>
      <c r="J50" s="143">
        <f>'[2]2020-2021 Final-merged'!M43</f>
        <v>375990.80291342485</v>
      </c>
      <c r="K50" s="143">
        <f>'[2]2020-2021 Final-merged'!N43</f>
        <v>359809.69237621134</v>
      </c>
      <c r="L50" s="143">
        <f>'[2]2020-2021 Final-merged'!O43</f>
        <v>1443574.1651272886</v>
      </c>
      <c r="M50" s="143">
        <f t="shared" si="8"/>
        <v>1443574.1651272886</v>
      </c>
      <c r="N50" s="143">
        <f>'[2]Hold Harmless Base-21'!Y42</f>
        <v>1073514.480622042</v>
      </c>
      <c r="O50" s="162">
        <f t="shared" si="9"/>
        <v>370059.68450524658</v>
      </c>
      <c r="P50" s="163">
        <f t="shared" si="10"/>
        <v>370059.68450524658</v>
      </c>
      <c r="Q50" s="164">
        <f t="shared" si="11"/>
        <v>175445.58091585239</v>
      </c>
      <c r="R50" s="165">
        <f t="shared" si="12"/>
        <v>1268128.5842114361</v>
      </c>
      <c r="S50" s="166">
        <f t="shared" si="13"/>
        <v>1.1812868918886181</v>
      </c>
      <c r="T50" s="167">
        <f t="shared" si="14"/>
        <v>0.87846444945183511</v>
      </c>
      <c r="U50" s="149" t="b">
        <f t="shared" si="15"/>
        <v>0</v>
      </c>
      <c r="V50" s="143">
        <f t="shared" si="16"/>
        <v>1256949.2958964291</v>
      </c>
      <c r="W50" s="143">
        <f t="shared" si="17"/>
        <v>1256949.2958964307</v>
      </c>
      <c r="X50" s="143">
        <f t="shared" si="18"/>
        <v>1256949.2958964307</v>
      </c>
      <c r="Y50" s="143">
        <f>'[2]Hold Harmless Base-21'!L42</f>
        <v>461901.2635032321</v>
      </c>
      <c r="Z50" s="143">
        <f>'[2]Hold Harmless Base-21'!M42</f>
        <v>113061.57505571417</v>
      </c>
      <c r="AA50" s="143">
        <f>'[2]Hold Harmless Base-21'!N42</f>
        <v>249716.37288091032</v>
      </c>
      <c r="AB50" s="143">
        <f>'[2]Hold Harmless Base-21'!O42</f>
        <v>248835.26918218532</v>
      </c>
      <c r="AC50" s="143">
        <f t="shared" si="19"/>
        <v>1073514.480622042</v>
      </c>
      <c r="AD50" s="168">
        <f>'[2]Populations-merged FY21'!M43</f>
        <v>0.33985825177185286</v>
      </c>
      <c r="AE50" s="170">
        <f t="shared" si="20"/>
        <v>0</v>
      </c>
      <c r="AF50" s="170">
        <f t="shared" si="21"/>
        <v>0</v>
      </c>
      <c r="AG50" s="170">
        <f t="shared" si="22"/>
        <v>0.95</v>
      </c>
      <c r="AH50" s="170">
        <f t="shared" si="23"/>
        <v>0.95</v>
      </c>
      <c r="AI50" s="143">
        <f t="shared" si="24"/>
        <v>1019838.7565909398</v>
      </c>
      <c r="AJ50" s="143">
        <f t="shared" si="25"/>
        <v>0</v>
      </c>
      <c r="AK50" s="143">
        <f t="shared" si="26"/>
        <v>1256949.2958964307</v>
      </c>
      <c r="AL50" s="143">
        <f t="shared" si="27"/>
        <v>1252574.0909537326</v>
      </c>
      <c r="AM50" s="143">
        <f t="shared" si="28"/>
        <v>1252574.0909537326</v>
      </c>
      <c r="AN50" s="143">
        <f t="shared" si="29"/>
        <v>0</v>
      </c>
      <c r="AO50" s="143">
        <f t="shared" si="30"/>
        <v>1252574.0909537326</v>
      </c>
      <c r="AP50" s="143">
        <f t="shared" si="31"/>
        <v>1252531.8126311819</v>
      </c>
      <c r="AQ50" s="143">
        <f t="shared" si="32"/>
        <v>1252531.8126311819</v>
      </c>
      <c r="AR50" s="143">
        <f t="shared" si="33"/>
        <v>0</v>
      </c>
      <c r="AS50" s="143">
        <f t="shared" si="34"/>
        <v>1252531.8126311819</v>
      </c>
      <c r="AT50" s="143">
        <f t="shared" si="35"/>
        <v>1252531.8126311817</v>
      </c>
      <c r="AU50" s="143">
        <v>1252531.8126311819</v>
      </c>
      <c r="AV50" s="143">
        <f t="shared" si="36"/>
        <v>0</v>
      </c>
      <c r="AW50" s="143">
        <f>'[2]Populations-merged FY21'!K43</f>
        <v>1007</v>
      </c>
      <c r="AX50" s="151">
        <f t="shared" si="37"/>
        <v>1244</v>
      </c>
      <c r="AY50" s="152">
        <v>45</v>
      </c>
      <c r="AZ50" s="171">
        <f t="shared" si="38"/>
        <v>55980</v>
      </c>
      <c r="BA50" s="172">
        <f t="shared" si="39"/>
        <v>1196551.8126311819</v>
      </c>
      <c r="BB50" s="182">
        <f t="shared" si="3"/>
        <v>1196551.8126311819</v>
      </c>
      <c r="BC50" s="174">
        <f>'[2]Spec Schs Calculations-21'!C41</f>
        <v>0</v>
      </c>
      <c r="BD50" s="183">
        <f t="shared" si="4"/>
        <v>0</v>
      </c>
      <c r="BE50" s="176">
        <f>'[2]Spec Schs Calculations-21'!D41</f>
        <v>0</v>
      </c>
      <c r="BF50" s="184">
        <f t="shared" si="5"/>
        <v>0</v>
      </c>
      <c r="BG50" s="176">
        <f>'[2]Spec Schs Calculations-21'!E41</f>
        <v>0</v>
      </c>
      <c r="BH50" s="184">
        <f t="shared" si="6"/>
        <v>0</v>
      </c>
      <c r="BI50" s="185">
        <f>'[2]Spec Schs Calculations-21'!F41</f>
        <v>0</v>
      </c>
      <c r="BJ50" s="184">
        <f t="shared" si="7"/>
        <v>0</v>
      </c>
      <c r="BK50" s="180">
        <f t="shared" si="40"/>
        <v>0</v>
      </c>
      <c r="BL50" s="13"/>
    </row>
    <row r="51" spans="1:68" ht="14.5" x14ac:dyDescent="0.35">
      <c r="A51" s="149">
        <v>4701110</v>
      </c>
      <c r="B51" s="143" t="s">
        <v>140</v>
      </c>
      <c r="C51" s="143">
        <f>'[2]2020-2021 Final-merged'!F44</f>
        <v>332409.69234488124</v>
      </c>
      <c r="D51" s="143">
        <f>'[2]2020-2021 Final-merged'!G44</f>
        <v>81365.361712275699</v>
      </c>
      <c r="E51" s="143">
        <f>'[2]2020-2021 Final-merged'!H44</f>
        <v>199003.46647780004</v>
      </c>
      <c r="F51" s="143">
        <f>'[2]2020-2021 Final-merged'!I44</f>
        <v>198322.61654641925</v>
      </c>
      <c r="G51" s="143">
        <f>'[2]2020-2021 Final-merged'!J44</f>
        <v>811101.13708137628</v>
      </c>
      <c r="H51" s="143">
        <f>'[2]2020-2021 Final-merged'!K44</f>
        <v>333619.56223070307</v>
      </c>
      <c r="I51" s="143">
        <f>'[2]2020-2021 Final-merged'!L44</f>
        <v>82469.824605334798</v>
      </c>
      <c r="J51" s="143">
        <f>'[2]2020-2021 Final-merged'!M44</f>
        <v>206610.67328158874</v>
      </c>
      <c r="K51" s="143">
        <f>'[2]2020-2021 Final-merged'!N44</f>
        <v>190652.99687586213</v>
      </c>
      <c r="L51" s="143">
        <f>'[2]2020-2021 Final-merged'!O44</f>
        <v>813353.05699348869</v>
      </c>
      <c r="M51" s="143">
        <f t="shared" si="8"/>
        <v>813353.05699348869</v>
      </c>
      <c r="N51" s="143">
        <f>'[2]Hold Harmless Base-21'!Y43</f>
        <v>790667.85805966379</v>
      </c>
      <c r="O51" s="162">
        <f t="shared" si="9"/>
        <v>22685.198933824897</v>
      </c>
      <c r="P51" s="163">
        <f t="shared" si="10"/>
        <v>22685.198933824897</v>
      </c>
      <c r="Q51" s="164">
        <f t="shared" si="11"/>
        <v>10755.070254296119</v>
      </c>
      <c r="R51" s="165">
        <f t="shared" si="12"/>
        <v>802597.98673919262</v>
      </c>
      <c r="S51" s="166">
        <f t="shared" si="13"/>
        <v>1.0150886728958552</v>
      </c>
      <c r="T51" s="167">
        <f t="shared" si="14"/>
        <v>0.98677687363215727</v>
      </c>
      <c r="U51" s="149" t="b">
        <f t="shared" si="15"/>
        <v>0</v>
      </c>
      <c r="V51" s="143">
        <f t="shared" si="16"/>
        <v>795522.62040291459</v>
      </c>
      <c r="W51" s="143">
        <f t="shared" si="17"/>
        <v>795522.62040291564</v>
      </c>
      <c r="X51" s="143">
        <f t="shared" si="18"/>
        <v>795522.62040291564</v>
      </c>
      <c r="Y51" s="143">
        <f>'[2]Hold Harmless Base-21'!L43</f>
        <v>324035.61951637396</v>
      </c>
      <c r="Z51" s="143">
        <f>'[2]Hold Harmless Base-21'!M43</f>
        <v>79315.603596349552</v>
      </c>
      <c r="AA51" s="143">
        <f>'[2]Hold Harmless Base-21'!N43</f>
        <v>193990.16644537647</v>
      </c>
      <c r="AB51" s="143">
        <f>'[2]Hold Harmless Base-21'!O43</f>
        <v>193326.46850156391</v>
      </c>
      <c r="AC51" s="143">
        <f t="shared" si="19"/>
        <v>790667.85805966379</v>
      </c>
      <c r="AD51" s="168">
        <f>'[2]Populations-merged FY21'!M44</f>
        <v>0.31573333333333331</v>
      </c>
      <c r="AE51" s="170">
        <f t="shared" si="20"/>
        <v>0</v>
      </c>
      <c r="AF51" s="170">
        <f t="shared" si="21"/>
        <v>0</v>
      </c>
      <c r="AG51" s="170">
        <f t="shared" si="22"/>
        <v>0.95</v>
      </c>
      <c r="AH51" s="170">
        <f t="shared" si="23"/>
        <v>0.95</v>
      </c>
      <c r="AI51" s="143">
        <f t="shared" si="24"/>
        <v>751134.46515668056</v>
      </c>
      <c r="AJ51" s="143">
        <f t="shared" si="25"/>
        <v>0</v>
      </c>
      <c r="AK51" s="143">
        <f t="shared" si="26"/>
        <v>795522.62040291564</v>
      </c>
      <c r="AL51" s="143">
        <f t="shared" si="27"/>
        <v>792753.55524477595</v>
      </c>
      <c r="AM51" s="143">
        <f t="shared" si="28"/>
        <v>792753.55524477595</v>
      </c>
      <c r="AN51" s="143">
        <f t="shared" si="29"/>
        <v>0</v>
      </c>
      <c r="AO51" s="143">
        <f t="shared" si="30"/>
        <v>792753.55524477595</v>
      </c>
      <c r="AP51" s="143">
        <f t="shared" si="31"/>
        <v>792726.79731424421</v>
      </c>
      <c r="AQ51" s="143">
        <f t="shared" si="32"/>
        <v>792726.79731424421</v>
      </c>
      <c r="AR51" s="143">
        <f t="shared" si="33"/>
        <v>0</v>
      </c>
      <c r="AS51" s="143">
        <f t="shared" si="34"/>
        <v>792726.79731424421</v>
      </c>
      <c r="AT51" s="143">
        <f t="shared" si="35"/>
        <v>792726.79731424409</v>
      </c>
      <c r="AU51" s="143">
        <v>792726.79731424421</v>
      </c>
      <c r="AV51" s="143">
        <f t="shared" si="36"/>
        <v>0</v>
      </c>
      <c r="AW51" s="143">
        <f>'[2]Populations-merged FY21'!K44</f>
        <v>592</v>
      </c>
      <c r="AX51" s="151">
        <f t="shared" si="37"/>
        <v>1339</v>
      </c>
      <c r="AY51" s="152">
        <v>29</v>
      </c>
      <c r="AZ51" s="171">
        <f t="shared" si="38"/>
        <v>38831</v>
      </c>
      <c r="BA51" s="172">
        <f t="shared" si="39"/>
        <v>753895.79731424421</v>
      </c>
      <c r="BB51" s="182">
        <f t="shared" si="3"/>
        <v>753895.79731424421</v>
      </c>
      <c r="BC51" s="174">
        <f>'[2]Spec Schs Calculations-21'!C42</f>
        <v>0</v>
      </c>
      <c r="BD51" s="183">
        <f t="shared" si="4"/>
        <v>0</v>
      </c>
      <c r="BE51" s="176">
        <f>'[2]Spec Schs Calculations-21'!D42</f>
        <v>0</v>
      </c>
      <c r="BF51" s="184">
        <f t="shared" si="5"/>
        <v>0</v>
      </c>
      <c r="BG51" s="176">
        <f>'[2]Spec Schs Calculations-21'!E42</f>
        <v>0</v>
      </c>
      <c r="BH51" s="184">
        <f t="shared" si="6"/>
        <v>0</v>
      </c>
      <c r="BI51" s="185">
        <f>'[2]Spec Schs Calculations-21'!F42</f>
        <v>0</v>
      </c>
      <c r="BJ51" s="184">
        <f t="shared" si="7"/>
        <v>0</v>
      </c>
      <c r="BK51" s="180">
        <f t="shared" si="40"/>
        <v>0</v>
      </c>
      <c r="BL51" s="13"/>
    </row>
    <row r="52" spans="1:68" ht="14.5" x14ac:dyDescent="0.35">
      <c r="A52" s="149">
        <v>4701140</v>
      </c>
      <c r="B52" s="143" t="s">
        <v>141</v>
      </c>
      <c r="C52" s="143">
        <f>'[2]2020-2021 Final-merged'!F45</f>
        <v>62395.839260750145</v>
      </c>
      <c r="D52" s="143">
        <f>'[2]2020-2021 Final-merged'!G45</f>
        <v>15272.900122071684</v>
      </c>
      <c r="E52" s="143">
        <f>'[2]2020-2021 Final-merged'!H45</f>
        <v>36564.834010550301</v>
      </c>
      <c r="F52" s="143">
        <f>'[2]2020-2021 Final-merged'!I45</f>
        <v>33678.95453599382</v>
      </c>
      <c r="G52" s="143">
        <f>'[2]2020-2021 Final-merged'!J45</f>
        <v>147912.52792936596</v>
      </c>
      <c r="H52" s="143">
        <f>'[2]2020-2021 Final-merged'!K45</f>
        <v>56156.25533467513</v>
      </c>
      <c r="I52" s="143">
        <f>'[2]2020-2021 Final-merged'!L45</f>
        <v>13745.610109864516</v>
      </c>
      <c r="J52" s="143">
        <f>'[2]2020-2021 Final-merged'!M45</f>
        <v>32908.350609495275</v>
      </c>
      <c r="K52" s="143">
        <f>'[2]2020-2021 Final-merged'!N45</f>
        <v>30311.05908239444</v>
      </c>
      <c r="L52" s="143">
        <f>'[2]2020-2021 Final-merged'!O45</f>
        <v>133121.27513642935</v>
      </c>
      <c r="M52" s="143">
        <f t="shared" si="8"/>
        <v>133121.27513642935</v>
      </c>
      <c r="N52" s="143">
        <f>'[2]Hold Harmless Base-21'!Y44</f>
        <v>122338.04065262657</v>
      </c>
      <c r="O52" s="162">
        <f t="shared" si="9"/>
        <v>10783.234483802778</v>
      </c>
      <c r="P52" s="163">
        <f t="shared" si="10"/>
        <v>10783.234483802778</v>
      </c>
      <c r="Q52" s="164">
        <f t="shared" si="11"/>
        <v>5112.3397586310366</v>
      </c>
      <c r="R52" s="165">
        <f t="shared" si="12"/>
        <v>128008.93537779832</v>
      </c>
      <c r="S52" s="166">
        <f t="shared" si="13"/>
        <v>1.0463543039836154</v>
      </c>
      <c r="T52" s="167">
        <f t="shared" si="14"/>
        <v>0.9615963732814935</v>
      </c>
      <c r="U52" s="149" t="b">
        <f t="shared" si="15"/>
        <v>0</v>
      </c>
      <c r="V52" s="143">
        <f t="shared" si="16"/>
        <v>126880.46243483145</v>
      </c>
      <c r="W52" s="143">
        <f t="shared" si="17"/>
        <v>126880.46243483163</v>
      </c>
      <c r="X52" s="143">
        <f t="shared" si="18"/>
        <v>126880.46243483163</v>
      </c>
      <c r="Y52" s="143">
        <f>'[2]Hold Harmless Base-21'!L44</f>
        <v>51607.425191743365</v>
      </c>
      <c r="Z52" s="143">
        <f>'[2]Hold Harmless Base-21'!M44</f>
        <v>12632.173232207704</v>
      </c>
      <c r="AA52" s="143">
        <f>'[2]Hold Harmless Base-21'!N44</f>
        <v>30242.672559659095</v>
      </c>
      <c r="AB52" s="143">
        <f>'[2]Hold Harmless Base-21'!O44</f>
        <v>27855.769669016405</v>
      </c>
      <c r="AC52" s="143">
        <f t="shared" si="19"/>
        <v>122338.04065262657</v>
      </c>
      <c r="AD52" s="168">
        <f>'[2]Populations-merged FY21'!M45</f>
        <v>0.25925925925925924</v>
      </c>
      <c r="AE52" s="170">
        <f t="shared" si="20"/>
        <v>0</v>
      </c>
      <c r="AF52" s="170">
        <f t="shared" si="21"/>
        <v>0.9</v>
      </c>
      <c r="AG52" s="170">
        <f t="shared" si="22"/>
        <v>0</v>
      </c>
      <c r="AH52" s="170">
        <f t="shared" si="23"/>
        <v>0.9</v>
      </c>
      <c r="AI52" s="143">
        <f t="shared" si="24"/>
        <v>110104.23658736392</v>
      </c>
      <c r="AJ52" s="143">
        <f t="shared" si="25"/>
        <v>0</v>
      </c>
      <c r="AK52" s="143">
        <f t="shared" si="26"/>
        <v>126880.46243483163</v>
      </c>
      <c r="AL52" s="143">
        <f t="shared" si="27"/>
        <v>126438.81532290037</v>
      </c>
      <c r="AM52" s="143">
        <f t="shared" si="28"/>
        <v>126438.81532290037</v>
      </c>
      <c r="AN52" s="143">
        <f t="shared" si="29"/>
        <v>0</v>
      </c>
      <c r="AO52" s="143">
        <f t="shared" si="30"/>
        <v>126438.81532290037</v>
      </c>
      <c r="AP52" s="143">
        <f t="shared" si="31"/>
        <v>126434.54761446241</v>
      </c>
      <c r="AQ52" s="143">
        <f t="shared" si="32"/>
        <v>126434.54761446241</v>
      </c>
      <c r="AR52" s="143">
        <f t="shared" si="33"/>
        <v>0</v>
      </c>
      <c r="AS52" s="143">
        <f t="shared" si="34"/>
        <v>126434.54761446241</v>
      </c>
      <c r="AT52" s="143">
        <f t="shared" si="35"/>
        <v>126434.5476144624</v>
      </c>
      <c r="AU52" s="143">
        <v>126434.54761446243</v>
      </c>
      <c r="AV52" s="143">
        <f t="shared" si="36"/>
        <v>0</v>
      </c>
      <c r="AW52" s="143">
        <f>'[2]Populations-merged FY21'!K45</f>
        <v>91</v>
      </c>
      <c r="AX52" s="151">
        <f t="shared" si="37"/>
        <v>1389</v>
      </c>
      <c r="AY52" s="152">
        <v>0</v>
      </c>
      <c r="AZ52" s="171">
        <f t="shared" si="38"/>
        <v>0</v>
      </c>
      <c r="BA52" s="172">
        <f t="shared" si="39"/>
        <v>126434.54761446243</v>
      </c>
      <c r="BB52" s="189">
        <f t="shared" si="3"/>
        <v>126434.54761446243</v>
      </c>
      <c r="BC52" s="174">
        <f>'[2]Spec Schs Calculations-21'!C43</f>
        <v>0</v>
      </c>
      <c r="BD52" s="183">
        <f t="shared" si="4"/>
        <v>0</v>
      </c>
      <c r="BE52" s="176">
        <f>'[2]Spec Schs Calculations-21'!D43</f>
        <v>0</v>
      </c>
      <c r="BF52" s="184">
        <f t="shared" si="5"/>
        <v>0</v>
      </c>
      <c r="BG52" s="176">
        <f>'[2]Spec Schs Calculations-21'!E43</f>
        <v>0</v>
      </c>
      <c r="BH52" s="184">
        <f t="shared" si="6"/>
        <v>0</v>
      </c>
      <c r="BI52" s="185">
        <f>'[2]Spec Schs Calculations-21'!F43</f>
        <v>0</v>
      </c>
      <c r="BJ52" s="184">
        <f t="shared" si="7"/>
        <v>0</v>
      </c>
      <c r="BK52" s="180">
        <f t="shared" si="40"/>
        <v>0</v>
      </c>
      <c r="BL52" s="13"/>
    </row>
    <row r="53" spans="1:68" ht="14.5" x14ac:dyDescent="0.35">
      <c r="A53" s="149">
        <v>4701170</v>
      </c>
      <c r="B53" s="143" t="s">
        <v>142</v>
      </c>
      <c r="C53" s="143">
        <f>'[2]2020-2021 Final-merged'!F46</f>
        <v>596901.78974222019</v>
      </c>
      <c r="D53" s="143">
        <f>'[2]2020-2021 Final-merged'!G46</f>
        <v>146106.23922088047</v>
      </c>
      <c r="E53" s="143">
        <f>'[2]2020-2021 Final-merged'!H46</f>
        <v>249348.01245448555</v>
      </c>
      <c r="F53" s="143">
        <f>'[2]2020-2021 Final-merged'!I46</f>
        <v>251951.36805507241</v>
      </c>
      <c r="G53" s="143">
        <f>'[2]2020-2021 Final-merged'!J46</f>
        <v>1244307.4094726585</v>
      </c>
      <c r="H53" s="143">
        <f>'[2]2020-2021 Final-merged'!K46</f>
        <v>607503.18933226017</v>
      </c>
      <c r="I53" s="143">
        <f>'[2]2020-2021 Final-merged'!L46</f>
        <v>150173.09277795762</v>
      </c>
      <c r="J53" s="143">
        <f>'[2]2020-2021 Final-merged'!M46</f>
        <v>270869.65167248104</v>
      </c>
      <c r="K53" s="143">
        <f>'[2]2020-2021 Final-merged'!N46</f>
        <v>231346.78765575372</v>
      </c>
      <c r="L53" s="143">
        <f>'[2]2020-2021 Final-merged'!O46</f>
        <v>1259892.7214384526</v>
      </c>
      <c r="M53" s="143">
        <f t="shared" si="8"/>
        <v>1259892.7214384526</v>
      </c>
      <c r="N53" s="143">
        <f>'[2]Hold Harmless Base-21'!Y45</f>
        <v>1159707.1176834302</v>
      </c>
      <c r="O53" s="162">
        <f t="shared" si="9"/>
        <v>100185.6037550224</v>
      </c>
      <c r="P53" s="163">
        <f t="shared" si="10"/>
        <v>100185.6037550224</v>
      </c>
      <c r="Q53" s="164">
        <f t="shared" si="11"/>
        <v>47498.071760248997</v>
      </c>
      <c r="R53" s="165">
        <f t="shared" si="12"/>
        <v>1212394.6496782035</v>
      </c>
      <c r="S53" s="166">
        <f t="shared" si="13"/>
        <v>1.0454317570284635</v>
      </c>
      <c r="T53" s="167">
        <f t="shared" si="14"/>
        <v>0.96229990780007102</v>
      </c>
      <c r="U53" s="149" t="b">
        <f t="shared" si="15"/>
        <v>0</v>
      </c>
      <c r="V53" s="143">
        <f t="shared" si="16"/>
        <v>1201706.6882923692</v>
      </c>
      <c r="W53" s="143">
        <f t="shared" si="17"/>
        <v>1201706.6882923709</v>
      </c>
      <c r="X53" s="143">
        <f t="shared" si="18"/>
        <v>1201706.6882923709</v>
      </c>
      <c r="Y53" s="143">
        <f>'[2]Hold Harmless Base-21'!L45</f>
        <v>556318.51811876683</v>
      </c>
      <c r="Z53" s="143">
        <f>'[2]Hold Harmless Base-21'!M45</f>
        <v>136172.49585793467</v>
      </c>
      <c r="AA53" s="143">
        <f>'[2]Hold Harmless Base-21'!N45</f>
        <v>232394.87494994098</v>
      </c>
      <c r="AB53" s="143">
        <f>'[2]Hold Harmless Base-21'!O45</f>
        <v>234821.22875678775</v>
      </c>
      <c r="AC53" s="143">
        <f t="shared" si="19"/>
        <v>1159707.1176834302</v>
      </c>
      <c r="AD53" s="168">
        <f>'[2]Populations-merged FY21'!M46</f>
        <v>0.19019054340155259</v>
      </c>
      <c r="AE53" s="170">
        <f t="shared" si="20"/>
        <v>0</v>
      </c>
      <c r="AF53" s="170">
        <f t="shared" si="21"/>
        <v>0.9</v>
      </c>
      <c r="AG53" s="170">
        <f t="shared" si="22"/>
        <v>0</v>
      </c>
      <c r="AH53" s="170">
        <f t="shared" si="23"/>
        <v>0.9</v>
      </c>
      <c r="AI53" s="143">
        <f t="shared" si="24"/>
        <v>1043736.4059150872</v>
      </c>
      <c r="AJ53" s="143">
        <f t="shared" si="25"/>
        <v>0</v>
      </c>
      <c r="AK53" s="143">
        <f t="shared" si="26"/>
        <v>1201706.6882923709</v>
      </c>
      <c r="AL53" s="143">
        <f t="shared" si="27"/>
        <v>1197523.7725141011</v>
      </c>
      <c r="AM53" s="143">
        <f t="shared" si="28"/>
        <v>1197523.7725141011</v>
      </c>
      <c r="AN53" s="143">
        <f t="shared" si="29"/>
        <v>0</v>
      </c>
      <c r="AO53" s="143">
        <f t="shared" si="30"/>
        <v>1197523.7725141011</v>
      </c>
      <c r="AP53" s="143">
        <f t="shared" si="31"/>
        <v>1197483.3523132666</v>
      </c>
      <c r="AQ53" s="143">
        <f t="shared" si="32"/>
        <v>1197483.3523132666</v>
      </c>
      <c r="AR53" s="143">
        <f t="shared" si="33"/>
        <v>0</v>
      </c>
      <c r="AS53" s="143">
        <f t="shared" si="34"/>
        <v>1197483.3523132666</v>
      </c>
      <c r="AT53" s="143">
        <f t="shared" si="35"/>
        <v>1197483.3523132664</v>
      </c>
      <c r="AU53" s="143">
        <v>1197483.3523132666</v>
      </c>
      <c r="AV53" s="143">
        <f t="shared" si="36"/>
        <v>0</v>
      </c>
      <c r="AW53" s="143">
        <f>'[2]Populations-merged FY21'!K46</f>
        <v>1078</v>
      </c>
      <c r="AX53" s="151">
        <f t="shared" si="37"/>
        <v>1111</v>
      </c>
      <c r="AY53" s="152">
        <v>0</v>
      </c>
      <c r="AZ53" s="171">
        <f t="shared" si="38"/>
        <v>0</v>
      </c>
      <c r="BA53" s="172">
        <f t="shared" si="39"/>
        <v>1197483.3523132666</v>
      </c>
      <c r="BB53" s="182">
        <f t="shared" si="3"/>
        <v>1197483.3523132666</v>
      </c>
      <c r="BC53" s="174">
        <f>'[2]Spec Schs Calculations-21'!C44</f>
        <v>0</v>
      </c>
      <c r="BD53" s="183">
        <f t="shared" si="4"/>
        <v>0</v>
      </c>
      <c r="BE53" s="176">
        <f>'[2]Spec Schs Calculations-21'!D44</f>
        <v>0</v>
      </c>
      <c r="BF53" s="184">
        <f t="shared" si="5"/>
        <v>0</v>
      </c>
      <c r="BG53" s="176">
        <f>'[2]Spec Schs Calculations-21'!E44</f>
        <v>0</v>
      </c>
      <c r="BH53" s="184">
        <f t="shared" si="6"/>
        <v>0</v>
      </c>
      <c r="BI53" s="185">
        <f>'[2]Spec Schs Calculations-21'!F44</f>
        <v>0</v>
      </c>
      <c r="BJ53" s="184">
        <f t="shared" si="7"/>
        <v>0</v>
      </c>
      <c r="BK53" s="180">
        <f t="shared" si="40"/>
        <v>0</v>
      </c>
      <c r="BL53" s="13"/>
    </row>
    <row r="54" spans="1:68" ht="14.5" x14ac:dyDescent="0.35">
      <c r="A54" s="149">
        <v>4701200</v>
      </c>
      <c r="B54" s="143" t="s">
        <v>143</v>
      </c>
      <c r="C54" s="143">
        <f>'[2]2020-2021 Final-merged'!F47</f>
        <v>171174.42629055347</v>
      </c>
      <c r="D54" s="143">
        <f>'[2]2020-2021 Final-merged'!G47</f>
        <v>41899.106529577177</v>
      </c>
      <c r="E54" s="143">
        <f>'[2]2020-2021 Final-merged'!H47</f>
        <v>97683.370035404892</v>
      </c>
      <c r="F54" s="143">
        <f>'[2]2020-2021 Final-merged'!I47</f>
        <v>97339.856288143143</v>
      </c>
      <c r="G54" s="143">
        <f>'[2]2020-2021 Final-merged'!J47</f>
        <v>408096.75914367865</v>
      </c>
      <c r="H54" s="143">
        <f>'[2]2020-2021 Final-merged'!K47</f>
        <v>154056.98366149812</v>
      </c>
      <c r="I54" s="143">
        <f>'[2]2020-2021 Final-merged'!L47</f>
        <v>37709.195876619458</v>
      </c>
      <c r="J54" s="143">
        <f>'[2]2020-2021 Final-merged'!M47</f>
        <v>87915.033031864412</v>
      </c>
      <c r="K54" s="143">
        <f>'[2]2020-2021 Final-merged'!N47</f>
        <v>87605.870659328837</v>
      </c>
      <c r="L54" s="143">
        <f>'[2]2020-2021 Final-merged'!O47</f>
        <v>367287.08322931081</v>
      </c>
      <c r="M54" s="143">
        <f t="shared" si="8"/>
        <v>367287.08322931081</v>
      </c>
      <c r="N54" s="143">
        <f>'[2]Hold Harmless Base-21'!Y46</f>
        <v>386333.94044455216</v>
      </c>
      <c r="O54" s="162">
        <f t="shared" si="9"/>
        <v>-19046.857215241354</v>
      </c>
      <c r="P54" s="163" t="str">
        <f t="shared" si="10"/>
        <v>0</v>
      </c>
      <c r="Q54" s="164">
        <f t="shared" si="11"/>
        <v>0</v>
      </c>
      <c r="R54" s="165">
        <f t="shared" si="12"/>
        <v>367287.08322931081</v>
      </c>
      <c r="S54" s="166">
        <f t="shared" si="13"/>
        <v>0.95069846259605295</v>
      </c>
      <c r="T54" s="167">
        <f t="shared" si="14"/>
        <v>1</v>
      </c>
      <c r="U54" s="149" t="b">
        <f t="shared" si="15"/>
        <v>0</v>
      </c>
      <c r="V54" s="143">
        <f t="shared" si="16"/>
        <v>364049.23475801275</v>
      </c>
      <c r="W54" s="143">
        <f t="shared" si="17"/>
        <v>364049.23475801322</v>
      </c>
      <c r="X54" s="143">
        <f t="shared" si="18"/>
        <v>364049.23475801322</v>
      </c>
      <c r="Y54" s="143">
        <f>'[2]Hold Harmless Base-21'!L46</f>
        <v>162046.10580816324</v>
      </c>
      <c r="Z54" s="143">
        <f>'[2]Hold Harmless Base-21'!M46</f>
        <v>39664.727945018152</v>
      </c>
      <c r="AA54" s="143">
        <f>'[2]Hold Harmless Base-21'!N46</f>
        <v>92474.150838317975</v>
      </c>
      <c r="AB54" s="143">
        <f>'[2]Hold Harmless Base-21'!O46</f>
        <v>92148.955853052772</v>
      </c>
      <c r="AC54" s="143">
        <f t="shared" si="19"/>
        <v>386333.94044455216</v>
      </c>
      <c r="AD54" s="168">
        <f>'[2]Populations-merged FY21'!M47</f>
        <v>0.26418786692759294</v>
      </c>
      <c r="AE54" s="170">
        <f t="shared" si="20"/>
        <v>0</v>
      </c>
      <c r="AF54" s="170">
        <f t="shared" si="21"/>
        <v>0.9</v>
      </c>
      <c r="AG54" s="170">
        <f t="shared" si="22"/>
        <v>0</v>
      </c>
      <c r="AH54" s="170">
        <f t="shared" si="23"/>
        <v>0.9</v>
      </c>
      <c r="AI54" s="143">
        <f t="shared" si="24"/>
        <v>347700.54640009697</v>
      </c>
      <c r="AJ54" s="143">
        <f t="shared" si="25"/>
        <v>0</v>
      </c>
      <c r="AK54" s="143">
        <f t="shared" si="26"/>
        <v>364049.23475801322</v>
      </c>
      <c r="AL54" s="143">
        <f t="shared" si="27"/>
        <v>362782.04759581125</v>
      </c>
      <c r="AM54" s="143">
        <f t="shared" si="28"/>
        <v>362782.04759581125</v>
      </c>
      <c r="AN54" s="143">
        <f t="shared" si="29"/>
        <v>0</v>
      </c>
      <c r="AO54" s="143">
        <f t="shared" si="30"/>
        <v>362782.04759581125</v>
      </c>
      <c r="AP54" s="143">
        <f t="shared" si="31"/>
        <v>362769.80255854392</v>
      </c>
      <c r="AQ54" s="143">
        <f t="shared" si="32"/>
        <v>362769.80255854392</v>
      </c>
      <c r="AR54" s="143">
        <f t="shared" si="33"/>
        <v>0</v>
      </c>
      <c r="AS54" s="143">
        <f t="shared" si="34"/>
        <v>362769.80255854392</v>
      </c>
      <c r="AT54" s="143">
        <f t="shared" si="35"/>
        <v>362769.80255854386</v>
      </c>
      <c r="AU54" s="143">
        <v>362769.80255854386</v>
      </c>
      <c r="AV54" s="143">
        <f t="shared" si="36"/>
        <v>0</v>
      </c>
      <c r="AW54" s="143">
        <f>'[2]Populations-merged FY21'!K47</f>
        <v>270</v>
      </c>
      <c r="AX54" s="151">
        <f t="shared" si="37"/>
        <v>1344</v>
      </c>
      <c r="AY54" s="152">
        <v>0</v>
      </c>
      <c r="AZ54" s="171">
        <f t="shared" si="38"/>
        <v>0</v>
      </c>
      <c r="BA54" s="172">
        <f t="shared" si="39"/>
        <v>362769.80255854386</v>
      </c>
      <c r="BB54" s="182">
        <f t="shared" si="3"/>
        <v>362769.80255854386</v>
      </c>
      <c r="BC54" s="174">
        <f>'[2]Spec Schs Calculations-21'!C45</f>
        <v>0</v>
      </c>
      <c r="BD54" s="183">
        <f t="shared" si="4"/>
        <v>0</v>
      </c>
      <c r="BE54" s="176">
        <f>'[2]Spec Schs Calculations-21'!D45</f>
        <v>0</v>
      </c>
      <c r="BF54" s="184">
        <f t="shared" si="5"/>
        <v>0</v>
      </c>
      <c r="BG54" s="176">
        <f>'[2]Spec Schs Calculations-21'!E45</f>
        <v>0</v>
      </c>
      <c r="BH54" s="184">
        <f t="shared" si="6"/>
        <v>0</v>
      </c>
      <c r="BI54" s="185">
        <f>'[2]Spec Schs Calculations-21'!F45</f>
        <v>0</v>
      </c>
      <c r="BJ54" s="184">
        <f t="shared" si="7"/>
        <v>0</v>
      </c>
      <c r="BK54" s="180">
        <f t="shared" si="40"/>
        <v>0</v>
      </c>
      <c r="BL54" s="13"/>
    </row>
    <row r="55" spans="1:68" ht="14.5" x14ac:dyDescent="0.35">
      <c r="A55" s="149">
        <v>4701230</v>
      </c>
      <c r="B55" s="143" t="s">
        <v>144</v>
      </c>
      <c r="C55" s="143">
        <f>'[2]2020-2021 Final-merged'!F48</f>
        <v>474870.98906411603</v>
      </c>
      <c r="D55" s="143">
        <f>'[2]2020-2021 Final-merged'!G48</f>
        <v>116236.23101753672</v>
      </c>
      <c r="E55" s="143">
        <f>'[2]2020-2021 Final-merged'!H48</f>
        <v>261786.07401195573</v>
      </c>
      <c r="F55" s="143">
        <f>'[2]2020-2021 Final-merged'!I48</f>
        <v>257978.55786099072</v>
      </c>
      <c r="G55" s="143">
        <f>'[2]2020-2021 Final-merged'!J48</f>
        <v>1110871.8519545991</v>
      </c>
      <c r="H55" s="143">
        <f>'[2]2020-2021 Final-merged'!K48</f>
        <v>462671.72397197183</v>
      </c>
      <c r="I55" s="143">
        <f>'[2]2020-2021 Final-merged'!L48</f>
        <v>114371.15878543897</v>
      </c>
      <c r="J55" s="143">
        <f>'[2]2020-2021 Final-merged'!M48</f>
        <v>264841.17223119503</v>
      </c>
      <c r="K55" s="143">
        <f>'[2]2020-2021 Final-merged'!N48</f>
        <v>234796.22011485981</v>
      </c>
      <c r="L55" s="143">
        <f>'[2]2020-2021 Final-merged'!O48</f>
        <v>1076680.2751034657</v>
      </c>
      <c r="M55" s="143">
        <f t="shared" si="8"/>
        <v>1076680.2751034657</v>
      </c>
      <c r="N55" s="143">
        <f>'[2]Hold Harmless Base-21'!Y47</f>
        <v>1056686.6268743258</v>
      </c>
      <c r="O55" s="162">
        <f t="shared" si="9"/>
        <v>19993.648229139857</v>
      </c>
      <c r="P55" s="163">
        <f t="shared" si="10"/>
        <v>19993.648229139857</v>
      </c>
      <c r="Q55" s="164">
        <f t="shared" si="11"/>
        <v>9479.0039960132781</v>
      </c>
      <c r="R55" s="165">
        <f t="shared" si="12"/>
        <v>1067201.2711074525</v>
      </c>
      <c r="S55" s="166">
        <f t="shared" si="13"/>
        <v>1.0099505794487329</v>
      </c>
      <c r="T55" s="167">
        <f t="shared" si="14"/>
        <v>0.99119608279709381</v>
      </c>
      <c r="U55" s="149" t="b">
        <f t="shared" si="15"/>
        <v>0</v>
      </c>
      <c r="V55" s="143">
        <f t="shared" si="16"/>
        <v>1057793.2734892371</v>
      </c>
      <c r="W55" s="143">
        <f t="shared" si="17"/>
        <v>1057793.2734892385</v>
      </c>
      <c r="X55" s="143">
        <f t="shared" si="18"/>
        <v>1057793.2734892385</v>
      </c>
      <c r="Y55" s="143">
        <f>'[2]Hold Harmless Base-21'!L47</f>
        <v>451708.10904221516</v>
      </c>
      <c r="Z55" s="143">
        <f>'[2]Hold Harmless Base-21'!M47</f>
        <v>110566.55244112312</v>
      </c>
      <c r="AA55" s="143">
        <f>'[2]Hold Harmless Base-21'!N47</f>
        <v>249016.88077129496</v>
      </c>
      <c r="AB55" s="143">
        <f>'[2]Hold Harmless Base-21'!O47</f>
        <v>245395.08461969244</v>
      </c>
      <c r="AC55" s="143">
        <f t="shared" si="19"/>
        <v>1056686.6268743258</v>
      </c>
      <c r="AD55" s="168">
        <f>'[2]Populations-merged FY21'!M48</f>
        <v>0.3073234524847428</v>
      </c>
      <c r="AE55" s="170">
        <f t="shared" si="20"/>
        <v>0</v>
      </c>
      <c r="AF55" s="170">
        <f t="shared" si="21"/>
        <v>0</v>
      </c>
      <c r="AG55" s="170">
        <f t="shared" si="22"/>
        <v>0.95</v>
      </c>
      <c r="AH55" s="170">
        <f t="shared" si="23"/>
        <v>0.95</v>
      </c>
      <c r="AI55" s="143">
        <f t="shared" si="24"/>
        <v>1003852.2955306094</v>
      </c>
      <c r="AJ55" s="143">
        <f t="shared" si="25"/>
        <v>0</v>
      </c>
      <c r="AK55" s="143">
        <f t="shared" si="26"/>
        <v>1057793.2734892385</v>
      </c>
      <c r="AL55" s="143">
        <f t="shared" si="27"/>
        <v>1054111.2933380643</v>
      </c>
      <c r="AM55" s="143">
        <f t="shared" si="28"/>
        <v>1054111.2933380643</v>
      </c>
      <c r="AN55" s="143">
        <f t="shared" si="29"/>
        <v>0</v>
      </c>
      <c r="AO55" s="143">
        <f t="shared" si="30"/>
        <v>1054111.2933380643</v>
      </c>
      <c r="AP55" s="143">
        <f t="shared" si="31"/>
        <v>1054075.7137603087</v>
      </c>
      <c r="AQ55" s="143">
        <f t="shared" si="32"/>
        <v>1054075.7137603087</v>
      </c>
      <c r="AR55" s="143">
        <f t="shared" si="33"/>
        <v>0</v>
      </c>
      <c r="AS55" s="143">
        <f t="shared" si="34"/>
        <v>1054075.7137603087</v>
      </c>
      <c r="AT55" s="143">
        <f t="shared" si="35"/>
        <v>1054075.7137603085</v>
      </c>
      <c r="AU55" s="143">
        <v>1054075.7137603085</v>
      </c>
      <c r="AV55" s="143">
        <f t="shared" si="36"/>
        <v>0</v>
      </c>
      <c r="AW55" s="143">
        <f>'[2]Populations-merged FY21'!K48+116</f>
        <v>821</v>
      </c>
      <c r="AX55" s="151">
        <f t="shared" si="37"/>
        <v>1284</v>
      </c>
      <c r="AY55" s="152">
        <v>0</v>
      </c>
      <c r="AZ55" s="171">
        <f t="shared" si="38"/>
        <v>0</v>
      </c>
      <c r="BA55" s="172">
        <f t="shared" si="39"/>
        <v>1054075.7137603085</v>
      </c>
      <c r="BB55" s="190">
        <f>AW6</f>
        <v>897644.55338399613</v>
      </c>
      <c r="BC55" s="174">
        <f>'[2]Spec Schs Calculations-21'!C46</f>
        <v>0</v>
      </c>
      <c r="BD55" s="183">
        <f t="shared" si="4"/>
        <v>0</v>
      </c>
      <c r="BE55" s="176">
        <f>'[2]Spec Schs Calculations-21'!D46</f>
        <v>0</v>
      </c>
      <c r="BF55" s="184">
        <f t="shared" si="5"/>
        <v>0</v>
      </c>
      <c r="BG55" s="176">
        <f>'[2]Spec Schs Calculations-21'!E46</f>
        <v>0</v>
      </c>
      <c r="BH55" s="184">
        <f t="shared" si="6"/>
        <v>0</v>
      </c>
      <c r="BI55" s="185">
        <f>'[2]Spec Schs Calculations-21'!F46</f>
        <v>0</v>
      </c>
      <c r="BJ55" s="184">
        <f t="shared" si="7"/>
        <v>0</v>
      </c>
      <c r="BK55" s="180">
        <f t="shared" si="40"/>
        <v>0</v>
      </c>
      <c r="BL55" s="13"/>
    </row>
    <row r="56" spans="1:68" ht="14.5" x14ac:dyDescent="0.35">
      <c r="A56" s="149">
        <v>4701290</v>
      </c>
      <c r="B56" s="143" t="s">
        <v>145</v>
      </c>
      <c r="C56" s="143">
        <f>'[2]2020-2021 Final-merged'!F49</f>
        <v>642235.22071783268</v>
      </c>
      <c r="D56" s="143">
        <f>'[2]2020-2021 Final-merged'!G49</f>
        <v>157202.69968498213</v>
      </c>
      <c r="E56" s="143">
        <f>'[2]2020-2021 Final-merged'!H49</f>
        <v>272676.83722449496</v>
      </c>
      <c r="F56" s="143">
        <f>'[2]2020-2021 Final-merged'!I49</f>
        <v>241878.79848468993</v>
      </c>
      <c r="G56" s="143">
        <f>'[2]2020-2021 Final-merged'!J49</f>
        <v>1313993.5561119998</v>
      </c>
      <c r="H56" s="143">
        <f>'[2]2020-2021 Final-merged'!K49</f>
        <v>677382.9625022047</v>
      </c>
      <c r="I56" s="143">
        <f>'[2]2020-2021 Final-merged'!L49</f>
        <v>167447.17766150748</v>
      </c>
      <c r="J56" s="143">
        <f>'[2]2020-2021 Final-merged'!M49</f>
        <v>310493.52521639084</v>
      </c>
      <c r="K56" s="143">
        <f>'[2]2020-2021 Final-merged'!N49</f>
        <v>265189.10185470787</v>
      </c>
      <c r="L56" s="143">
        <f>'[2]2020-2021 Final-merged'!O49</f>
        <v>1420512.7672348109</v>
      </c>
      <c r="M56" s="143">
        <f t="shared" si="8"/>
        <v>1420512.7672348109</v>
      </c>
      <c r="N56" s="143">
        <f>'[2]Hold Harmless Base-21'!Y48</f>
        <v>1203401.5099213657</v>
      </c>
      <c r="O56" s="162">
        <f t="shared" si="9"/>
        <v>217111.25731344521</v>
      </c>
      <c r="P56" s="163">
        <f t="shared" si="10"/>
        <v>217111.25731344521</v>
      </c>
      <c r="Q56" s="164">
        <f t="shared" si="11"/>
        <v>102932.61400158939</v>
      </c>
      <c r="R56" s="165">
        <f t="shared" si="12"/>
        <v>1317580.1532332215</v>
      </c>
      <c r="S56" s="166">
        <f t="shared" si="13"/>
        <v>1.0948799235920159</v>
      </c>
      <c r="T56" s="167">
        <f t="shared" si="14"/>
        <v>0.92753840980819946</v>
      </c>
      <c r="U56" s="149" t="b">
        <f t="shared" si="15"/>
        <v>0</v>
      </c>
      <c r="V56" s="143">
        <f t="shared" si="16"/>
        <v>1305964.9206814812</v>
      </c>
      <c r="W56" s="143">
        <f t="shared" si="17"/>
        <v>1305964.9206814831</v>
      </c>
      <c r="X56" s="143">
        <f t="shared" si="18"/>
        <v>1305964.9206814831</v>
      </c>
      <c r="Y56" s="143">
        <f>'[2]Hold Harmless Base-21'!L48</f>
        <v>588181.60160798021</v>
      </c>
      <c r="Z56" s="143">
        <f>'[2]Hold Harmless Base-21'!M48</f>
        <v>143971.76096082595</v>
      </c>
      <c r="AA56" s="143">
        <f>'[2]Hold Harmless Base-21'!N48</f>
        <v>249727.03717625409</v>
      </c>
      <c r="AB56" s="143">
        <f>'[2]Hold Harmless Base-21'!O48</f>
        <v>221521.11017630534</v>
      </c>
      <c r="AC56" s="143">
        <f t="shared" si="19"/>
        <v>1203401.5099213657</v>
      </c>
      <c r="AD56" s="168">
        <f>'[2]Populations-merged FY21'!M49</f>
        <v>0.19701688247828225</v>
      </c>
      <c r="AE56" s="170">
        <f t="shared" si="20"/>
        <v>0</v>
      </c>
      <c r="AF56" s="170">
        <f t="shared" si="21"/>
        <v>0.9</v>
      </c>
      <c r="AG56" s="170">
        <f t="shared" si="22"/>
        <v>0</v>
      </c>
      <c r="AH56" s="170">
        <f t="shared" si="23"/>
        <v>0.9</v>
      </c>
      <c r="AI56" s="143">
        <f t="shared" si="24"/>
        <v>1083061.3589292292</v>
      </c>
      <c r="AJ56" s="143">
        <f t="shared" si="25"/>
        <v>0</v>
      </c>
      <c r="AK56" s="143">
        <f t="shared" si="26"/>
        <v>1305964.9206814831</v>
      </c>
      <c r="AL56" s="143">
        <f t="shared" si="27"/>
        <v>1301419.1015345932</v>
      </c>
      <c r="AM56" s="143">
        <f t="shared" si="28"/>
        <v>1301419.1015345932</v>
      </c>
      <c r="AN56" s="143">
        <f t="shared" si="29"/>
        <v>0</v>
      </c>
      <c r="AO56" s="143">
        <f t="shared" si="30"/>
        <v>1301419.1015345932</v>
      </c>
      <c r="AP56" s="143">
        <f t="shared" si="31"/>
        <v>1301375.1745390203</v>
      </c>
      <c r="AQ56" s="143">
        <f t="shared" si="32"/>
        <v>1301375.1745390203</v>
      </c>
      <c r="AR56" s="143">
        <f t="shared" si="33"/>
        <v>0</v>
      </c>
      <c r="AS56" s="143">
        <f t="shared" si="34"/>
        <v>1301375.1745390203</v>
      </c>
      <c r="AT56" s="143">
        <f t="shared" si="35"/>
        <v>1301375.1745390201</v>
      </c>
      <c r="AU56" s="143">
        <v>1301375.1745390203</v>
      </c>
      <c r="AV56" s="143">
        <f t="shared" si="36"/>
        <v>0</v>
      </c>
      <c r="AW56" s="143">
        <f>'[2]Populations-merged FY21'!K49</f>
        <v>1202</v>
      </c>
      <c r="AX56" s="151">
        <f t="shared" si="37"/>
        <v>1083</v>
      </c>
      <c r="AY56" s="152">
        <v>0</v>
      </c>
      <c r="AZ56" s="171">
        <f t="shared" si="38"/>
        <v>0</v>
      </c>
      <c r="BA56" s="172">
        <f t="shared" si="39"/>
        <v>1301375.1745390203</v>
      </c>
      <c r="BB56" s="182">
        <f t="shared" ref="BB56:BB119" si="41">BA56-BK56</f>
        <v>1301375.1745390203</v>
      </c>
      <c r="BC56" s="174">
        <f>'[2]Spec Schs Calculations-21'!C47</f>
        <v>0</v>
      </c>
      <c r="BD56" s="183">
        <f t="shared" si="4"/>
        <v>0</v>
      </c>
      <c r="BE56" s="176">
        <f>'[2]Spec Schs Calculations-21'!D47</f>
        <v>0</v>
      </c>
      <c r="BF56" s="184">
        <f t="shared" si="5"/>
        <v>0</v>
      </c>
      <c r="BG56" s="176">
        <f>'[2]Spec Schs Calculations-21'!E47</f>
        <v>0</v>
      </c>
      <c r="BH56" s="184">
        <f t="shared" si="6"/>
        <v>0</v>
      </c>
      <c r="BI56" s="185">
        <f>'[2]Spec Schs Calculations-21'!F47</f>
        <v>0</v>
      </c>
      <c r="BJ56" s="184">
        <f t="shared" si="7"/>
        <v>0</v>
      </c>
      <c r="BK56" s="180">
        <f t="shared" si="40"/>
        <v>0</v>
      </c>
      <c r="BL56" s="13"/>
    </row>
    <row r="57" spans="1:68" ht="14.5" x14ac:dyDescent="0.35">
      <c r="A57" s="149">
        <v>4701260</v>
      </c>
      <c r="B57" s="143" t="s">
        <v>146</v>
      </c>
      <c r="C57" s="143">
        <f>'[2]2020-2021 Final-merged'!F50</f>
        <v>253153.5682072826</v>
      </c>
      <c r="D57" s="143">
        <f>'[2]2020-2021 Final-merged'!G50</f>
        <v>42015.632199144326</v>
      </c>
      <c r="E57" s="143">
        <f>'[2]2020-2021 Final-merged'!H50</f>
        <v>87436.770870844266</v>
      </c>
      <c r="F57" s="143">
        <f>'[2]2020-2021 Final-merged'!I50</f>
        <v>88349.667688842324</v>
      </c>
      <c r="G57" s="143">
        <f>'[2]2020-2021 Final-merged'!J50</f>
        <v>470955.6389661135</v>
      </c>
      <c r="H57" s="143">
        <f>'[2]2020-2021 Final-merged'!K50</f>
        <v>215180.53297619021</v>
      </c>
      <c r="I57" s="143">
        <f>'[2]2020-2021 Final-merged'!L50</f>
        <v>0</v>
      </c>
      <c r="J57" s="143">
        <f>'[2]2020-2021 Final-merged'!M50</f>
        <v>79673.810244205946</v>
      </c>
      <c r="K57" s="143">
        <f>'[2]2020-2021 Final-merged'!N50</f>
        <v>75097.217535515971</v>
      </c>
      <c r="L57" s="143">
        <f>'[2]2020-2021 Final-merged'!O50</f>
        <v>369951.5607559121</v>
      </c>
      <c r="M57" s="143">
        <f t="shared" si="8"/>
        <v>369951.5607559121</v>
      </c>
      <c r="N57" s="143">
        <f>'[2]Hold Harmless Base-21'!Y49</f>
        <v>424550.50826190721</v>
      </c>
      <c r="O57" s="162">
        <f t="shared" si="9"/>
        <v>-54598.947505995107</v>
      </c>
      <c r="P57" s="163" t="str">
        <f t="shared" si="10"/>
        <v>0</v>
      </c>
      <c r="Q57" s="164">
        <f t="shared" si="11"/>
        <v>0</v>
      </c>
      <c r="R57" s="165">
        <f t="shared" si="12"/>
        <v>369951.5607559121</v>
      </c>
      <c r="S57" s="166">
        <f t="shared" si="13"/>
        <v>0.87139587294449128</v>
      </c>
      <c r="T57" s="167">
        <f t="shared" si="14"/>
        <v>1</v>
      </c>
      <c r="U57" s="149" t="b">
        <f t="shared" si="15"/>
        <v>0</v>
      </c>
      <c r="V57" s="143">
        <f t="shared" si="16"/>
        <v>366690.22337122657</v>
      </c>
      <c r="W57" s="143">
        <f t="shared" si="17"/>
        <v>366690.2233712271</v>
      </c>
      <c r="X57" s="143">
        <f t="shared" si="18"/>
        <v>366690.2233712271</v>
      </c>
      <c r="Y57" s="143">
        <f>'[2]Hold Harmless Base-21'!L49</f>
        <v>250562.95601987554</v>
      </c>
      <c r="Z57" s="143">
        <f>'[2]Hold Harmless Base-21'!M49</f>
        <v>41585.671011524042</v>
      </c>
      <c r="AA57" s="143">
        <f>'[2]Hold Harmless Base-21'!N49</f>
        <v>86541.998713968889</v>
      </c>
      <c r="AB57" s="143">
        <f>'[2]Hold Harmless Base-21'!O49</f>
        <v>87445.553528062752</v>
      </c>
      <c r="AC57" s="143">
        <f t="shared" si="19"/>
        <v>466136.17927343125</v>
      </c>
      <c r="AD57" s="168">
        <f>'[2]Populations-merged FY21'!M50</f>
        <v>7.3419709462112293E-2</v>
      </c>
      <c r="AE57" s="170">
        <f t="shared" si="20"/>
        <v>0.85</v>
      </c>
      <c r="AF57" s="170">
        <f t="shared" si="21"/>
        <v>0</v>
      </c>
      <c r="AG57" s="170">
        <f t="shared" si="22"/>
        <v>0</v>
      </c>
      <c r="AH57" s="170">
        <f t="shared" si="23"/>
        <v>0.85</v>
      </c>
      <c r="AI57" s="143">
        <f t="shared" si="24"/>
        <v>396215.75238241657</v>
      </c>
      <c r="AJ57" s="143">
        <f t="shared" si="25"/>
        <v>396215.75238241657</v>
      </c>
      <c r="AK57" s="143">
        <f t="shared" si="26"/>
        <v>0</v>
      </c>
      <c r="AL57" s="143">
        <f t="shared" si="27"/>
        <v>0</v>
      </c>
      <c r="AM57" s="143">
        <f t="shared" si="28"/>
        <v>396215.75238241657</v>
      </c>
      <c r="AN57" s="143">
        <f t="shared" si="29"/>
        <v>0</v>
      </c>
      <c r="AO57" s="143">
        <f t="shared" si="30"/>
        <v>0</v>
      </c>
      <c r="AP57" s="143">
        <f t="shared" si="31"/>
        <v>0</v>
      </c>
      <c r="AQ57" s="143">
        <f t="shared" si="32"/>
        <v>396215.75238241657</v>
      </c>
      <c r="AR57" s="143">
        <f t="shared" si="33"/>
        <v>0</v>
      </c>
      <c r="AS57" s="143">
        <f t="shared" si="34"/>
        <v>0</v>
      </c>
      <c r="AT57" s="143">
        <f t="shared" si="35"/>
        <v>0</v>
      </c>
      <c r="AU57" s="143">
        <v>396215.75238241657</v>
      </c>
      <c r="AV57" s="143">
        <f t="shared" si="36"/>
        <v>0</v>
      </c>
      <c r="AW57" s="143">
        <f>'[2]Populations-merged FY21'!K50</f>
        <v>374</v>
      </c>
      <c r="AX57" s="151">
        <f t="shared" si="37"/>
        <v>1059</v>
      </c>
      <c r="AY57" s="152">
        <v>0</v>
      </c>
      <c r="AZ57" s="171">
        <f t="shared" si="38"/>
        <v>0</v>
      </c>
      <c r="BA57" s="172">
        <f t="shared" si="39"/>
        <v>396215.75238241657</v>
      </c>
      <c r="BB57" s="182">
        <f t="shared" si="41"/>
        <v>396215.75238241657</v>
      </c>
      <c r="BC57" s="174">
        <f>'[2]Spec Schs Calculations-21'!C48</f>
        <v>0</v>
      </c>
      <c r="BD57" s="183">
        <f t="shared" si="4"/>
        <v>0</v>
      </c>
      <c r="BE57" s="176">
        <f>'[2]Spec Schs Calculations-21'!D48</f>
        <v>0</v>
      </c>
      <c r="BF57" s="184">
        <f t="shared" si="5"/>
        <v>0</v>
      </c>
      <c r="BG57" s="176">
        <f>'[2]Spec Schs Calculations-21'!E48</f>
        <v>0</v>
      </c>
      <c r="BH57" s="184">
        <f t="shared" si="6"/>
        <v>0</v>
      </c>
      <c r="BI57" s="185">
        <f>'[2]Spec Schs Calculations-21'!F48</f>
        <v>0</v>
      </c>
      <c r="BJ57" s="184">
        <f t="shared" si="7"/>
        <v>0</v>
      </c>
      <c r="BK57" s="180">
        <f t="shared" si="40"/>
        <v>0</v>
      </c>
      <c r="BL57" s="13"/>
    </row>
    <row r="58" spans="1:68" ht="14.5" x14ac:dyDescent="0.35">
      <c r="A58" s="149">
        <v>4700151</v>
      </c>
      <c r="B58" s="187" t="s">
        <v>147</v>
      </c>
      <c r="C58" s="143">
        <f>'[2]2020-2021 Final-merged'!F51</f>
        <v>693699.79400462541</v>
      </c>
      <c r="D58" s="188">
        <f>'[2]2020-2021 Final-merged'!G51</f>
        <v>0</v>
      </c>
      <c r="E58" s="143">
        <f>'[2]2020-2021 Final-merged'!H51</f>
        <v>543014.48539952061</v>
      </c>
      <c r="F58" s="143">
        <f>'[2]2020-2021 Final-merged'!I51</f>
        <v>553588.25036107004</v>
      </c>
      <c r="G58" s="143">
        <f>'[2]2020-2021 Final-merged'!J51</f>
        <v>1790302.5297652162</v>
      </c>
      <c r="H58" s="143">
        <f>'[2]2020-2021 Final-merged'!K51</f>
        <v>589644.82490393159</v>
      </c>
      <c r="I58" s="143">
        <f>'[2]2020-2021 Final-merged'!L51</f>
        <v>0</v>
      </c>
      <c r="J58" s="143">
        <f>'[2]2020-2021 Final-merged'!M51</f>
        <v>0</v>
      </c>
      <c r="K58" s="143">
        <f>'[2]2020-2021 Final-merged'!N51</f>
        <v>0</v>
      </c>
      <c r="L58" s="143">
        <f>'[2]2020-2021 Final-merged'!O51</f>
        <v>589644.82490393159</v>
      </c>
      <c r="M58" s="143">
        <f t="shared" si="8"/>
        <v>589644.82490393159</v>
      </c>
      <c r="N58" s="143">
        <f>'[2]Hold Harmless Base-21'!Y50</f>
        <v>686657.72944448318</v>
      </c>
      <c r="O58" s="162">
        <f t="shared" si="9"/>
        <v>-97012.904540551594</v>
      </c>
      <c r="P58" s="163" t="str">
        <f t="shared" si="10"/>
        <v>0</v>
      </c>
      <c r="Q58" s="164">
        <f t="shared" si="11"/>
        <v>0</v>
      </c>
      <c r="R58" s="165">
        <f t="shared" si="12"/>
        <v>589644.82490393159</v>
      </c>
      <c r="S58" s="166">
        <f t="shared" si="13"/>
        <v>0.85871723220965335</v>
      </c>
      <c r="T58" s="167">
        <f t="shared" si="14"/>
        <v>1</v>
      </c>
      <c r="U58" s="149" t="b">
        <f t="shared" si="15"/>
        <v>0</v>
      </c>
      <c r="V58" s="143">
        <f t="shared" si="16"/>
        <v>584446.7640896556</v>
      </c>
      <c r="W58" s="143">
        <f t="shared" si="17"/>
        <v>584446.76408965641</v>
      </c>
      <c r="X58" s="143">
        <f t="shared" si="18"/>
        <v>584446.76408965641</v>
      </c>
      <c r="Y58" s="143">
        <f>'[2]Hold Harmless Base-21'!L50</f>
        <v>686657.72944448318</v>
      </c>
      <c r="Z58" s="143">
        <f>'[2]Hold Harmless Base-21'!M50</f>
        <v>0</v>
      </c>
      <c r="AA58" s="143">
        <f>'[2]Hold Harmless Base-21'!N50</f>
        <v>537502.09647231502</v>
      </c>
      <c r="AB58" s="143">
        <f>'[2]Hold Harmless Base-21'!O50</f>
        <v>547968.52229934768</v>
      </c>
      <c r="AC58" s="143">
        <f t="shared" si="19"/>
        <v>1772128.348216146</v>
      </c>
      <c r="AD58" s="168">
        <f>'[2]Populations-merged FY21'!M51</f>
        <v>4.2004841235939054E-2</v>
      </c>
      <c r="AE58" s="170">
        <f t="shared" si="20"/>
        <v>0.85</v>
      </c>
      <c r="AF58" s="170">
        <f t="shared" si="21"/>
        <v>0</v>
      </c>
      <c r="AG58" s="170">
        <f t="shared" si="22"/>
        <v>0</v>
      </c>
      <c r="AH58" s="170">
        <f t="shared" si="23"/>
        <v>0.85</v>
      </c>
      <c r="AI58" s="143">
        <f t="shared" si="24"/>
        <v>1506309.0959837241</v>
      </c>
      <c r="AJ58" s="143">
        <f t="shared" si="25"/>
        <v>1506309.0959837241</v>
      </c>
      <c r="AK58" s="143">
        <f t="shared" si="26"/>
        <v>0</v>
      </c>
      <c r="AL58" s="143">
        <f t="shared" si="27"/>
        <v>0</v>
      </c>
      <c r="AM58" s="143">
        <f t="shared" si="28"/>
        <v>1506309.0959837241</v>
      </c>
      <c r="AN58" s="143">
        <f t="shared" si="29"/>
        <v>0</v>
      </c>
      <c r="AO58" s="143">
        <f t="shared" si="30"/>
        <v>0</v>
      </c>
      <c r="AP58" s="143">
        <f t="shared" si="31"/>
        <v>0</v>
      </c>
      <c r="AQ58" s="143">
        <f t="shared" si="32"/>
        <v>1506309.0959837241</v>
      </c>
      <c r="AR58" s="143">
        <f t="shared" si="33"/>
        <v>0</v>
      </c>
      <c r="AS58" s="143">
        <f t="shared" si="34"/>
        <v>0</v>
      </c>
      <c r="AT58" s="143">
        <f t="shared" si="35"/>
        <v>0</v>
      </c>
      <c r="AU58" s="143">
        <v>1506309.0959837241</v>
      </c>
      <c r="AV58" s="143">
        <f t="shared" si="36"/>
        <v>0</v>
      </c>
      <c r="AW58" s="143">
        <f>'[2]Populations-merged FY21'!K51</f>
        <v>295</v>
      </c>
      <c r="AX58" s="151">
        <f t="shared" si="37"/>
        <v>5106</v>
      </c>
      <c r="AY58" s="152">
        <v>0</v>
      </c>
      <c r="AZ58" s="171">
        <f t="shared" si="38"/>
        <v>0</v>
      </c>
      <c r="BA58" s="172">
        <f t="shared" si="39"/>
        <v>1506309.0959837241</v>
      </c>
      <c r="BB58" s="182">
        <f t="shared" si="41"/>
        <v>1506309.0959837241</v>
      </c>
      <c r="BC58" s="174">
        <f>'[2]Spec Schs Calculations-21'!C49</f>
        <v>0</v>
      </c>
      <c r="BD58" s="183">
        <f t="shared" si="4"/>
        <v>0</v>
      </c>
      <c r="BE58" s="176">
        <f>'[2]Spec Schs Calculations-21'!D49</f>
        <v>0</v>
      </c>
      <c r="BF58" s="184">
        <f t="shared" si="5"/>
        <v>0</v>
      </c>
      <c r="BG58" s="176">
        <f>'[2]Spec Schs Calculations-21'!E49</f>
        <v>0</v>
      </c>
      <c r="BH58" s="184">
        <f t="shared" si="6"/>
        <v>0</v>
      </c>
      <c r="BI58" s="185">
        <f>'[2]Spec Schs Calculations-21'!F49</f>
        <v>0</v>
      </c>
      <c r="BJ58" s="184">
        <f t="shared" si="7"/>
        <v>0</v>
      </c>
      <c r="BK58" s="180">
        <f t="shared" si="40"/>
        <v>0</v>
      </c>
      <c r="BL58" s="13"/>
    </row>
    <row r="59" spans="1:68" ht="14.5" x14ac:dyDescent="0.35">
      <c r="A59" s="149">
        <v>4701400</v>
      </c>
      <c r="B59" s="143" t="s">
        <v>148</v>
      </c>
      <c r="C59" s="143">
        <f>'[2]2020-2021 Final-merged'!F52</f>
        <v>290444.34912526171</v>
      </c>
      <c r="D59" s="143">
        <f>'[2]2020-2021 Final-merged'!G52</f>
        <v>49050.688845557735</v>
      </c>
      <c r="E59" s="143">
        <f>'[2]2020-2021 Final-merged'!H52</f>
        <v>102512.51152872885</v>
      </c>
      <c r="F59" s="143">
        <f>'[2]2020-2021 Final-merged'!I52</f>
        <v>86740.375871872704</v>
      </c>
      <c r="G59" s="143">
        <f>'[2]2020-2021 Final-merged'!J52</f>
        <v>528747.92537142104</v>
      </c>
      <c r="H59" s="143">
        <f>'[2]2020-2021 Final-merged'!K52</f>
        <v>259231.41659818153</v>
      </c>
      <c r="I59" s="143">
        <f>'[2]2020-2021 Final-merged'!L52</f>
        <v>41693.085518724074</v>
      </c>
      <c r="J59" s="143">
        <f>'[2]2020-2021 Final-merged'!M52</f>
        <v>97994.525968809496</v>
      </c>
      <c r="K59" s="143">
        <f>'[2]2020-2021 Final-merged'!N52</f>
        <v>83696.045868381218</v>
      </c>
      <c r="L59" s="143">
        <f>'[2]2020-2021 Final-merged'!O52</f>
        <v>482615.0739540963</v>
      </c>
      <c r="M59" s="143">
        <f t="shared" si="8"/>
        <v>482615.0739540963</v>
      </c>
      <c r="N59" s="143">
        <f>'[2]Hold Harmless Base-21'!Y51</f>
        <v>505431.12726365932</v>
      </c>
      <c r="O59" s="162">
        <f t="shared" si="9"/>
        <v>-22816.053309563024</v>
      </c>
      <c r="P59" s="163" t="str">
        <f t="shared" si="10"/>
        <v>0</v>
      </c>
      <c r="Q59" s="164">
        <f t="shared" si="11"/>
        <v>0</v>
      </c>
      <c r="R59" s="165">
        <f t="shared" si="12"/>
        <v>482615.0739540963</v>
      </c>
      <c r="S59" s="166">
        <f t="shared" si="13"/>
        <v>0.95485823472510234</v>
      </c>
      <c r="T59" s="167">
        <f t="shared" si="14"/>
        <v>1</v>
      </c>
      <c r="U59" s="149" t="b">
        <f t="shared" si="15"/>
        <v>0</v>
      </c>
      <c r="V59" s="143">
        <f t="shared" si="16"/>
        <v>478360.54241520178</v>
      </c>
      <c r="W59" s="143">
        <f t="shared" si="17"/>
        <v>478360.54241520242</v>
      </c>
      <c r="X59" s="143">
        <f t="shared" si="18"/>
        <v>478360.54241520242</v>
      </c>
      <c r="Y59" s="143">
        <f>'[2]Hold Harmless Base-21'!L51</f>
        <v>277636.29461547465</v>
      </c>
      <c r="Z59" s="143">
        <f>'[2]Hold Harmless Base-21'!M51</f>
        <v>46887.644880789259</v>
      </c>
      <c r="AA59" s="143">
        <f>'[2]Hold Harmless Base-21'!N51</f>
        <v>97991.900817763104</v>
      </c>
      <c r="AB59" s="143">
        <f>'[2]Hold Harmless Base-21'!O51</f>
        <v>82915.286949632296</v>
      </c>
      <c r="AC59" s="143">
        <f t="shared" si="19"/>
        <v>505431.12726365932</v>
      </c>
      <c r="AD59" s="168">
        <f>'[2]Populations-merged FY21'!M52</f>
        <v>0.13161659513590845</v>
      </c>
      <c r="AE59" s="170">
        <f t="shared" si="20"/>
        <v>0.85</v>
      </c>
      <c r="AF59" s="170">
        <f t="shared" si="21"/>
        <v>0</v>
      </c>
      <c r="AG59" s="170">
        <f t="shared" si="22"/>
        <v>0</v>
      </c>
      <c r="AH59" s="170">
        <f t="shared" si="23"/>
        <v>0.85</v>
      </c>
      <c r="AI59" s="143">
        <f t="shared" si="24"/>
        <v>429616.45817411039</v>
      </c>
      <c r="AJ59" s="143">
        <f t="shared" si="25"/>
        <v>0</v>
      </c>
      <c r="AK59" s="143">
        <f t="shared" si="26"/>
        <v>478360.54241520242</v>
      </c>
      <c r="AL59" s="143">
        <f t="shared" si="27"/>
        <v>476695.45901335037</v>
      </c>
      <c r="AM59" s="143">
        <f t="shared" si="28"/>
        <v>476695.45901335037</v>
      </c>
      <c r="AN59" s="143">
        <f t="shared" si="29"/>
        <v>0</v>
      </c>
      <c r="AO59" s="143">
        <f t="shared" si="30"/>
        <v>476695.45901335037</v>
      </c>
      <c r="AP59" s="143">
        <f t="shared" si="31"/>
        <v>476679.36903949565</v>
      </c>
      <c r="AQ59" s="143">
        <f t="shared" si="32"/>
        <v>476679.36903949565</v>
      </c>
      <c r="AR59" s="143">
        <f t="shared" si="33"/>
        <v>0</v>
      </c>
      <c r="AS59" s="143">
        <f t="shared" si="34"/>
        <v>476679.36903949565</v>
      </c>
      <c r="AT59" s="143">
        <f t="shared" si="35"/>
        <v>476679.36903949559</v>
      </c>
      <c r="AU59" s="143">
        <v>476679.36903949559</v>
      </c>
      <c r="AV59" s="143">
        <f t="shared" si="36"/>
        <v>0</v>
      </c>
      <c r="AW59" s="143">
        <f>'[2]Populations-merged FY21'!K52</f>
        <v>460</v>
      </c>
      <c r="AX59" s="151">
        <f t="shared" si="37"/>
        <v>1036</v>
      </c>
      <c r="AY59" s="152">
        <v>0</v>
      </c>
      <c r="AZ59" s="171">
        <f t="shared" si="38"/>
        <v>0</v>
      </c>
      <c r="BA59" s="172">
        <f t="shared" si="39"/>
        <v>476679.36903949559</v>
      </c>
      <c r="BB59" s="182">
        <f t="shared" si="41"/>
        <v>471499.36903949559</v>
      </c>
      <c r="BC59" s="174">
        <f>'[2]Spec Schs Calculations-21'!C50</f>
        <v>0</v>
      </c>
      <c r="BD59" s="183">
        <f t="shared" si="4"/>
        <v>0</v>
      </c>
      <c r="BE59" s="176">
        <f>'[2]Spec Schs Calculations-21'!D50</f>
        <v>4</v>
      </c>
      <c r="BF59" s="184">
        <f t="shared" si="5"/>
        <v>4144</v>
      </c>
      <c r="BG59" s="176">
        <f>'[2]Spec Schs Calculations-21'!E50</f>
        <v>1</v>
      </c>
      <c r="BH59" s="184">
        <f t="shared" si="6"/>
        <v>1036</v>
      </c>
      <c r="BI59" s="185">
        <f>'[2]Spec Schs Calculations-21'!F50</f>
        <v>0</v>
      </c>
      <c r="BJ59" s="184">
        <f t="shared" si="7"/>
        <v>0</v>
      </c>
      <c r="BK59" s="180">
        <f t="shared" si="40"/>
        <v>5180</v>
      </c>
      <c r="BL59" s="13"/>
    </row>
    <row r="60" spans="1:68" ht="14.5" x14ac:dyDescent="0.35">
      <c r="A60" s="149">
        <v>4701410</v>
      </c>
      <c r="B60" s="143" t="s">
        <v>149</v>
      </c>
      <c r="C60" s="143">
        <f>'[2]2020-2021 Final-merged'!F53</f>
        <v>483705.79816298338</v>
      </c>
      <c r="D60" s="143">
        <f>'[2]2020-2021 Final-merged'!G53</f>
        <v>118398.76554809554</v>
      </c>
      <c r="E60" s="143">
        <f>'[2]2020-2021 Final-merged'!H53</f>
        <v>198125.4119726335</v>
      </c>
      <c r="F60" s="143">
        <f>'[2]2020-2021 Final-merged'!I53</f>
        <v>200193.97027314</v>
      </c>
      <c r="G60" s="143">
        <f>'[2]2020-2021 Final-merged'!J53</f>
        <v>1000423.9459568524</v>
      </c>
      <c r="H60" s="143">
        <f>'[2]2020-2021 Final-merged'!K53</f>
        <v>536496.32304667134</v>
      </c>
      <c r="I60" s="143">
        <f>'[2]2020-2021 Final-merged'!L53</f>
        <v>132620.39362209244</v>
      </c>
      <c r="J60" s="143">
        <f>'[2]2020-2021 Final-merged'!M53</f>
        <v>240926.75321323995</v>
      </c>
      <c r="K60" s="143">
        <f>'[2]2020-2021 Final-merged'!N53</f>
        <v>196958.6296793971</v>
      </c>
      <c r="L60" s="143">
        <f>'[2]2020-2021 Final-merged'!O53</f>
        <v>1107002.0995614007</v>
      </c>
      <c r="M60" s="143">
        <f t="shared" si="8"/>
        <v>1107002.0995614007</v>
      </c>
      <c r="N60" s="143">
        <f>'[2]Hold Harmless Base-21'!Y52</f>
        <v>961334.48928205739</v>
      </c>
      <c r="O60" s="162">
        <f t="shared" si="9"/>
        <v>145667.61027934332</v>
      </c>
      <c r="P60" s="163">
        <f t="shared" si="10"/>
        <v>145667.61027934332</v>
      </c>
      <c r="Q60" s="164">
        <f t="shared" si="11"/>
        <v>69061.126018770752</v>
      </c>
      <c r="R60" s="165">
        <f t="shared" si="12"/>
        <v>1037940.97354263</v>
      </c>
      <c r="S60" s="166">
        <f t="shared" si="13"/>
        <v>1.0796876478631114</v>
      </c>
      <c r="T60" s="167">
        <f t="shared" si="14"/>
        <v>0.93761427729348201</v>
      </c>
      <c r="U60" s="149" t="b">
        <f t="shared" si="15"/>
        <v>0</v>
      </c>
      <c r="V60" s="143">
        <f t="shared" si="16"/>
        <v>1028790.9224029757</v>
      </c>
      <c r="W60" s="143">
        <f t="shared" si="17"/>
        <v>1028790.9224029772</v>
      </c>
      <c r="X60" s="143">
        <f t="shared" si="18"/>
        <v>1028790.9224029772</v>
      </c>
      <c r="Y60" s="143">
        <f>'[2]Hold Harmless Base-21'!L52</f>
        <v>464806.01380950632</v>
      </c>
      <c r="Z60" s="143">
        <f>'[2]Hold Harmless Base-21'!M52</f>
        <v>113772.58338307857</v>
      </c>
      <c r="AA60" s="143">
        <f>'[2]Hold Harmless Base-21'!N52</f>
        <v>190384.07917189485</v>
      </c>
      <c r="AB60" s="143">
        <f>'[2]Hold Harmless Base-21'!O52</f>
        <v>192371.81291757763</v>
      </c>
      <c r="AC60" s="143">
        <f t="shared" si="19"/>
        <v>961334.48928205739</v>
      </c>
      <c r="AD60" s="168">
        <f>'[2]Populations-merged FY21'!M53</f>
        <v>0.20790565625682464</v>
      </c>
      <c r="AE60" s="170">
        <f t="shared" si="20"/>
        <v>0</v>
      </c>
      <c r="AF60" s="170">
        <f t="shared" si="21"/>
        <v>0.9</v>
      </c>
      <c r="AG60" s="170">
        <f t="shared" si="22"/>
        <v>0</v>
      </c>
      <c r="AH60" s="170">
        <f t="shared" si="23"/>
        <v>0.9</v>
      </c>
      <c r="AI60" s="143">
        <f t="shared" si="24"/>
        <v>865201.04035385163</v>
      </c>
      <c r="AJ60" s="143">
        <f t="shared" si="25"/>
        <v>0</v>
      </c>
      <c r="AK60" s="143">
        <f t="shared" si="26"/>
        <v>1028790.9224029772</v>
      </c>
      <c r="AL60" s="143">
        <f t="shared" si="27"/>
        <v>1025209.894000801</v>
      </c>
      <c r="AM60" s="143">
        <f t="shared" si="28"/>
        <v>1025209.894000801</v>
      </c>
      <c r="AN60" s="143">
        <f t="shared" si="29"/>
        <v>0</v>
      </c>
      <c r="AO60" s="143">
        <f t="shared" si="30"/>
        <v>1025209.894000801</v>
      </c>
      <c r="AP60" s="143">
        <f t="shared" si="31"/>
        <v>1025175.289936344</v>
      </c>
      <c r="AQ60" s="143">
        <f t="shared" si="32"/>
        <v>1025175.289936344</v>
      </c>
      <c r="AR60" s="143">
        <f t="shared" si="33"/>
        <v>0</v>
      </c>
      <c r="AS60" s="143">
        <f t="shared" si="34"/>
        <v>1025175.289936344</v>
      </c>
      <c r="AT60" s="143">
        <f t="shared" si="35"/>
        <v>1025175.2899363438</v>
      </c>
      <c r="AU60" s="143">
        <v>1025175.2899363441</v>
      </c>
      <c r="AV60" s="143">
        <f t="shared" si="36"/>
        <v>0</v>
      </c>
      <c r="AW60" s="143">
        <f>'[2]Populations-merged FY21'!K53</f>
        <v>952</v>
      </c>
      <c r="AX60" s="151">
        <f t="shared" si="37"/>
        <v>1077</v>
      </c>
      <c r="AY60" s="152">
        <v>0</v>
      </c>
      <c r="AZ60" s="171">
        <f t="shared" si="38"/>
        <v>0</v>
      </c>
      <c r="BA60" s="172">
        <f t="shared" si="39"/>
        <v>1025175.2899363441</v>
      </c>
      <c r="BB60" s="182">
        <f t="shared" si="41"/>
        <v>1025175.2899363441</v>
      </c>
      <c r="BC60" s="174">
        <f>'[2]Spec Schs Calculations-21'!C51</f>
        <v>0</v>
      </c>
      <c r="BD60" s="183">
        <f t="shared" si="4"/>
        <v>0</v>
      </c>
      <c r="BE60" s="176">
        <f>'[2]Spec Schs Calculations-21'!D51</f>
        <v>0</v>
      </c>
      <c r="BF60" s="184">
        <f t="shared" si="5"/>
        <v>0</v>
      </c>
      <c r="BG60" s="176">
        <f>'[2]Spec Schs Calculations-21'!E51</f>
        <v>0</v>
      </c>
      <c r="BH60" s="184">
        <f t="shared" si="6"/>
        <v>0</v>
      </c>
      <c r="BI60" s="185">
        <f>'[2]Spec Schs Calculations-21'!F51</f>
        <v>0</v>
      </c>
      <c r="BJ60" s="184">
        <f t="shared" si="7"/>
        <v>0</v>
      </c>
      <c r="BK60" s="180">
        <f t="shared" si="40"/>
        <v>0</v>
      </c>
      <c r="BL60" s="13"/>
    </row>
    <row r="61" spans="1:68" ht="14.5" x14ac:dyDescent="0.35">
      <c r="A61" s="149">
        <v>4701440</v>
      </c>
      <c r="B61" s="143" t="s">
        <v>150</v>
      </c>
      <c r="C61" s="143">
        <f>'[2]2020-2021 Final-merged'!F54</f>
        <v>495971.68597566686</v>
      </c>
      <c r="D61" s="143">
        <f>'[2]2020-2021 Final-merged'!G54</f>
        <v>119591.60309200632</v>
      </c>
      <c r="E61" s="143">
        <f>'[2]2020-2021 Final-merged'!H54</f>
        <v>261140.40400825784</v>
      </c>
      <c r="F61" s="143">
        <f>'[2]2020-2021 Final-merged'!I54</f>
        <v>263866.87985469564</v>
      </c>
      <c r="G61" s="143">
        <f>'[2]2020-2021 Final-merged'!J54</f>
        <v>1140570.5729306266</v>
      </c>
      <c r="H61" s="143">
        <f>'[2]2020-2021 Final-merged'!K54</f>
        <v>473379.1085705923</v>
      </c>
      <c r="I61" s="143">
        <f>'[2]2020-2021 Final-merged'!L54</f>
        <v>117017.99437243446</v>
      </c>
      <c r="J61" s="143">
        <f>'[2]2020-2021 Final-merged'!M54</f>
        <v>235026.36360743205</v>
      </c>
      <c r="K61" s="143">
        <f>'[2]2020-2021 Final-merged'!N54</f>
        <v>237480.19186922608</v>
      </c>
      <c r="L61" s="143">
        <f>'[2]2020-2021 Final-merged'!O54</f>
        <v>1062903.658419685</v>
      </c>
      <c r="M61" s="143">
        <f t="shared" si="8"/>
        <v>1062903.658419685</v>
      </c>
      <c r="N61" s="143">
        <f>'[2]Hold Harmless Base-21'!Y53</f>
        <v>1019562.497044595</v>
      </c>
      <c r="O61" s="162">
        <f t="shared" si="9"/>
        <v>43341.161375090014</v>
      </c>
      <c r="P61" s="163">
        <f t="shared" si="10"/>
        <v>43341.161375090014</v>
      </c>
      <c r="Q61" s="164">
        <f t="shared" si="11"/>
        <v>20548.077927447306</v>
      </c>
      <c r="R61" s="165">
        <f t="shared" si="12"/>
        <v>1042355.5804922377</v>
      </c>
      <c r="S61" s="166">
        <f t="shared" si="13"/>
        <v>1.0223557491705639</v>
      </c>
      <c r="T61" s="167">
        <f t="shared" si="14"/>
        <v>0.98066797704130781</v>
      </c>
      <c r="U61" s="149" t="b">
        <f t="shared" si="15"/>
        <v>0</v>
      </c>
      <c r="V61" s="143">
        <f t="shared" si="16"/>
        <v>1033166.6120341809</v>
      </c>
      <c r="W61" s="143">
        <f t="shared" si="17"/>
        <v>1033166.6120341824</v>
      </c>
      <c r="X61" s="143">
        <f t="shared" si="18"/>
        <v>1033166.6120341824</v>
      </c>
      <c r="Y61" s="143">
        <f>'[2]Hold Harmless Base-21'!L53</f>
        <v>443351.90002094279</v>
      </c>
      <c r="Z61" s="143">
        <f>'[2]Hold Harmless Base-21'!M53</f>
        <v>106903.61155010118</v>
      </c>
      <c r="AA61" s="143">
        <f>'[2]Hold Harmless Base-21'!N53</f>
        <v>233434.88663378646</v>
      </c>
      <c r="AB61" s="143">
        <f>'[2]Hold Harmless Base-21'!O53</f>
        <v>235872.09883976451</v>
      </c>
      <c r="AC61" s="143">
        <f t="shared" si="19"/>
        <v>1019562.497044595</v>
      </c>
      <c r="AD61" s="168">
        <f>'[2]Populations-merged FY21'!M54</f>
        <v>0.23655308363841171</v>
      </c>
      <c r="AE61" s="170">
        <f t="shared" si="20"/>
        <v>0</v>
      </c>
      <c r="AF61" s="170">
        <f t="shared" si="21"/>
        <v>0.9</v>
      </c>
      <c r="AG61" s="170">
        <f t="shared" si="22"/>
        <v>0</v>
      </c>
      <c r="AH61" s="170">
        <f t="shared" si="23"/>
        <v>0.9</v>
      </c>
      <c r="AI61" s="143">
        <f t="shared" si="24"/>
        <v>917606.24734013551</v>
      </c>
      <c r="AJ61" s="143">
        <f t="shared" si="25"/>
        <v>0</v>
      </c>
      <c r="AK61" s="143">
        <f t="shared" si="26"/>
        <v>1033166.6120341824</v>
      </c>
      <c r="AL61" s="143">
        <f t="shared" si="27"/>
        <v>1029570.3526764183</v>
      </c>
      <c r="AM61" s="143">
        <f t="shared" si="28"/>
        <v>1029570.3526764183</v>
      </c>
      <c r="AN61" s="143">
        <f t="shared" si="29"/>
        <v>0</v>
      </c>
      <c r="AO61" s="143">
        <f t="shared" si="30"/>
        <v>1029570.3526764183</v>
      </c>
      <c r="AP61" s="143">
        <f t="shared" si="31"/>
        <v>1029535.6014327407</v>
      </c>
      <c r="AQ61" s="143">
        <f t="shared" si="32"/>
        <v>1029535.6014327407</v>
      </c>
      <c r="AR61" s="143">
        <f t="shared" si="33"/>
        <v>0</v>
      </c>
      <c r="AS61" s="143">
        <f t="shared" si="34"/>
        <v>1029535.6014327407</v>
      </c>
      <c r="AT61" s="143">
        <f t="shared" si="35"/>
        <v>1029535.6014327405</v>
      </c>
      <c r="AU61" s="143">
        <v>1029535.6014327407</v>
      </c>
      <c r="AV61" s="143">
        <f t="shared" si="36"/>
        <v>0</v>
      </c>
      <c r="AW61" s="143">
        <f>'[2]Populations-merged FY21'!K54</f>
        <v>840</v>
      </c>
      <c r="AX61" s="151">
        <f t="shared" si="37"/>
        <v>1226</v>
      </c>
      <c r="AY61" s="152">
        <v>33</v>
      </c>
      <c r="AZ61" s="171">
        <f t="shared" si="38"/>
        <v>40458</v>
      </c>
      <c r="BA61" s="172">
        <f t="shared" si="39"/>
        <v>989077.60143274069</v>
      </c>
      <c r="BB61" s="182">
        <f t="shared" si="41"/>
        <v>985399.60143274069</v>
      </c>
      <c r="BC61" s="174">
        <f>'[2]Spec Schs Calculations-21'!C52</f>
        <v>3</v>
      </c>
      <c r="BD61" s="183">
        <f t="shared" si="4"/>
        <v>3678</v>
      </c>
      <c r="BE61" s="176">
        <f>'[2]Spec Schs Calculations-21'!D52</f>
        <v>0</v>
      </c>
      <c r="BF61" s="184">
        <f t="shared" si="5"/>
        <v>0</v>
      </c>
      <c r="BG61" s="176">
        <f>'[2]Spec Schs Calculations-21'!E52</f>
        <v>0</v>
      </c>
      <c r="BH61" s="184">
        <f t="shared" si="6"/>
        <v>0</v>
      </c>
      <c r="BI61" s="185">
        <f>'[2]Spec Schs Calculations-21'!F52</f>
        <v>0</v>
      </c>
      <c r="BJ61" s="184">
        <f t="shared" si="7"/>
        <v>0</v>
      </c>
      <c r="BK61" s="180">
        <f t="shared" si="40"/>
        <v>3678</v>
      </c>
      <c r="BL61" s="13"/>
    </row>
    <row r="62" spans="1:68" ht="14.5" x14ac:dyDescent="0.35">
      <c r="A62" s="149">
        <v>4701470</v>
      </c>
      <c r="B62" s="143" t="s">
        <v>151</v>
      </c>
      <c r="C62" s="143">
        <f>'[2]2020-2021 Final-merged'!F55</f>
        <v>970724.64973804227</v>
      </c>
      <c r="D62" s="143">
        <f>'[2]2020-2021 Final-merged'!G55</f>
        <v>237608.48154515069</v>
      </c>
      <c r="E62" s="143">
        <f>'[2]2020-2021 Final-merged'!H55</f>
        <v>446592.05355148704</v>
      </c>
      <c r="F62" s="143">
        <f>'[2]2020-2021 Final-merged'!I55</f>
        <v>382540.49081316718</v>
      </c>
      <c r="G62" s="143">
        <f>'[2]2020-2021 Final-merged'!J55</f>
        <v>2037465.6756478474</v>
      </c>
      <c r="H62" s="143">
        <f>'[2]2020-2021 Final-merged'!K55</f>
        <v>982825.19684180128</v>
      </c>
      <c r="I62" s="143">
        <f>'[2]2020-2021 Final-merged'!L55</f>
        <v>242951.64545895919</v>
      </c>
      <c r="J62" s="143">
        <f>'[2]2020-2021 Final-merged'!M55</f>
        <v>483688.19828735193</v>
      </c>
      <c r="K62" s="143">
        <f>'[2]2020-2021 Final-merged'!N55</f>
        <v>413112.7655307817</v>
      </c>
      <c r="L62" s="143">
        <f>'[2]2020-2021 Final-merged'!O55</f>
        <v>2122577.8061188944</v>
      </c>
      <c r="M62" s="143">
        <f t="shared" si="8"/>
        <v>2122577.8061188944</v>
      </c>
      <c r="N62" s="143">
        <f>'[2]Hold Harmless Base-21'!Y54</f>
        <v>1919972.3625098052</v>
      </c>
      <c r="O62" s="162">
        <f t="shared" si="9"/>
        <v>202605.44360908912</v>
      </c>
      <c r="P62" s="163">
        <f t="shared" si="10"/>
        <v>202605.44360908912</v>
      </c>
      <c r="Q62" s="164">
        <f t="shared" si="11"/>
        <v>96055.396572675425</v>
      </c>
      <c r="R62" s="165">
        <f t="shared" si="12"/>
        <v>2026522.409546219</v>
      </c>
      <c r="S62" s="166">
        <f t="shared" si="13"/>
        <v>1.0554956149978798</v>
      </c>
      <c r="T62" s="167">
        <f t="shared" si="14"/>
        <v>0.95474587725558513</v>
      </c>
      <c r="U62" s="149" t="b">
        <f t="shared" si="15"/>
        <v>0</v>
      </c>
      <c r="V62" s="143">
        <f t="shared" si="16"/>
        <v>2008657.440192794</v>
      </c>
      <c r="W62" s="143">
        <f t="shared" si="17"/>
        <v>2008657.4401927968</v>
      </c>
      <c r="X62" s="143">
        <f t="shared" si="18"/>
        <v>2008657.4401927968</v>
      </c>
      <c r="Y62" s="143">
        <f>'[2]Hold Harmless Base-21'!L54</f>
        <v>914746.45260536042</v>
      </c>
      <c r="Z62" s="143">
        <f>'[2]Hold Harmless Base-21'!M54</f>
        <v>223906.45551344231</v>
      </c>
      <c r="AA62" s="143">
        <f>'[2]Hold Harmless Base-21'!N54</f>
        <v>420838.69700662064</v>
      </c>
      <c r="AB62" s="143">
        <f>'[2]Hold Harmless Base-21'!O54</f>
        <v>360480.75738438172</v>
      </c>
      <c r="AC62" s="143">
        <f t="shared" si="19"/>
        <v>1919972.3625098052</v>
      </c>
      <c r="AD62" s="168">
        <f>'[2]Populations-merged FY21'!M55</f>
        <v>0.22361841261700219</v>
      </c>
      <c r="AE62" s="170">
        <f t="shared" si="20"/>
        <v>0</v>
      </c>
      <c r="AF62" s="170">
        <f t="shared" si="21"/>
        <v>0.9</v>
      </c>
      <c r="AG62" s="170">
        <f t="shared" si="22"/>
        <v>0</v>
      </c>
      <c r="AH62" s="170">
        <f t="shared" si="23"/>
        <v>0.9</v>
      </c>
      <c r="AI62" s="143">
        <f t="shared" si="24"/>
        <v>1727975.1262588247</v>
      </c>
      <c r="AJ62" s="143">
        <f t="shared" si="25"/>
        <v>0</v>
      </c>
      <c r="AK62" s="143">
        <f t="shared" si="26"/>
        <v>2008657.4401927968</v>
      </c>
      <c r="AL62" s="143">
        <f t="shared" si="27"/>
        <v>2001665.6800723129</v>
      </c>
      <c r="AM62" s="143">
        <f t="shared" si="28"/>
        <v>2001665.6800723129</v>
      </c>
      <c r="AN62" s="143">
        <f t="shared" si="29"/>
        <v>0</v>
      </c>
      <c r="AO62" s="143">
        <f t="shared" si="30"/>
        <v>2001665.6800723129</v>
      </c>
      <c r="AP62" s="143">
        <f t="shared" si="31"/>
        <v>2001598.1175481703</v>
      </c>
      <c r="AQ62" s="143">
        <f t="shared" si="32"/>
        <v>2001598.1175481703</v>
      </c>
      <c r="AR62" s="143">
        <f t="shared" si="33"/>
        <v>0</v>
      </c>
      <c r="AS62" s="143">
        <f t="shared" si="34"/>
        <v>2001598.1175481703</v>
      </c>
      <c r="AT62" s="143">
        <f t="shared" si="35"/>
        <v>2001598.1175481698</v>
      </c>
      <c r="AU62" s="143">
        <v>2001598.1175481703</v>
      </c>
      <c r="AV62" s="143">
        <f t="shared" si="36"/>
        <v>0</v>
      </c>
      <c r="AW62" s="143">
        <f>'[2]Populations-merged FY21'!K55</f>
        <v>1744</v>
      </c>
      <c r="AX62" s="151">
        <f t="shared" si="37"/>
        <v>1148</v>
      </c>
      <c r="AY62" s="152">
        <v>35</v>
      </c>
      <c r="AZ62" s="171">
        <f t="shared" si="38"/>
        <v>40180</v>
      </c>
      <c r="BA62" s="172">
        <f t="shared" si="39"/>
        <v>1961418.1175481703</v>
      </c>
      <c r="BB62" s="189">
        <f t="shared" si="41"/>
        <v>1961418.1175481703</v>
      </c>
      <c r="BC62" s="174">
        <f>'[2]Spec Schs Calculations-21'!C53</f>
        <v>0</v>
      </c>
      <c r="BD62" s="183">
        <f t="shared" si="4"/>
        <v>0</v>
      </c>
      <c r="BE62" s="176">
        <f>'[2]Spec Schs Calculations-21'!D53</f>
        <v>0</v>
      </c>
      <c r="BF62" s="184">
        <f t="shared" si="5"/>
        <v>0</v>
      </c>
      <c r="BG62" s="176">
        <f>'[2]Spec Schs Calculations-21'!E53</f>
        <v>0</v>
      </c>
      <c r="BH62" s="184">
        <f t="shared" si="6"/>
        <v>0</v>
      </c>
      <c r="BI62" s="185">
        <f>'[2]Spec Schs Calculations-21'!F53</f>
        <v>0</v>
      </c>
      <c r="BJ62" s="184">
        <f t="shared" si="7"/>
        <v>0</v>
      </c>
      <c r="BK62" s="180">
        <f t="shared" si="40"/>
        <v>0</v>
      </c>
      <c r="BL62" s="13"/>
    </row>
    <row r="63" spans="1:68" ht="14.5" x14ac:dyDescent="0.35">
      <c r="A63" s="149">
        <v>4701500</v>
      </c>
      <c r="B63" s="143" t="s">
        <v>152</v>
      </c>
      <c r="C63" s="143">
        <f>'[2]2020-2021 Final-merged'!F56</f>
        <v>338483.62360035261</v>
      </c>
      <c r="D63" s="143">
        <f>'[2]2020-2021 Final-merged'!G56</f>
        <v>82852.104202034927</v>
      </c>
      <c r="E63" s="143">
        <f>'[2]2020-2021 Final-merged'!H56</f>
        <v>174936.22694429616</v>
      </c>
      <c r="F63" s="143">
        <f>'[2]2020-2021 Final-merged'!I56</f>
        <v>151573.15057204352</v>
      </c>
      <c r="G63" s="143">
        <f>'[2]2020-2021 Final-merged'!J56</f>
        <v>747845.1053187272</v>
      </c>
      <c r="H63" s="143">
        <f>'[2]2020-2021 Final-merged'!K56</f>
        <v>340945.66748239094</v>
      </c>
      <c r="I63" s="143">
        <f>'[2]2020-2021 Final-merged'!L56</f>
        <v>84280.817375384358</v>
      </c>
      <c r="J63" s="143">
        <f>'[2]2020-2021 Final-merged'!M56</f>
        <v>189367.80680422144</v>
      </c>
      <c r="K63" s="143">
        <f>'[2]2020-2021 Final-merged'!N56</f>
        <v>165851.48406462907</v>
      </c>
      <c r="L63" s="143">
        <f>'[2]2020-2021 Final-merged'!O56</f>
        <v>780445.77572662581</v>
      </c>
      <c r="M63" s="143">
        <f t="shared" si="8"/>
        <v>780445.77572662581</v>
      </c>
      <c r="N63" s="143">
        <f>'[2]Hold Harmless Base-21'!Y55</f>
        <v>640954.63910251623</v>
      </c>
      <c r="O63" s="162">
        <f t="shared" si="9"/>
        <v>139491.13662410958</v>
      </c>
      <c r="P63" s="163">
        <f t="shared" si="10"/>
        <v>139491.13662410958</v>
      </c>
      <c r="Q63" s="164">
        <f t="shared" si="11"/>
        <v>66132.855110517892</v>
      </c>
      <c r="R63" s="165">
        <f t="shared" si="12"/>
        <v>714312.92061610788</v>
      </c>
      <c r="S63" s="166">
        <f t="shared" si="13"/>
        <v>1.1144515961633574</v>
      </c>
      <c r="T63" s="167">
        <f t="shared" si="14"/>
        <v>0.91526271629961009</v>
      </c>
      <c r="U63" s="149" t="b">
        <f t="shared" si="15"/>
        <v>0</v>
      </c>
      <c r="V63" s="143">
        <f t="shared" si="16"/>
        <v>708015.8382964409</v>
      </c>
      <c r="W63" s="143">
        <f t="shared" si="17"/>
        <v>708015.83829644183</v>
      </c>
      <c r="X63" s="143">
        <f t="shared" si="18"/>
        <v>708015.83829644183</v>
      </c>
      <c r="Y63" s="143">
        <f>'[2]Hold Harmless Base-21'!L55</f>
        <v>290103.72236696264</v>
      </c>
      <c r="Z63" s="143">
        <f>'[2]Hold Harmless Base-21'!M55</f>
        <v>71009.946003546502</v>
      </c>
      <c r="AA63" s="143">
        <f>'[2]Hold Harmless Base-21'!N55</f>
        <v>149932.36622074258</v>
      </c>
      <c r="AB63" s="143">
        <f>'[2]Hold Harmless Base-21'!O55</f>
        <v>129908.60451126454</v>
      </c>
      <c r="AC63" s="143">
        <f t="shared" si="19"/>
        <v>640954.63910251623</v>
      </c>
      <c r="AD63" s="168">
        <f>'[2]Populations-merged FY21'!M56</f>
        <v>0.27425203989120578</v>
      </c>
      <c r="AE63" s="170">
        <f t="shared" si="20"/>
        <v>0</v>
      </c>
      <c r="AF63" s="170">
        <f t="shared" si="21"/>
        <v>0.9</v>
      </c>
      <c r="AG63" s="170">
        <f t="shared" si="22"/>
        <v>0</v>
      </c>
      <c r="AH63" s="170">
        <f t="shared" si="23"/>
        <v>0.9</v>
      </c>
      <c r="AI63" s="143">
        <f t="shared" si="24"/>
        <v>576859.17519226461</v>
      </c>
      <c r="AJ63" s="143">
        <f t="shared" si="25"/>
        <v>0</v>
      </c>
      <c r="AK63" s="143">
        <f t="shared" si="26"/>
        <v>708015.83829644183</v>
      </c>
      <c r="AL63" s="143">
        <f t="shared" si="27"/>
        <v>705551.36784776405</v>
      </c>
      <c r="AM63" s="143">
        <f t="shared" si="28"/>
        <v>705551.36784776405</v>
      </c>
      <c r="AN63" s="143">
        <f t="shared" si="29"/>
        <v>0</v>
      </c>
      <c r="AO63" s="143">
        <f t="shared" si="30"/>
        <v>705551.36784776405</v>
      </c>
      <c r="AP63" s="143">
        <f t="shared" si="31"/>
        <v>705527.55326583935</v>
      </c>
      <c r="AQ63" s="143">
        <f t="shared" si="32"/>
        <v>705527.55326583935</v>
      </c>
      <c r="AR63" s="143">
        <f t="shared" si="33"/>
        <v>0</v>
      </c>
      <c r="AS63" s="143">
        <f t="shared" si="34"/>
        <v>705527.55326583935</v>
      </c>
      <c r="AT63" s="143">
        <f t="shared" si="35"/>
        <v>705527.55326583923</v>
      </c>
      <c r="AU63" s="143">
        <v>705527.55326583935</v>
      </c>
      <c r="AV63" s="143">
        <f t="shared" si="36"/>
        <v>0</v>
      </c>
      <c r="AW63" s="143">
        <f>'[2]Populations-merged FY21'!K56</f>
        <v>605</v>
      </c>
      <c r="AX63" s="151">
        <f t="shared" si="37"/>
        <v>1166</v>
      </c>
      <c r="AY63" s="152">
        <v>79</v>
      </c>
      <c r="AZ63" s="171">
        <f t="shared" si="38"/>
        <v>92114</v>
      </c>
      <c r="BA63" s="172">
        <f t="shared" si="39"/>
        <v>613413.55326583935</v>
      </c>
      <c r="BB63" s="182">
        <f t="shared" si="41"/>
        <v>609915.55326583935</v>
      </c>
      <c r="BC63" s="174">
        <f>'[2]Spec Schs Calculations-21'!C54</f>
        <v>0</v>
      </c>
      <c r="BD63" s="183">
        <f t="shared" si="4"/>
        <v>0</v>
      </c>
      <c r="BE63" s="176">
        <f>'[2]Spec Schs Calculations-21'!D54</f>
        <v>0</v>
      </c>
      <c r="BF63" s="184">
        <f t="shared" si="5"/>
        <v>0</v>
      </c>
      <c r="BG63" s="176">
        <f>'[2]Spec Schs Calculations-21'!E54</f>
        <v>3</v>
      </c>
      <c r="BH63" s="184">
        <f t="shared" si="6"/>
        <v>3498</v>
      </c>
      <c r="BI63" s="185">
        <f>'[2]Spec Schs Calculations-21'!F54</f>
        <v>0</v>
      </c>
      <c r="BJ63" s="184">
        <f t="shared" si="7"/>
        <v>0</v>
      </c>
      <c r="BK63" s="180">
        <f t="shared" si="40"/>
        <v>3498</v>
      </c>
      <c r="BL63" s="13"/>
    </row>
    <row r="64" spans="1:68" ht="14.5" x14ac:dyDescent="0.35">
      <c r="A64" s="149">
        <v>4701530</v>
      </c>
      <c r="B64" s="143" t="s">
        <v>153</v>
      </c>
      <c r="C64" s="143">
        <f>'[2]2020-2021 Final-merged'!F57</f>
        <v>348974.95940525731</v>
      </c>
      <c r="D64" s="143">
        <f>'[2]2020-2021 Final-merged'!G57</f>
        <v>85420.113957073467</v>
      </c>
      <c r="E64" s="143">
        <f>'[2]2020-2021 Final-merged'!H57</f>
        <v>188270.24954533603</v>
      </c>
      <c r="F64" s="143">
        <f>'[2]2020-2021 Final-merged'!I57</f>
        <v>171597.78561577757</v>
      </c>
      <c r="G64" s="143">
        <f>'[2]2020-2021 Final-merged'!J57</f>
        <v>794263.10852344439</v>
      </c>
      <c r="H64" s="143">
        <f>'[2]2020-2021 Final-merged'!K57</f>
        <v>315022.52582257276</v>
      </c>
      <c r="I64" s="143">
        <f>'[2]2020-2021 Final-merged'!L57</f>
        <v>77872.689112132037</v>
      </c>
      <c r="J64" s="143">
        <f>'[2]2020-2021 Final-merged'!M57</f>
        <v>169807.10882400852</v>
      </c>
      <c r="K64" s="143">
        <f>'[2]2020-2021 Final-merged'!N57</f>
        <v>154438.00705419981</v>
      </c>
      <c r="L64" s="143">
        <f>'[2]2020-2021 Final-merged'!O57</f>
        <v>717140.33081291313</v>
      </c>
      <c r="M64" s="143">
        <f t="shared" si="8"/>
        <v>717140.33081291313</v>
      </c>
      <c r="N64" s="143">
        <f>'[2]Hold Harmless Base-21'!Y56</f>
        <v>786274.77867083426</v>
      </c>
      <c r="O64" s="162">
        <f t="shared" si="9"/>
        <v>-69134.447857921128</v>
      </c>
      <c r="P64" s="163" t="str">
        <f t="shared" si="10"/>
        <v>0</v>
      </c>
      <c r="Q64" s="164">
        <f t="shared" si="11"/>
        <v>0</v>
      </c>
      <c r="R64" s="165">
        <f t="shared" si="12"/>
        <v>717140.33081291313</v>
      </c>
      <c r="S64" s="166">
        <f t="shared" si="13"/>
        <v>0.9120734255589501</v>
      </c>
      <c r="T64" s="167">
        <f t="shared" si="14"/>
        <v>1</v>
      </c>
      <c r="U64" s="149" t="b">
        <f t="shared" si="15"/>
        <v>0</v>
      </c>
      <c r="V64" s="143">
        <f t="shared" si="16"/>
        <v>710818.32323395589</v>
      </c>
      <c r="W64" s="143">
        <f t="shared" si="17"/>
        <v>710818.32323395682</v>
      </c>
      <c r="X64" s="143">
        <f t="shared" si="18"/>
        <v>710818.32323395682</v>
      </c>
      <c r="Y64" s="143">
        <f>'[2]Hold Harmless Base-21'!L56</f>
        <v>345465.13116809685</v>
      </c>
      <c r="Z64" s="143">
        <f>'[2]Hold Harmless Base-21'!M56</f>
        <v>84560.998080968886</v>
      </c>
      <c r="AA64" s="143">
        <f>'[2]Hold Harmless Base-21'!N56</f>
        <v>186376.71472209931</v>
      </c>
      <c r="AB64" s="143">
        <f>'[2]Hold Harmless Base-21'!O56</f>
        <v>169871.93469966913</v>
      </c>
      <c r="AC64" s="143">
        <f t="shared" si="19"/>
        <v>786274.77867083426</v>
      </c>
      <c r="AD64" s="168">
        <f>'[2]Populations-merged FY21'!M57</f>
        <v>0.26318267419962338</v>
      </c>
      <c r="AE64" s="170">
        <f t="shared" si="20"/>
        <v>0</v>
      </c>
      <c r="AF64" s="170">
        <f t="shared" si="21"/>
        <v>0.9</v>
      </c>
      <c r="AG64" s="170">
        <f t="shared" si="22"/>
        <v>0</v>
      </c>
      <c r="AH64" s="170">
        <f t="shared" si="23"/>
        <v>0.9</v>
      </c>
      <c r="AI64" s="143">
        <f t="shared" si="24"/>
        <v>707647.30080375087</v>
      </c>
      <c r="AJ64" s="143">
        <f t="shared" si="25"/>
        <v>0</v>
      </c>
      <c r="AK64" s="143">
        <f t="shared" si="26"/>
        <v>710818.32323395682</v>
      </c>
      <c r="AL64" s="143">
        <f t="shared" si="27"/>
        <v>708344.09786040615</v>
      </c>
      <c r="AM64" s="143">
        <f t="shared" si="28"/>
        <v>708344.09786040615</v>
      </c>
      <c r="AN64" s="143">
        <f t="shared" si="29"/>
        <v>0</v>
      </c>
      <c r="AO64" s="143">
        <f t="shared" si="30"/>
        <v>708344.09786040615</v>
      </c>
      <c r="AP64" s="143">
        <f t="shared" si="31"/>
        <v>708320.18901504332</v>
      </c>
      <c r="AQ64" s="143">
        <f t="shared" si="32"/>
        <v>708320.18901504332</v>
      </c>
      <c r="AR64" s="143">
        <f t="shared" si="33"/>
        <v>0</v>
      </c>
      <c r="AS64" s="143">
        <f t="shared" si="34"/>
        <v>708320.18901504332</v>
      </c>
      <c r="AT64" s="143">
        <f t="shared" si="35"/>
        <v>708320.1890150432</v>
      </c>
      <c r="AU64" s="143">
        <v>708320.18901504332</v>
      </c>
      <c r="AV64" s="143">
        <f t="shared" si="36"/>
        <v>0</v>
      </c>
      <c r="AW64" s="143">
        <f>'[2]Populations-merged FY21'!K57</f>
        <v>559</v>
      </c>
      <c r="AX64" s="151">
        <f t="shared" si="37"/>
        <v>1267</v>
      </c>
      <c r="AY64" s="152">
        <v>0</v>
      </c>
      <c r="AZ64" s="171">
        <f t="shared" si="38"/>
        <v>0</v>
      </c>
      <c r="BA64" s="172">
        <f t="shared" si="39"/>
        <v>708320.18901504332</v>
      </c>
      <c r="BB64" s="182">
        <f t="shared" si="41"/>
        <v>707053.18901504332</v>
      </c>
      <c r="BC64" s="174">
        <f>'[2]Spec Schs Calculations-21'!C55</f>
        <v>0</v>
      </c>
      <c r="BD64" s="183">
        <f t="shared" si="4"/>
        <v>0</v>
      </c>
      <c r="BE64" s="176">
        <f>'[2]Spec Schs Calculations-21'!D55</f>
        <v>0</v>
      </c>
      <c r="BF64" s="184">
        <f t="shared" si="5"/>
        <v>0</v>
      </c>
      <c r="BG64" s="176">
        <f>'[2]Spec Schs Calculations-21'!E55</f>
        <v>1</v>
      </c>
      <c r="BH64" s="184">
        <f t="shared" si="6"/>
        <v>1267</v>
      </c>
      <c r="BI64" s="185">
        <f>'[2]Spec Schs Calculations-21'!F55</f>
        <v>0</v>
      </c>
      <c r="BJ64" s="184">
        <f t="shared" si="7"/>
        <v>0</v>
      </c>
      <c r="BK64" s="180">
        <f t="shared" si="40"/>
        <v>1267</v>
      </c>
      <c r="BL64" s="13"/>
      <c r="BM64" s="5"/>
      <c r="BN64" s="5"/>
      <c r="BO64" s="5"/>
      <c r="BP64" s="5"/>
    </row>
    <row r="65" spans="1:68" ht="14.5" x14ac:dyDescent="0.35">
      <c r="A65" s="149">
        <v>4700001</v>
      </c>
      <c r="B65" s="143" t="s">
        <v>154</v>
      </c>
      <c r="C65" s="143">
        <f>'[2]2020-2021 Final-merged'!F58</f>
        <v>1334608.3494976382</v>
      </c>
      <c r="D65" s="143">
        <f>'[2]2020-2021 Final-merged'!G58</f>
        <v>326677.87252254214</v>
      </c>
      <c r="E65" s="143">
        <f>'[2]2020-2021 Final-merged'!H58</f>
        <v>654345.54649754195</v>
      </c>
      <c r="F65" s="143">
        <f>'[2]2020-2021 Final-merged'!I58</f>
        <v>618411.13927514176</v>
      </c>
      <c r="G65" s="143">
        <f>'[2]2020-2021 Final-merged'!J58</f>
        <v>2934042.9077928644</v>
      </c>
      <c r="H65" s="143">
        <f>'[2]2020-2021 Final-merged'!K58</f>
        <v>1234166.9616304727</v>
      </c>
      <c r="I65" s="143">
        <f>'[2]2020-2021 Final-merged'!L58</f>
        <v>305082.62818527577</v>
      </c>
      <c r="J65" s="143">
        <f>'[2]2020-2021 Final-merged'!M58</f>
        <v>626206.32409851183</v>
      </c>
      <c r="K65" s="143">
        <f>'[2]2020-2021 Final-merged'!N58</f>
        <v>556570.02534762758</v>
      </c>
      <c r="L65" s="143">
        <f>'[2]2020-2021 Final-merged'!O58</f>
        <v>2722025.9392618882</v>
      </c>
      <c r="M65" s="143">
        <f t="shared" si="8"/>
        <v>2722025.9392618882</v>
      </c>
      <c r="N65" s="143">
        <f>'[2]Hold Harmless Base-21'!Y57</f>
        <v>2771366.4860365978</v>
      </c>
      <c r="O65" s="162">
        <f t="shared" si="9"/>
        <v>-49340.546774709597</v>
      </c>
      <c r="P65" s="163" t="str">
        <f t="shared" si="10"/>
        <v>0</v>
      </c>
      <c r="Q65" s="164">
        <f t="shared" si="11"/>
        <v>0</v>
      </c>
      <c r="R65" s="165">
        <f t="shared" si="12"/>
        <v>2722025.9392618882</v>
      </c>
      <c r="S65" s="166">
        <f t="shared" si="13"/>
        <v>0.98219631108938144</v>
      </c>
      <c r="T65" s="167">
        <f t="shared" si="14"/>
        <v>1</v>
      </c>
      <c r="U65" s="149" t="b">
        <f t="shared" si="15"/>
        <v>0</v>
      </c>
      <c r="V65" s="143">
        <f t="shared" si="16"/>
        <v>2698029.7032691017</v>
      </c>
      <c r="W65" s="143">
        <f t="shared" si="17"/>
        <v>2698029.7032691054</v>
      </c>
      <c r="X65" s="143">
        <f t="shared" si="18"/>
        <v>2698029.7032691054</v>
      </c>
      <c r="Y65" s="143">
        <f>'[2]Hold Harmless Base-21'!L57</f>
        <v>1260611.711559704</v>
      </c>
      <c r="Z65" s="143">
        <f>'[2]Hold Harmless Base-21'!M57</f>
        <v>308565.39460759115</v>
      </c>
      <c r="AA65" s="143">
        <f>'[2]Hold Harmless Base-21'!N57</f>
        <v>618065.71166157385</v>
      </c>
      <c r="AB65" s="143">
        <f>'[2]Hold Harmless Base-21'!O57</f>
        <v>584123.66820772889</v>
      </c>
      <c r="AC65" s="143">
        <f t="shared" si="19"/>
        <v>2771366.4860365978</v>
      </c>
      <c r="AD65" s="168">
        <f>'[2]Populations-merged FY21'!M58</f>
        <v>0.19724398811132127</v>
      </c>
      <c r="AE65" s="170">
        <f t="shared" si="20"/>
        <v>0</v>
      </c>
      <c r="AF65" s="170">
        <f t="shared" si="21"/>
        <v>0.9</v>
      </c>
      <c r="AG65" s="170">
        <f t="shared" si="22"/>
        <v>0</v>
      </c>
      <c r="AH65" s="170">
        <f t="shared" si="23"/>
        <v>0.9</v>
      </c>
      <c r="AI65" s="143">
        <f t="shared" si="24"/>
        <v>2494229.8374329382</v>
      </c>
      <c r="AJ65" s="143">
        <f t="shared" si="25"/>
        <v>0</v>
      </c>
      <c r="AK65" s="143">
        <f t="shared" si="26"/>
        <v>2698029.7032691054</v>
      </c>
      <c r="AL65" s="143">
        <f t="shared" si="27"/>
        <v>2688638.3674914194</v>
      </c>
      <c r="AM65" s="143">
        <f t="shared" si="28"/>
        <v>2688638.3674914194</v>
      </c>
      <c r="AN65" s="143">
        <f t="shared" si="29"/>
        <v>0</v>
      </c>
      <c r="AO65" s="143">
        <f t="shared" si="30"/>
        <v>2688638.3674914194</v>
      </c>
      <c r="AP65" s="143">
        <f t="shared" si="31"/>
        <v>2688547.6174743599</v>
      </c>
      <c r="AQ65" s="143">
        <f t="shared" si="32"/>
        <v>2688547.6174743599</v>
      </c>
      <c r="AR65" s="143">
        <f t="shared" si="33"/>
        <v>0</v>
      </c>
      <c r="AS65" s="143">
        <f t="shared" si="34"/>
        <v>2688547.6174743599</v>
      </c>
      <c r="AT65" s="143">
        <f t="shared" si="35"/>
        <v>2688547.617474359</v>
      </c>
      <c r="AU65" s="143">
        <v>2688547.6174743599</v>
      </c>
      <c r="AV65" s="143">
        <f t="shared" si="36"/>
        <v>0</v>
      </c>
      <c r="AW65" s="143">
        <f>'[2]Populations-merged FY21'!K58</f>
        <v>2190</v>
      </c>
      <c r="AX65" s="151">
        <f t="shared" si="37"/>
        <v>1228</v>
      </c>
      <c r="AY65" s="152">
        <v>0</v>
      </c>
      <c r="AZ65" s="171">
        <f t="shared" si="38"/>
        <v>0</v>
      </c>
      <c r="BA65" s="172">
        <f t="shared" si="39"/>
        <v>2688547.6174743599</v>
      </c>
      <c r="BB65" s="182">
        <f t="shared" si="41"/>
        <v>2687319.6174743599</v>
      </c>
      <c r="BC65" s="174">
        <f>'[2]Spec Schs Calculations-21'!C56</f>
        <v>0</v>
      </c>
      <c r="BD65" s="183">
        <f t="shared" si="4"/>
        <v>0</v>
      </c>
      <c r="BE65" s="176">
        <f>'[2]Spec Schs Calculations-21'!D56</f>
        <v>0</v>
      </c>
      <c r="BF65" s="184">
        <f t="shared" si="5"/>
        <v>0</v>
      </c>
      <c r="BG65" s="176">
        <f>'[2]Spec Schs Calculations-21'!E56</f>
        <v>1</v>
      </c>
      <c r="BH65" s="184">
        <f t="shared" si="6"/>
        <v>1228</v>
      </c>
      <c r="BI65" s="185">
        <f>'[2]Spec Schs Calculations-21'!F56</f>
        <v>0</v>
      </c>
      <c r="BJ65" s="184">
        <f t="shared" si="7"/>
        <v>0</v>
      </c>
      <c r="BK65" s="180">
        <f t="shared" si="40"/>
        <v>1228</v>
      </c>
      <c r="BL65" s="13"/>
      <c r="BM65" s="636"/>
      <c r="BN65" s="636"/>
      <c r="BO65" s="636"/>
      <c r="BP65" s="636"/>
    </row>
    <row r="66" spans="1:68" ht="14.5" x14ac:dyDescent="0.35">
      <c r="A66" s="149">
        <v>4701590</v>
      </c>
      <c r="B66" s="143" t="s">
        <v>155</v>
      </c>
      <c r="C66" s="143">
        <f>'[2]2020-2021 Final-merged'!F59</f>
        <v>5321010.4369532792</v>
      </c>
      <c r="D66" s="143">
        <f>'[2]2020-2021 Final-merged'!G59</f>
        <v>1302446.7963717144</v>
      </c>
      <c r="E66" s="143">
        <f>'[2]2020-2021 Final-merged'!H59</f>
        <v>3642395.6098657148</v>
      </c>
      <c r="F66" s="143">
        <f>'[2]2020-2021 Final-merged'!I59</f>
        <v>3570084.9539323999</v>
      </c>
      <c r="G66" s="143">
        <f>'[2]2020-2021 Final-merged'!J59</f>
        <v>13835937.797123108</v>
      </c>
      <c r="H66" s="143">
        <f>'[2]2020-2021 Final-merged'!K59</f>
        <v>4788909.3932579514</v>
      </c>
      <c r="I66" s="143">
        <f>'[2]2020-2021 Final-merged'!L59</f>
        <v>1172202.1167345431</v>
      </c>
      <c r="J66" s="143">
        <f>'[2]2020-2021 Final-merged'!M59</f>
        <v>3278156.0488791433</v>
      </c>
      <c r="K66" s="143">
        <f>'[2]2020-2021 Final-merged'!N59</f>
        <v>3213076.45853916</v>
      </c>
      <c r="L66" s="143">
        <f>'[2]2020-2021 Final-merged'!O59</f>
        <v>12452344.017410798</v>
      </c>
      <c r="M66" s="143">
        <f t="shared" si="8"/>
        <v>12452344.017410798</v>
      </c>
      <c r="N66" s="143">
        <f>'[2]Hold Harmless Base-21'!Y58</f>
        <v>13001952.304290611</v>
      </c>
      <c r="O66" s="162">
        <f t="shared" si="9"/>
        <v>-549608.2868798133</v>
      </c>
      <c r="P66" s="163" t="str">
        <f t="shared" si="10"/>
        <v>0</v>
      </c>
      <c r="Q66" s="164">
        <f t="shared" si="11"/>
        <v>0</v>
      </c>
      <c r="R66" s="165">
        <f t="shared" si="12"/>
        <v>12452344.017410798</v>
      </c>
      <c r="S66" s="166">
        <f t="shared" si="13"/>
        <v>0.9577287876453412</v>
      </c>
      <c r="T66" s="167">
        <f t="shared" si="14"/>
        <v>1</v>
      </c>
      <c r="U66" s="149" t="b">
        <f t="shared" si="15"/>
        <v>0</v>
      </c>
      <c r="V66" s="143">
        <f t="shared" si="16"/>
        <v>12342569.3891109</v>
      </c>
      <c r="W66" s="143">
        <f t="shared" si="17"/>
        <v>12342569.389110917</v>
      </c>
      <c r="X66" s="143">
        <f t="shared" si="18"/>
        <v>12342569.389110917</v>
      </c>
      <c r="Y66" s="143">
        <f>'[2]Hold Harmless Base-21'!L58</f>
        <v>5000277.1714024572</v>
      </c>
      <c r="Z66" s="143">
        <f>'[2]Hold Harmless Base-21'!M58</f>
        <v>1223939.5242744065</v>
      </c>
      <c r="AA66" s="143">
        <f>'[2]Hold Harmless Base-21'!N58</f>
        <v>3422843.8062708471</v>
      </c>
      <c r="AB66" s="143">
        <f>'[2]Hold Harmless Base-21'!O58</f>
        <v>3354891.8023429005</v>
      </c>
      <c r="AC66" s="143">
        <f t="shared" si="19"/>
        <v>13001952.304290611</v>
      </c>
      <c r="AD66" s="168">
        <f>'[2]Populations-merged FY21'!M59</f>
        <v>0.15074492843922374</v>
      </c>
      <c r="AE66" s="170">
        <f t="shared" si="20"/>
        <v>0</v>
      </c>
      <c r="AF66" s="170">
        <f t="shared" si="21"/>
        <v>0.9</v>
      </c>
      <c r="AG66" s="170">
        <f t="shared" si="22"/>
        <v>0</v>
      </c>
      <c r="AH66" s="170">
        <f t="shared" si="23"/>
        <v>0.9</v>
      </c>
      <c r="AI66" s="143">
        <f t="shared" si="24"/>
        <v>11701757.073861551</v>
      </c>
      <c r="AJ66" s="143">
        <f t="shared" si="25"/>
        <v>0</v>
      </c>
      <c r="AK66" s="143">
        <f t="shared" si="26"/>
        <v>12342569.389110917</v>
      </c>
      <c r="AL66" s="143">
        <f t="shared" si="27"/>
        <v>12299607.218104392</v>
      </c>
      <c r="AM66" s="143">
        <f t="shared" si="28"/>
        <v>12299607.218104392</v>
      </c>
      <c r="AN66" s="143">
        <f t="shared" si="29"/>
        <v>0</v>
      </c>
      <c r="AO66" s="143">
        <f t="shared" si="30"/>
        <v>12299607.218104392</v>
      </c>
      <c r="AP66" s="143">
        <f t="shared" si="31"/>
        <v>12299192.067603542</v>
      </c>
      <c r="AQ66" s="143">
        <f t="shared" si="32"/>
        <v>12299192.067603542</v>
      </c>
      <c r="AR66" s="143">
        <f t="shared" si="33"/>
        <v>0</v>
      </c>
      <c r="AS66" s="143">
        <f t="shared" si="34"/>
        <v>12299192.067603542</v>
      </c>
      <c r="AT66" s="143">
        <f t="shared" si="35"/>
        <v>12299192.067603538</v>
      </c>
      <c r="AU66" s="143">
        <v>12299192.067603543</v>
      </c>
      <c r="AV66" s="143">
        <f t="shared" si="36"/>
        <v>0</v>
      </c>
      <c r="AW66" s="143">
        <f>'[2]Populations-merged FY21'!K59</f>
        <v>8226</v>
      </c>
      <c r="AX66" s="151">
        <f t="shared" si="37"/>
        <v>1495</v>
      </c>
      <c r="AY66" s="152">
        <v>108</v>
      </c>
      <c r="AZ66" s="171">
        <f t="shared" si="38"/>
        <v>161460</v>
      </c>
      <c r="BA66" s="172">
        <f t="shared" si="39"/>
        <v>12137732.067603543</v>
      </c>
      <c r="BB66" s="189">
        <f t="shared" si="41"/>
        <v>12125772.067603543</v>
      </c>
      <c r="BC66" s="174">
        <f>'[2]Spec Schs Calculations-21'!C57</f>
        <v>4</v>
      </c>
      <c r="BD66" s="183">
        <f t="shared" si="4"/>
        <v>5980</v>
      </c>
      <c r="BE66" s="176">
        <f>'[2]Spec Schs Calculations-21'!D57</f>
        <v>0</v>
      </c>
      <c r="BF66" s="184">
        <f t="shared" si="5"/>
        <v>0</v>
      </c>
      <c r="BG66" s="176">
        <f>'[2]Spec Schs Calculations-21'!E57</f>
        <v>4</v>
      </c>
      <c r="BH66" s="184">
        <f t="shared" si="6"/>
        <v>5980</v>
      </c>
      <c r="BI66" s="185">
        <f>'[2]Spec Schs Calculations-21'!F57</f>
        <v>0</v>
      </c>
      <c r="BJ66" s="184">
        <f t="shared" si="7"/>
        <v>0</v>
      </c>
      <c r="BK66" s="180">
        <f t="shared" si="40"/>
        <v>11960</v>
      </c>
      <c r="BL66" s="13"/>
      <c r="BM66" s="61"/>
      <c r="BN66" s="637"/>
      <c r="BO66" s="196"/>
      <c r="BP66" s="61"/>
    </row>
    <row r="67" spans="1:68" ht="14.5" x14ac:dyDescent="0.35">
      <c r="A67" s="149">
        <v>4701620</v>
      </c>
      <c r="B67" s="143" t="s">
        <v>156</v>
      </c>
      <c r="C67" s="143">
        <f>'[2]2020-2021 Final-merged'!F60</f>
        <v>205645.17174391937</v>
      </c>
      <c r="D67" s="143">
        <f>'[2]2020-2021 Final-merged'!G60</f>
        <v>49586.370457028235</v>
      </c>
      <c r="E67" s="143">
        <f>'[2]2020-2021 Final-merged'!H60</f>
        <v>144620.5473668878</v>
      </c>
      <c r="F67" s="143">
        <f>'[2]2020-2021 Final-merged'!I60</f>
        <v>146130.48004387773</v>
      </c>
      <c r="G67" s="143">
        <f>'[2]2020-2021 Final-merged'!J60</f>
        <v>545982.56961171317</v>
      </c>
      <c r="H67" s="143">
        <f>'[2]2020-2021 Final-merged'!K60</f>
        <v>223727.98345538715</v>
      </c>
      <c r="I67" s="143">
        <f>'[2]2020-2021 Final-merged'!L60</f>
        <v>55304.933054591085</v>
      </c>
      <c r="J67" s="143">
        <f>'[2]2020-2021 Final-merged'!M60</f>
        <v>167095.20618203189</v>
      </c>
      <c r="K67" s="143">
        <f>'[2]2020-2021 Final-merged'!N60</f>
        <v>169592.66092536063</v>
      </c>
      <c r="L67" s="143">
        <f>'[2]2020-2021 Final-merged'!O60</f>
        <v>615720.78361737076</v>
      </c>
      <c r="M67" s="143">
        <f t="shared" si="8"/>
        <v>615720.78361737076</v>
      </c>
      <c r="N67" s="143">
        <f>'[2]Hold Harmless Base-21'!Y59</f>
        <v>522761.3649606008</v>
      </c>
      <c r="O67" s="162">
        <f t="shared" si="9"/>
        <v>92959.418656769965</v>
      </c>
      <c r="P67" s="163">
        <f t="shared" si="10"/>
        <v>92959.418656769965</v>
      </c>
      <c r="Q67" s="164">
        <f t="shared" si="11"/>
        <v>44072.131849871112</v>
      </c>
      <c r="R67" s="165">
        <f t="shared" si="12"/>
        <v>571648.65176749963</v>
      </c>
      <c r="S67" s="166">
        <f t="shared" si="13"/>
        <v>1.093517405997636</v>
      </c>
      <c r="T67" s="167">
        <f t="shared" si="14"/>
        <v>0.92842188696157602</v>
      </c>
      <c r="U67" s="149" t="b">
        <f t="shared" si="15"/>
        <v>0</v>
      </c>
      <c r="V67" s="143">
        <f t="shared" si="16"/>
        <v>566609.23764770222</v>
      </c>
      <c r="W67" s="143">
        <f t="shared" si="17"/>
        <v>566609.23764770303</v>
      </c>
      <c r="X67" s="143">
        <f t="shared" si="18"/>
        <v>566609.23764770303</v>
      </c>
      <c r="Y67" s="143">
        <f>'[2]Hold Harmless Base-21'!L59</f>
        <v>196898.86941786751</v>
      </c>
      <c r="Z67" s="143">
        <f>'[2]Hold Harmless Base-21'!M59</f>
        <v>47477.410720259701</v>
      </c>
      <c r="AA67" s="143">
        <f>'[2]Hold Harmless Base-21'!N59</f>
        <v>138469.68557371609</v>
      </c>
      <c r="AB67" s="143">
        <f>'[2]Hold Harmless Base-21'!O59</f>
        <v>139915.39924875746</v>
      </c>
      <c r="AC67" s="143">
        <f t="shared" si="19"/>
        <v>522761.3649606008</v>
      </c>
      <c r="AD67" s="168">
        <f>'[2]Populations-merged FY21'!M60</f>
        <v>0.39306930693069309</v>
      </c>
      <c r="AE67" s="170">
        <f t="shared" si="20"/>
        <v>0</v>
      </c>
      <c r="AF67" s="170">
        <f t="shared" si="21"/>
        <v>0</v>
      </c>
      <c r="AG67" s="170">
        <f t="shared" si="22"/>
        <v>0.95</v>
      </c>
      <c r="AH67" s="170">
        <f t="shared" si="23"/>
        <v>0.95</v>
      </c>
      <c r="AI67" s="143">
        <f t="shared" si="24"/>
        <v>496623.29671257071</v>
      </c>
      <c r="AJ67" s="143">
        <f t="shared" si="25"/>
        <v>0</v>
      </c>
      <c r="AK67" s="143">
        <f t="shared" si="26"/>
        <v>566609.23764770303</v>
      </c>
      <c r="AL67" s="143">
        <f t="shared" si="27"/>
        <v>564636.97707583429</v>
      </c>
      <c r="AM67" s="143">
        <f t="shared" si="28"/>
        <v>564636.97707583429</v>
      </c>
      <c r="AN67" s="143">
        <f t="shared" si="29"/>
        <v>0</v>
      </c>
      <c r="AO67" s="143">
        <f t="shared" si="30"/>
        <v>564636.97707583429</v>
      </c>
      <c r="AP67" s="143">
        <f t="shared" si="31"/>
        <v>564617.9187986328</v>
      </c>
      <c r="AQ67" s="143">
        <f t="shared" si="32"/>
        <v>564617.9187986328</v>
      </c>
      <c r="AR67" s="143">
        <f t="shared" si="33"/>
        <v>0</v>
      </c>
      <c r="AS67" s="143">
        <f t="shared" si="34"/>
        <v>564617.9187986328</v>
      </c>
      <c r="AT67" s="143">
        <f t="shared" si="35"/>
        <v>564617.91879863269</v>
      </c>
      <c r="AU67" s="143">
        <v>564617.9187986328</v>
      </c>
      <c r="AV67" s="143">
        <f t="shared" si="36"/>
        <v>0</v>
      </c>
      <c r="AW67" s="143">
        <f>'[2]Populations-merged FY21'!K60</f>
        <v>397</v>
      </c>
      <c r="AX67" s="151">
        <f t="shared" si="37"/>
        <v>1422</v>
      </c>
      <c r="AY67" s="152">
        <v>0</v>
      </c>
      <c r="AZ67" s="171">
        <f t="shared" si="38"/>
        <v>0</v>
      </c>
      <c r="BA67" s="172">
        <f t="shared" si="39"/>
        <v>564617.9187986328</v>
      </c>
      <c r="BB67" s="182">
        <f t="shared" si="41"/>
        <v>564617.9187986328</v>
      </c>
      <c r="BC67" s="174">
        <f>'[2]Spec Schs Calculations-21'!C58</f>
        <v>0</v>
      </c>
      <c r="BD67" s="183">
        <f t="shared" si="4"/>
        <v>0</v>
      </c>
      <c r="BE67" s="176">
        <f>'[2]Spec Schs Calculations-21'!D58</f>
        <v>0</v>
      </c>
      <c r="BF67" s="184">
        <f t="shared" si="5"/>
        <v>0</v>
      </c>
      <c r="BG67" s="176">
        <f>'[2]Spec Schs Calculations-21'!E58</f>
        <v>0</v>
      </c>
      <c r="BH67" s="184">
        <f t="shared" si="6"/>
        <v>0</v>
      </c>
      <c r="BI67" s="185">
        <f>'[2]Spec Schs Calculations-21'!F58</f>
        <v>0</v>
      </c>
      <c r="BJ67" s="184">
        <f t="shared" si="7"/>
        <v>0</v>
      </c>
      <c r="BK67" s="180">
        <f t="shared" si="40"/>
        <v>0</v>
      </c>
      <c r="BL67" s="13"/>
    </row>
    <row r="68" spans="1:68" ht="14.5" x14ac:dyDescent="0.35">
      <c r="A68" s="149">
        <v>4701650</v>
      </c>
      <c r="B68" s="143" t="s">
        <v>157</v>
      </c>
      <c r="C68" s="143">
        <f>'[2]2020-2021 Final-merged'!F61</f>
        <v>614571.40793995513</v>
      </c>
      <c r="D68" s="143">
        <f>'[2]2020-2021 Final-merged'!G61</f>
        <v>150431.30828199803</v>
      </c>
      <c r="E68" s="143">
        <f>'[2]2020-2021 Final-merged'!H61</f>
        <v>340202.72736979742</v>
      </c>
      <c r="F68" s="143">
        <f>'[2]2020-2021 Final-merged'!I61</f>
        <v>303137.47869140824</v>
      </c>
      <c r="G68" s="143">
        <f>'[2]2020-2021 Final-merged'!J61</f>
        <v>1408342.9222831589</v>
      </c>
      <c r="H68" s="143">
        <f>'[2]2020-2021 Final-merged'!K61</f>
        <v>578762.3148833313</v>
      </c>
      <c r="I68" s="143">
        <f>'[2]2020-2021 Final-merged'!L61</f>
        <v>143068.42883391696</v>
      </c>
      <c r="J68" s="143">
        <f>'[2]2020-2021 Final-merged'!M61</f>
        <v>328846.44066403835</v>
      </c>
      <c r="K68" s="143">
        <f>'[2]2020-2021 Final-merged'!N61</f>
        <v>290681.80754386942</v>
      </c>
      <c r="L68" s="143">
        <f>'[2]2020-2021 Final-merged'!O61</f>
        <v>1341358.991925156</v>
      </c>
      <c r="M68" s="143">
        <f t="shared" si="8"/>
        <v>1341358.991925156</v>
      </c>
      <c r="N68" s="143">
        <f>'[2]Hold Harmless Base-21'!Y60</f>
        <v>1208614.7057067696</v>
      </c>
      <c r="O68" s="162">
        <f t="shared" si="9"/>
        <v>132744.28621838638</v>
      </c>
      <c r="P68" s="163">
        <f t="shared" si="10"/>
        <v>132744.28621838638</v>
      </c>
      <c r="Q68" s="164">
        <f t="shared" si="11"/>
        <v>62934.168146367716</v>
      </c>
      <c r="R68" s="165">
        <f t="shared" si="12"/>
        <v>1278424.8237787883</v>
      </c>
      <c r="S68" s="166">
        <f t="shared" si="13"/>
        <v>1.0577604407280445</v>
      </c>
      <c r="T68" s="167">
        <f t="shared" si="14"/>
        <v>0.95308178606530769</v>
      </c>
      <c r="U68" s="149" t="b">
        <f t="shared" si="15"/>
        <v>0</v>
      </c>
      <c r="V68" s="143">
        <f t="shared" si="16"/>
        <v>1267154.7681456113</v>
      </c>
      <c r="W68" s="143">
        <f t="shared" si="17"/>
        <v>1267154.7681456131</v>
      </c>
      <c r="X68" s="143">
        <f t="shared" si="18"/>
        <v>1267154.7681456131</v>
      </c>
      <c r="Y68" s="143">
        <f>'[2]Hold Harmless Base-21'!L60</f>
        <v>527414.18981889263</v>
      </c>
      <c r="Z68" s="143">
        <f>'[2]Hold Harmless Base-21'!M60</f>
        <v>129097.45809179869</v>
      </c>
      <c r="AA68" s="143">
        <f>'[2]Hold Harmless Base-21'!N60</f>
        <v>291955.89562384877</v>
      </c>
      <c r="AB68" s="143">
        <f>'[2]Hold Harmless Base-21'!O60</f>
        <v>260147.16217222947</v>
      </c>
      <c r="AC68" s="143">
        <f t="shared" si="19"/>
        <v>1208614.7057067696</v>
      </c>
      <c r="AD68" s="168">
        <f>'[2]Populations-merged FY21'!M61</f>
        <v>0.28354500276090555</v>
      </c>
      <c r="AE68" s="170">
        <f t="shared" si="20"/>
        <v>0</v>
      </c>
      <c r="AF68" s="170">
        <f t="shared" si="21"/>
        <v>0.9</v>
      </c>
      <c r="AG68" s="170">
        <f t="shared" si="22"/>
        <v>0</v>
      </c>
      <c r="AH68" s="170">
        <f t="shared" si="23"/>
        <v>0.9</v>
      </c>
      <c r="AI68" s="143">
        <f t="shared" si="24"/>
        <v>1087753.2351360926</v>
      </c>
      <c r="AJ68" s="143">
        <f t="shared" si="25"/>
        <v>0</v>
      </c>
      <c r="AK68" s="143">
        <f t="shared" si="26"/>
        <v>1267154.7681456131</v>
      </c>
      <c r="AL68" s="143">
        <f t="shared" si="27"/>
        <v>1262744.0398665539</v>
      </c>
      <c r="AM68" s="143">
        <f t="shared" si="28"/>
        <v>1262744.0398665539</v>
      </c>
      <c r="AN68" s="143">
        <f t="shared" si="29"/>
        <v>0</v>
      </c>
      <c r="AO68" s="143">
        <f t="shared" si="30"/>
        <v>1262744.0398665539</v>
      </c>
      <c r="AP68" s="143">
        <f t="shared" si="31"/>
        <v>1262701.4182761812</v>
      </c>
      <c r="AQ68" s="143">
        <f t="shared" si="32"/>
        <v>1262701.4182761812</v>
      </c>
      <c r="AR68" s="143">
        <f t="shared" si="33"/>
        <v>0</v>
      </c>
      <c r="AS68" s="143">
        <f t="shared" si="34"/>
        <v>1262701.4182761812</v>
      </c>
      <c r="AT68" s="143">
        <f t="shared" si="35"/>
        <v>1262701.418276181</v>
      </c>
      <c r="AU68" s="143">
        <v>1262701.4182761812</v>
      </c>
      <c r="AV68" s="143">
        <f t="shared" si="36"/>
        <v>0</v>
      </c>
      <c r="AW68" s="143">
        <f>'[2]Populations-merged FY21'!K61</f>
        <v>1027</v>
      </c>
      <c r="AX68" s="151">
        <f t="shared" si="37"/>
        <v>1230</v>
      </c>
      <c r="AY68" s="152">
        <v>0</v>
      </c>
      <c r="AZ68" s="171">
        <f t="shared" si="38"/>
        <v>0</v>
      </c>
      <c r="BA68" s="172">
        <f t="shared" si="39"/>
        <v>1262701.4182761812</v>
      </c>
      <c r="BB68" s="182">
        <f t="shared" si="41"/>
        <v>1260241.4182761812</v>
      </c>
      <c r="BC68" s="174">
        <f>'[2]Spec Schs Calculations-21'!C59</f>
        <v>1</v>
      </c>
      <c r="BD68" s="183">
        <f t="shared" si="4"/>
        <v>1230</v>
      </c>
      <c r="BE68" s="176">
        <f>'[2]Spec Schs Calculations-21'!D59</f>
        <v>1</v>
      </c>
      <c r="BF68" s="184">
        <f t="shared" si="5"/>
        <v>1230</v>
      </c>
      <c r="BG68" s="176">
        <f>'[2]Spec Schs Calculations-21'!E59</f>
        <v>0</v>
      </c>
      <c r="BH68" s="184">
        <f t="shared" si="6"/>
        <v>0</v>
      </c>
      <c r="BI68" s="185">
        <f>'[2]Spec Schs Calculations-21'!F59</f>
        <v>0</v>
      </c>
      <c r="BJ68" s="184">
        <f t="shared" si="7"/>
        <v>0</v>
      </c>
      <c r="BK68" s="180">
        <f t="shared" si="40"/>
        <v>2460</v>
      </c>
      <c r="BL68" s="13"/>
    </row>
    <row r="69" spans="1:68" ht="14.5" x14ac:dyDescent="0.35">
      <c r="A69" s="149">
        <v>4701680</v>
      </c>
      <c r="B69" s="143" t="s">
        <v>158</v>
      </c>
      <c r="C69" s="143">
        <f>'[2]2020-2021 Final-merged'!F62</f>
        <v>583373.09595365683</v>
      </c>
      <c r="D69" s="143">
        <f>'[2]2020-2021 Final-merged'!G62</f>
        <v>142794.76218230178</v>
      </c>
      <c r="E69" s="143">
        <f>'[2]2020-2021 Final-merged'!H62</f>
        <v>299475.69774853013</v>
      </c>
      <c r="F69" s="143">
        <f>'[2]2020-2021 Final-merged'!I62</f>
        <v>302602.41902173706</v>
      </c>
      <c r="G69" s="143">
        <f>'[2]2020-2021 Final-merged'!J62</f>
        <v>1328245.9749062259</v>
      </c>
      <c r="H69" s="143">
        <f>'[2]2020-2021 Final-merged'!K62</f>
        <v>560165.27847520076</v>
      </c>
      <c r="I69" s="143">
        <f>'[2]2020-2021 Final-merged'!L62</f>
        <v>138471.29334071418</v>
      </c>
      <c r="J69" s="143">
        <f>'[2]2020-2021 Final-merged'!M62</f>
        <v>292844.41284519894</v>
      </c>
      <c r="K69" s="143">
        <f>'[2]2020-2021 Final-merged'!N62</f>
        <v>272342.17711956339</v>
      </c>
      <c r="L69" s="143">
        <f>'[2]2020-2021 Final-merged'!O62</f>
        <v>1263823.1617806773</v>
      </c>
      <c r="M69" s="143">
        <f t="shared" si="8"/>
        <v>1263823.1617806773</v>
      </c>
      <c r="N69" s="143">
        <f>'[2]Hold Harmless Base-21'!Y61</f>
        <v>1214558.9515670459</v>
      </c>
      <c r="O69" s="162">
        <f t="shared" si="9"/>
        <v>49264.210213631392</v>
      </c>
      <c r="P69" s="163">
        <f t="shared" si="10"/>
        <v>49264.210213631392</v>
      </c>
      <c r="Q69" s="164">
        <f t="shared" si="11"/>
        <v>23356.199935280136</v>
      </c>
      <c r="R69" s="165">
        <f t="shared" si="12"/>
        <v>1240466.961845397</v>
      </c>
      <c r="S69" s="166">
        <f t="shared" si="13"/>
        <v>1.0213312085386421</v>
      </c>
      <c r="T69" s="167">
        <f t="shared" si="14"/>
        <v>0.98151940821976047</v>
      </c>
      <c r="U69" s="149" t="b">
        <f t="shared" si="15"/>
        <v>0</v>
      </c>
      <c r="V69" s="143">
        <f t="shared" si="16"/>
        <v>1229531.5267606864</v>
      </c>
      <c r="W69" s="143">
        <f t="shared" si="17"/>
        <v>1229531.5267606881</v>
      </c>
      <c r="X69" s="143">
        <f t="shared" si="18"/>
        <v>1229531.5267606881</v>
      </c>
      <c r="Y69" s="143">
        <f>'[2]Hold Harmless Base-21'!L61</f>
        <v>533441.11646483105</v>
      </c>
      <c r="Z69" s="143">
        <f>'[2]Hold Harmless Base-21'!M61</f>
        <v>130572.6950594723</v>
      </c>
      <c r="AA69" s="143">
        <f>'[2]Hold Harmless Base-21'!N61</f>
        <v>273843.020305741</v>
      </c>
      <c r="AB69" s="143">
        <f>'[2]Hold Harmless Base-21'!O61</f>
        <v>276702.1197370016</v>
      </c>
      <c r="AC69" s="143">
        <f t="shared" si="19"/>
        <v>1214558.9515670459</v>
      </c>
      <c r="AD69" s="168">
        <f>'[2]Populations-merged FY21'!M62</f>
        <v>0.2530549898167006</v>
      </c>
      <c r="AE69" s="170">
        <f t="shared" si="20"/>
        <v>0</v>
      </c>
      <c r="AF69" s="170">
        <f t="shared" si="21"/>
        <v>0.9</v>
      </c>
      <c r="AG69" s="170">
        <f t="shared" si="22"/>
        <v>0</v>
      </c>
      <c r="AH69" s="170">
        <f t="shared" si="23"/>
        <v>0.9</v>
      </c>
      <c r="AI69" s="143">
        <f t="shared" si="24"/>
        <v>1093103.0564103413</v>
      </c>
      <c r="AJ69" s="143">
        <f t="shared" si="25"/>
        <v>0</v>
      </c>
      <c r="AK69" s="143">
        <f t="shared" si="26"/>
        <v>1229531.5267606881</v>
      </c>
      <c r="AL69" s="143">
        <f t="shared" si="27"/>
        <v>1225251.7579341738</v>
      </c>
      <c r="AM69" s="143">
        <f t="shared" si="28"/>
        <v>1225251.7579341738</v>
      </c>
      <c r="AN69" s="143">
        <f t="shared" si="29"/>
        <v>0</v>
      </c>
      <c r="AO69" s="143">
        <f t="shared" si="30"/>
        <v>1225251.7579341738</v>
      </c>
      <c r="AP69" s="143">
        <f t="shared" si="31"/>
        <v>1225210.4018264581</v>
      </c>
      <c r="AQ69" s="143">
        <f t="shared" si="32"/>
        <v>1225210.4018264581</v>
      </c>
      <c r="AR69" s="143">
        <f t="shared" si="33"/>
        <v>0</v>
      </c>
      <c r="AS69" s="143">
        <f t="shared" si="34"/>
        <v>1225210.4018264581</v>
      </c>
      <c r="AT69" s="143">
        <f t="shared" si="35"/>
        <v>1225210.4018264578</v>
      </c>
      <c r="AU69" s="143">
        <v>1225210.4018264581</v>
      </c>
      <c r="AV69" s="143">
        <f t="shared" si="36"/>
        <v>0</v>
      </c>
      <c r="AW69" s="143">
        <f>'[2]Populations-merged FY21'!K62</f>
        <v>994</v>
      </c>
      <c r="AX69" s="151">
        <f t="shared" si="37"/>
        <v>1233</v>
      </c>
      <c r="AY69" s="152">
        <v>0</v>
      </c>
      <c r="AZ69" s="171">
        <f t="shared" si="38"/>
        <v>0</v>
      </c>
      <c r="BA69" s="172">
        <f t="shared" si="39"/>
        <v>1225210.4018264581</v>
      </c>
      <c r="BB69" s="182">
        <f t="shared" si="41"/>
        <v>1221511.4018264581</v>
      </c>
      <c r="BC69" s="174">
        <f>'[2]Spec Schs Calculations-21'!C60</f>
        <v>0</v>
      </c>
      <c r="BD69" s="183">
        <f t="shared" si="4"/>
        <v>0</v>
      </c>
      <c r="BE69" s="176">
        <f>'[2]Spec Schs Calculations-21'!D60</f>
        <v>2</v>
      </c>
      <c r="BF69" s="184">
        <f t="shared" si="5"/>
        <v>2466</v>
      </c>
      <c r="BG69" s="176">
        <f>'[2]Spec Schs Calculations-21'!E60</f>
        <v>1</v>
      </c>
      <c r="BH69" s="184">
        <f t="shared" si="6"/>
        <v>1233</v>
      </c>
      <c r="BI69" s="185">
        <f>'[2]Spec Schs Calculations-21'!F60</f>
        <v>0</v>
      </c>
      <c r="BJ69" s="184">
        <f t="shared" si="7"/>
        <v>0</v>
      </c>
      <c r="BK69" s="180">
        <f t="shared" si="40"/>
        <v>3699</v>
      </c>
      <c r="BL69" s="13"/>
    </row>
    <row r="70" spans="1:68" ht="14.5" x14ac:dyDescent="0.35">
      <c r="A70" s="149">
        <v>4701740</v>
      </c>
      <c r="B70" s="143" t="s">
        <v>159</v>
      </c>
      <c r="C70" s="143">
        <f>'[2]2020-2021 Final-merged'!F63</f>
        <v>973485.52758143796</v>
      </c>
      <c r="D70" s="143">
        <f>'[2]2020-2021 Final-merged'!G63</f>
        <v>238284.27358595032</v>
      </c>
      <c r="E70" s="143">
        <f>'[2]2020-2021 Final-merged'!H63</f>
        <v>448053.73384894984</v>
      </c>
      <c r="F70" s="143">
        <f>'[2]2020-2021 Final-merged'!I63</f>
        <v>431662.24643102865</v>
      </c>
      <c r="G70" s="143">
        <f>'[2]2020-2021 Final-merged'!J63</f>
        <v>2091485.7814473668</v>
      </c>
      <c r="H70" s="143">
        <f>'[2]2020-2021 Final-merged'!K63</f>
        <v>1057776.8890321446</v>
      </c>
      <c r="I70" s="143">
        <f>'[2]2020-2021 Final-merged'!L63</f>
        <v>261479.49456792802</v>
      </c>
      <c r="J70" s="143">
        <f>'[2]2020-2021 Final-merged'!M63</f>
        <v>538917.39652179577</v>
      </c>
      <c r="K70" s="143">
        <f>'[2]2020-2021 Final-merged'!N63</f>
        <v>454420.93987172487</v>
      </c>
      <c r="L70" s="143">
        <f>'[2]2020-2021 Final-merged'!O63</f>
        <v>2312594.7199935932</v>
      </c>
      <c r="M70" s="143">
        <f t="shared" si="8"/>
        <v>2312594.7199935932</v>
      </c>
      <c r="N70" s="143">
        <f>'[2]Hold Harmless Base-21'!Y62</f>
        <v>2100517.6340580615</v>
      </c>
      <c r="O70" s="162">
        <f t="shared" si="9"/>
        <v>212077.08593553165</v>
      </c>
      <c r="P70" s="163">
        <f t="shared" si="10"/>
        <v>212077.08593553165</v>
      </c>
      <c r="Q70" s="164">
        <f t="shared" si="11"/>
        <v>100545.90948118526</v>
      </c>
      <c r="R70" s="165">
        <f t="shared" si="12"/>
        <v>2212048.8105124077</v>
      </c>
      <c r="S70" s="166">
        <f t="shared" si="13"/>
        <v>1.0530969960194407</v>
      </c>
      <c r="T70" s="167">
        <f t="shared" si="14"/>
        <v>0.95652246863148416</v>
      </c>
      <c r="U70" s="149" t="b">
        <f t="shared" si="15"/>
        <v>0</v>
      </c>
      <c r="V70" s="143">
        <f t="shared" si="16"/>
        <v>2192548.3184270854</v>
      </c>
      <c r="W70" s="143">
        <f t="shared" si="17"/>
        <v>2192548.3184270882</v>
      </c>
      <c r="X70" s="143">
        <f t="shared" si="18"/>
        <v>2192548.3184270882</v>
      </c>
      <c r="Y70" s="143">
        <f>'[2]Hold Harmless Base-21'!L62</f>
        <v>977689.41836652148</v>
      </c>
      <c r="Z70" s="143">
        <f>'[2]Hold Harmless Base-21'!M62</f>
        <v>239313.27816134141</v>
      </c>
      <c r="AA70" s="143">
        <f>'[2]Hold Harmless Base-21'!N62</f>
        <v>449988.60489693505</v>
      </c>
      <c r="AB70" s="143">
        <f>'[2]Hold Harmless Base-21'!O62</f>
        <v>433526.33263326349</v>
      </c>
      <c r="AC70" s="143">
        <f t="shared" si="19"/>
        <v>2100517.6340580615</v>
      </c>
      <c r="AD70" s="168">
        <f>'[2]Populations-merged FY21'!M63</f>
        <v>0.24532740818193699</v>
      </c>
      <c r="AE70" s="170">
        <f t="shared" si="20"/>
        <v>0</v>
      </c>
      <c r="AF70" s="170">
        <f t="shared" si="21"/>
        <v>0.9</v>
      </c>
      <c r="AG70" s="170">
        <f t="shared" si="22"/>
        <v>0</v>
      </c>
      <c r="AH70" s="170">
        <f t="shared" si="23"/>
        <v>0.9</v>
      </c>
      <c r="AI70" s="143">
        <f t="shared" si="24"/>
        <v>1890465.8706522554</v>
      </c>
      <c r="AJ70" s="143">
        <f t="shared" si="25"/>
        <v>0</v>
      </c>
      <c r="AK70" s="143">
        <f t="shared" si="26"/>
        <v>2192548.3184270882</v>
      </c>
      <c r="AL70" s="143">
        <f t="shared" si="27"/>
        <v>2184916.4686212093</v>
      </c>
      <c r="AM70" s="143">
        <f t="shared" si="28"/>
        <v>2184916.4686212093</v>
      </c>
      <c r="AN70" s="143">
        <f t="shared" si="29"/>
        <v>0</v>
      </c>
      <c r="AO70" s="143">
        <f t="shared" si="30"/>
        <v>2184916.4686212093</v>
      </c>
      <c r="AP70" s="143">
        <f t="shared" si="31"/>
        <v>2184842.7208055123</v>
      </c>
      <c r="AQ70" s="143">
        <f t="shared" si="32"/>
        <v>2184842.7208055123</v>
      </c>
      <c r="AR70" s="143">
        <f t="shared" si="33"/>
        <v>0</v>
      </c>
      <c r="AS70" s="143">
        <f t="shared" si="34"/>
        <v>2184842.7208055123</v>
      </c>
      <c r="AT70" s="143">
        <f t="shared" si="35"/>
        <v>2184842.7208055118</v>
      </c>
      <c r="AU70" s="143">
        <v>2184842.7208055123</v>
      </c>
      <c r="AV70" s="143">
        <f t="shared" si="36"/>
        <v>0</v>
      </c>
      <c r="AW70" s="143">
        <f>'[2]Populations-merged FY21'!K63</f>
        <v>1877</v>
      </c>
      <c r="AX70" s="151">
        <f t="shared" si="37"/>
        <v>1164</v>
      </c>
      <c r="AY70" s="152">
        <v>0</v>
      </c>
      <c r="AZ70" s="171">
        <f t="shared" si="38"/>
        <v>0</v>
      </c>
      <c r="BA70" s="172">
        <f t="shared" si="39"/>
        <v>2184842.7208055123</v>
      </c>
      <c r="BB70" s="182">
        <f t="shared" si="41"/>
        <v>2184842.7208055123</v>
      </c>
      <c r="BC70" s="174">
        <f>'[2]Spec Schs Calculations-21'!C61</f>
        <v>0</v>
      </c>
      <c r="BD70" s="183">
        <f t="shared" si="4"/>
        <v>0</v>
      </c>
      <c r="BE70" s="176">
        <f>'[2]Spec Schs Calculations-21'!D61</f>
        <v>0</v>
      </c>
      <c r="BF70" s="184">
        <f t="shared" si="5"/>
        <v>0</v>
      </c>
      <c r="BG70" s="176">
        <f>'[2]Spec Schs Calculations-21'!E61</f>
        <v>0</v>
      </c>
      <c r="BH70" s="184">
        <f t="shared" si="6"/>
        <v>0</v>
      </c>
      <c r="BI70" s="185">
        <f>'[2]Spec Schs Calculations-21'!F61</f>
        <v>0</v>
      </c>
      <c r="BJ70" s="184">
        <f t="shared" si="7"/>
        <v>0</v>
      </c>
      <c r="BK70" s="180">
        <f t="shared" si="40"/>
        <v>0</v>
      </c>
      <c r="BL70" s="13"/>
    </row>
    <row r="71" spans="1:68" ht="14.5" x14ac:dyDescent="0.35">
      <c r="A71" s="149">
        <v>4701770</v>
      </c>
      <c r="B71" s="143" t="s">
        <v>160</v>
      </c>
      <c r="C71" s="143">
        <f>'[2]2020-2021 Final-merged'!F64</f>
        <v>474870.98906411603</v>
      </c>
      <c r="D71" s="143">
        <f>'[2]2020-2021 Final-merged'!G64</f>
        <v>116236.23101753672</v>
      </c>
      <c r="E71" s="143">
        <f>'[2]2020-2021 Final-merged'!H64</f>
        <v>255340.45855382484</v>
      </c>
      <c r="F71" s="143">
        <f>'[2]2020-2021 Final-merged'!I64</f>
        <v>231346.35361119505</v>
      </c>
      <c r="G71" s="143">
        <f>'[2]2020-2021 Final-merged'!J64</f>
        <v>1077794.0322466725</v>
      </c>
      <c r="H71" s="143">
        <f>'[2]2020-2021 Final-merged'!K64</f>
        <v>439002.76854344225</v>
      </c>
      <c r="I71" s="143">
        <f>'[2]2020-2021 Final-merged'!L64</f>
        <v>108520.25906681725</v>
      </c>
      <c r="J71" s="143">
        <f>'[2]2020-2021 Final-merged'!M64</f>
        <v>240606.07677858585</v>
      </c>
      <c r="K71" s="143">
        <f>'[2]2020-2021 Final-merged'!N64</f>
        <v>209560.76150059179</v>
      </c>
      <c r="L71" s="143">
        <f>'[2]2020-2021 Final-merged'!O64</f>
        <v>997689.86588943715</v>
      </c>
      <c r="M71" s="143">
        <f t="shared" si="8"/>
        <v>997689.86588943715</v>
      </c>
      <c r="N71" s="143">
        <f>'[2]Hold Harmless Base-21'!Y63</f>
        <v>1002731.8270691363</v>
      </c>
      <c r="O71" s="162">
        <f t="shared" si="9"/>
        <v>-5041.9611796991667</v>
      </c>
      <c r="P71" s="163" t="str">
        <f t="shared" si="10"/>
        <v>0</v>
      </c>
      <c r="Q71" s="164">
        <f t="shared" si="11"/>
        <v>0</v>
      </c>
      <c r="R71" s="165">
        <f t="shared" si="12"/>
        <v>997689.86588943715</v>
      </c>
      <c r="S71" s="166">
        <f t="shared" si="13"/>
        <v>0.99497177506129808</v>
      </c>
      <c r="T71" s="167">
        <f t="shared" si="14"/>
        <v>1</v>
      </c>
      <c r="U71" s="149" t="b">
        <f t="shared" si="15"/>
        <v>0</v>
      </c>
      <c r="V71" s="143">
        <f t="shared" si="16"/>
        <v>988894.65158814134</v>
      </c>
      <c r="W71" s="143">
        <f t="shared" si="17"/>
        <v>988894.65158814262</v>
      </c>
      <c r="X71" s="143">
        <f t="shared" si="18"/>
        <v>988894.65158814262</v>
      </c>
      <c r="Y71" s="143">
        <f>'[2]Hold Harmless Base-21'!L63</f>
        <v>441798.93397053919</v>
      </c>
      <c r="Z71" s="143">
        <f>'[2]Hold Harmless Base-21'!M63</f>
        <v>108141.04069298592</v>
      </c>
      <c r="AA71" s="143">
        <f>'[2]Hold Harmless Base-21'!N63</f>
        <v>237557.45241661248</v>
      </c>
      <c r="AB71" s="143">
        <f>'[2]Hold Harmless Base-21'!O63</f>
        <v>215234.39998899869</v>
      </c>
      <c r="AC71" s="143">
        <f t="shared" si="19"/>
        <v>1002731.8270691363</v>
      </c>
      <c r="AD71" s="168">
        <f>'[2]Populations-merged FY21'!M64</f>
        <v>0.26917760884588804</v>
      </c>
      <c r="AE71" s="170">
        <f t="shared" si="20"/>
        <v>0</v>
      </c>
      <c r="AF71" s="170">
        <f t="shared" si="21"/>
        <v>0.9</v>
      </c>
      <c r="AG71" s="170">
        <f t="shared" si="22"/>
        <v>0</v>
      </c>
      <c r="AH71" s="170">
        <f t="shared" si="23"/>
        <v>0.9</v>
      </c>
      <c r="AI71" s="143">
        <f t="shared" si="24"/>
        <v>902458.64436222275</v>
      </c>
      <c r="AJ71" s="143">
        <f t="shared" si="25"/>
        <v>0</v>
      </c>
      <c r="AK71" s="143">
        <f t="shared" si="26"/>
        <v>988894.65158814262</v>
      </c>
      <c r="AL71" s="143">
        <f t="shared" si="27"/>
        <v>985452.49462798412</v>
      </c>
      <c r="AM71" s="143">
        <f t="shared" si="28"/>
        <v>985452.49462798412</v>
      </c>
      <c r="AN71" s="143">
        <f t="shared" si="29"/>
        <v>0</v>
      </c>
      <c r="AO71" s="143">
        <f t="shared" si="30"/>
        <v>985452.49462798412</v>
      </c>
      <c r="AP71" s="143">
        <f t="shared" si="31"/>
        <v>985419.23250103532</v>
      </c>
      <c r="AQ71" s="143">
        <f t="shared" si="32"/>
        <v>985419.23250103532</v>
      </c>
      <c r="AR71" s="143">
        <f t="shared" si="33"/>
        <v>0</v>
      </c>
      <c r="AS71" s="143">
        <f t="shared" si="34"/>
        <v>985419.23250103532</v>
      </c>
      <c r="AT71" s="143">
        <f t="shared" si="35"/>
        <v>985419.23250103509</v>
      </c>
      <c r="AU71" s="143">
        <v>985419.23250103532</v>
      </c>
      <c r="AV71" s="143">
        <f t="shared" si="36"/>
        <v>0</v>
      </c>
      <c r="AW71" s="143">
        <f>'[2]Populations-merged FY21'!K64</f>
        <v>779</v>
      </c>
      <c r="AX71" s="151">
        <f t="shared" si="37"/>
        <v>1265</v>
      </c>
      <c r="AY71" s="152">
        <v>0</v>
      </c>
      <c r="AZ71" s="171">
        <f t="shared" si="38"/>
        <v>0</v>
      </c>
      <c r="BA71" s="172">
        <f t="shared" si="39"/>
        <v>985419.23250103532</v>
      </c>
      <c r="BB71" s="182">
        <f t="shared" si="41"/>
        <v>985419.23250103532</v>
      </c>
      <c r="BC71" s="174">
        <f>'[2]Spec Schs Calculations-21'!C62</f>
        <v>0</v>
      </c>
      <c r="BD71" s="183">
        <f t="shared" si="4"/>
        <v>0</v>
      </c>
      <c r="BE71" s="176">
        <f>'[2]Spec Schs Calculations-21'!D62</f>
        <v>0</v>
      </c>
      <c r="BF71" s="184">
        <f t="shared" si="5"/>
        <v>0</v>
      </c>
      <c r="BG71" s="176">
        <f>'[2]Spec Schs Calculations-21'!E62</f>
        <v>0</v>
      </c>
      <c r="BH71" s="184">
        <f t="shared" si="6"/>
        <v>0</v>
      </c>
      <c r="BI71" s="185">
        <f>'[2]Spec Schs Calculations-21'!F62</f>
        <v>0</v>
      </c>
      <c r="BJ71" s="184">
        <f t="shared" si="7"/>
        <v>0</v>
      </c>
      <c r="BK71" s="180">
        <f t="shared" si="40"/>
        <v>0</v>
      </c>
      <c r="BL71" s="13"/>
    </row>
    <row r="72" spans="1:68" ht="14.5" x14ac:dyDescent="0.35">
      <c r="A72" s="149">
        <v>4701800</v>
      </c>
      <c r="B72" s="143" t="s">
        <v>161</v>
      </c>
      <c r="C72" s="143">
        <f>'[2]2020-2021 Final-merged'!F65</f>
        <v>414131.67650940345</v>
      </c>
      <c r="D72" s="143">
        <f>'[2]2020-2021 Final-merged'!G65</f>
        <v>101368.80611994481</v>
      </c>
      <c r="E72" s="143">
        <f>'[2]2020-2021 Final-merged'!H65</f>
        <v>167203.8646481196</v>
      </c>
      <c r="F72" s="143">
        <f>'[2]2020-2021 Final-merged'!I65</f>
        <v>168949.58186152991</v>
      </c>
      <c r="G72" s="143">
        <f>'[2]2020-2021 Final-merged'!J65</f>
        <v>851653.9291389978</v>
      </c>
      <c r="H72" s="143">
        <f>'[2]2020-2021 Final-merged'!K65</f>
        <v>479578.12070663582</v>
      </c>
      <c r="I72" s="143">
        <f>'[2]2020-2021 Final-merged'!L65</f>
        <v>118550.37287016874</v>
      </c>
      <c r="J72" s="143">
        <f>'[2]2020-2021 Final-merged'!M65</f>
        <v>219926.66476864991</v>
      </c>
      <c r="K72" s="143">
        <f>'[2]2020-2021 Final-merged'!N65</f>
        <v>176837.19051300923</v>
      </c>
      <c r="L72" s="143">
        <f>'[2]2020-2021 Final-merged'!O65</f>
        <v>994892.34885846358</v>
      </c>
      <c r="M72" s="143">
        <f t="shared" si="8"/>
        <v>994892.34885846358</v>
      </c>
      <c r="N72" s="143">
        <f>'[2]Hold Harmless Base-21'!Y64</f>
        <v>812853.97473846213</v>
      </c>
      <c r="O72" s="162">
        <f t="shared" si="9"/>
        <v>182038.37412000145</v>
      </c>
      <c r="P72" s="163">
        <f t="shared" si="10"/>
        <v>182038.37412000145</v>
      </c>
      <c r="Q72" s="164">
        <f t="shared" si="11"/>
        <v>86304.533116490071</v>
      </c>
      <c r="R72" s="165">
        <f t="shared" si="12"/>
        <v>908587.81574197346</v>
      </c>
      <c r="S72" s="166">
        <f t="shared" si="13"/>
        <v>1.1177749558699199</v>
      </c>
      <c r="T72" s="167">
        <f t="shared" si="14"/>
        <v>0.91325239035608663</v>
      </c>
      <c r="U72" s="149" t="b">
        <f t="shared" si="15"/>
        <v>0</v>
      </c>
      <c r="V72" s="143">
        <f t="shared" si="16"/>
        <v>900578.08764488297</v>
      </c>
      <c r="W72" s="143">
        <f t="shared" si="17"/>
        <v>900578.08764488413</v>
      </c>
      <c r="X72" s="143">
        <f t="shared" si="18"/>
        <v>900578.08764488413</v>
      </c>
      <c r="Y72" s="143">
        <f>'[2]Hold Harmless Base-21'!L64</f>
        <v>395264.51742680889</v>
      </c>
      <c r="Z72" s="143">
        <f>'[2]Hold Harmless Base-21'!M64</f>
        <v>96750.609783943801</v>
      </c>
      <c r="AA72" s="143">
        <f>'[2]Hold Harmless Base-21'!N64</f>
        <v>159586.33116183712</v>
      </c>
      <c r="AB72" s="143">
        <f>'[2]Hold Harmless Base-21'!O64</f>
        <v>161252.51636587241</v>
      </c>
      <c r="AC72" s="143">
        <f t="shared" si="19"/>
        <v>812853.97473846213</v>
      </c>
      <c r="AD72" s="168">
        <f>'[2]Populations-merged FY21'!M65</f>
        <v>0.21764705882352942</v>
      </c>
      <c r="AE72" s="170">
        <f t="shared" si="20"/>
        <v>0</v>
      </c>
      <c r="AF72" s="170">
        <f t="shared" si="21"/>
        <v>0.9</v>
      </c>
      <c r="AG72" s="170">
        <f t="shared" si="22"/>
        <v>0</v>
      </c>
      <c r="AH72" s="170">
        <f t="shared" si="23"/>
        <v>0.9</v>
      </c>
      <c r="AI72" s="143">
        <f t="shared" si="24"/>
        <v>731568.57726461592</v>
      </c>
      <c r="AJ72" s="143">
        <f t="shared" si="25"/>
        <v>0</v>
      </c>
      <c r="AK72" s="143">
        <f t="shared" si="26"/>
        <v>900578.08764488413</v>
      </c>
      <c r="AL72" s="143">
        <f t="shared" si="27"/>
        <v>897443.34409300564</v>
      </c>
      <c r="AM72" s="143">
        <f t="shared" si="28"/>
        <v>897443.34409300564</v>
      </c>
      <c r="AN72" s="143">
        <f t="shared" si="29"/>
        <v>0</v>
      </c>
      <c r="AO72" s="143">
        <f t="shared" si="30"/>
        <v>897443.34409300564</v>
      </c>
      <c r="AP72" s="143">
        <f t="shared" si="31"/>
        <v>897413.05255221273</v>
      </c>
      <c r="AQ72" s="143">
        <f t="shared" si="32"/>
        <v>897413.05255221273</v>
      </c>
      <c r="AR72" s="143">
        <f t="shared" si="33"/>
        <v>0</v>
      </c>
      <c r="AS72" s="143">
        <f t="shared" si="34"/>
        <v>897413.05255221273</v>
      </c>
      <c r="AT72" s="143">
        <f t="shared" si="35"/>
        <v>897413.0525522125</v>
      </c>
      <c r="AU72" s="143">
        <v>897413.05255221261</v>
      </c>
      <c r="AV72" s="143">
        <f t="shared" si="36"/>
        <v>0</v>
      </c>
      <c r="AW72" s="143">
        <f>'[2]Populations-merged FY21'!K65</f>
        <v>851</v>
      </c>
      <c r="AX72" s="151">
        <f t="shared" si="37"/>
        <v>1055</v>
      </c>
      <c r="AY72" s="152">
        <v>0</v>
      </c>
      <c r="AZ72" s="171">
        <f t="shared" si="38"/>
        <v>0</v>
      </c>
      <c r="BA72" s="172">
        <f t="shared" si="39"/>
        <v>897413.05255221261</v>
      </c>
      <c r="BB72" s="182">
        <f t="shared" si="41"/>
        <v>897413.05255221261</v>
      </c>
      <c r="BC72" s="174">
        <f>'[2]Spec Schs Calculations-21'!C63</f>
        <v>0</v>
      </c>
      <c r="BD72" s="183">
        <f t="shared" si="4"/>
        <v>0</v>
      </c>
      <c r="BE72" s="176">
        <f>'[2]Spec Schs Calculations-21'!D63</f>
        <v>0</v>
      </c>
      <c r="BF72" s="184">
        <f t="shared" si="5"/>
        <v>0</v>
      </c>
      <c r="BG72" s="176">
        <f>'[2]Spec Schs Calculations-21'!E63</f>
        <v>0</v>
      </c>
      <c r="BH72" s="184">
        <f t="shared" si="6"/>
        <v>0</v>
      </c>
      <c r="BI72" s="185">
        <f>'[2]Spec Schs Calculations-21'!F63</f>
        <v>0</v>
      </c>
      <c r="BJ72" s="184">
        <f t="shared" si="7"/>
        <v>0</v>
      </c>
      <c r="BK72" s="180">
        <f t="shared" si="40"/>
        <v>0</v>
      </c>
      <c r="BL72" s="13"/>
    </row>
    <row r="73" spans="1:68" ht="14.5" x14ac:dyDescent="0.35">
      <c r="A73" s="149">
        <v>4701830</v>
      </c>
      <c r="B73" s="143" t="s">
        <v>162</v>
      </c>
      <c r="C73" s="143">
        <f>'[2]2020-2021 Final-merged'!F66</f>
        <v>508001.52318486833</v>
      </c>
      <c r="D73" s="143">
        <f>'[2]2020-2021 Final-merged'!G66</f>
        <v>124345.73550713231</v>
      </c>
      <c r="E73" s="143">
        <f>'[2]2020-2021 Final-merged'!H66</f>
        <v>240446.38944357052</v>
      </c>
      <c r="F73" s="143">
        <f>'[2]2020-2021 Final-merged'!I66</f>
        <v>214858.9177348722</v>
      </c>
      <c r="G73" s="143">
        <f>'[2]2020-2021 Final-merged'!J66</f>
        <v>1087652.5658704434</v>
      </c>
      <c r="H73" s="143">
        <f>'[2]2020-2021 Final-merged'!K66</f>
        <v>528606.67123716127</v>
      </c>
      <c r="I73" s="143">
        <f>'[2]2020-2021 Final-merged'!L66</f>
        <v>130670.09371588523</v>
      </c>
      <c r="J73" s="143">
        <f>'[2]2020-2021 Final-merged'!M66</f>
        <v>275003.51346994902</v>
      </c>
      <c r="K73" s="143">
        <f>'[2]2020-2021 Final-merged'!N66</f>
        <v>234128.41664279305</v>
      </c>
      <c r="L73" s="143">
        <f>'[2]2020-2021 Final-merged'!O66</f>
        <v>1168408.6950657885</v>
      </c>
      <c r="M73" s="143">
        <f t="shared" si="8"/>
        <v>1168408.6950657885</v>
      </c>
      <c r="N73" s="143">
        <f>'[2]Hold Harmless Base-21'!Y65</f>
        <v>945825.70740394283</v>
      </c>
      <c r="O73" s="162">
        <f t="shared" si="9"/>
        <v>222582.98766184563</v>
      </c>
      <c r="P73" s="163">
        <f t="shared" si="10"/>
        <v>222582.98766184563</v>
      </c>
      <c r="Q73" s="164">
        <f t="shared" si="11"/>
        <v>105526.7655662849</v>
      </c>
      <c r="R73" s="165">
        <f t="shared" si="12"/>
        <v>1062881.9294995035</v>
      </c>
      <c r="S73" s="166">
        <f t="shared" si="13"/>
        <v>1.123760880233263</v>
      </c>
      <c r="T73" s="167">
        <f t="shared" si="14"/>
        <v>0.90968334452497102</v>
      </c>
      <c r="U73" s="149" t="b">
        <f t="shared" si="15"/>
        <v>0</v>
      </c>
      <c r="V73" s="143">
        <f t="shared" si="16"/>
        <v>1053512.0093805003</v>
      </c>
      <c r="W73" s="143">
        <f t="shared" si="17"/>
        <v>1053512.0093805017</v>
      </c>
      <c r="X73" s="143">
        <f t="shared" si="18"/>
        <v>1053512.0093805017</v>
      </c>
      <c r="Y73" s="143">
        <f>'[2]Hold Harmless Base-21'!L65</f>
        <v>441759.54262019496</v>
      </c>
      <c r="Z73" s="143">
        <f>'[2]Hold Harmless Base-21'!M65</f>
        <v>108131.39870136263</v>
      </c>
      <c r="AA73" s="143">
        <f>'[2]Hold Harmless Base-21'!N65</f>
        <v>209092.85145315272</v>
      </c>
      <c r="AB73" s="143">
        <f>'[2]Hold Harmless Base-21'!O65</f>
        <v>186841.91462923252</v>
      </c>
      <c r="AC73" s="143">
        <f t="shared" si="19"/>
        <v>945825.70740394283</v>
      </c>
      <c r="AD73" s="168">
        <f>'[2]Populations-merged FY21'!M66</f>
        <v>0.25154196835612763</v>
      </c>
      <c r="AE73" s="170">
        <f t="shared" si="20"/>
        <v>0</v>
      </c>
      <c r="AF73" s="170">
        <f t="shared" si="21"/>
        <v>0.9</v>
      </c>
      <c r="AG73" s="170">
        <f t="shared" si="22"/>
        <v>0</v>
      </c>
      <c r="AH73" s="170">
        <f t="shared" si="23"/>
        <v>0.9</v>
      </c>
      <c r="AI73" s="143">
        <f t="shared" si="24"/>
        <v>851243.13666354853</v>
      </c>
      <c r="AJ73" s="143">
        <f t="shared" si="25"/>
        <v>0</v>
      </c>
      <c r="AK73" s="143">
        <f t="shared" si="26"/>
        <v>1053512.0093805017</v>
      </c>
      <c r="AL73" s="143">
        <f t="shared" si="27"/>
        <v>1049844.9315073674</v>
      </c>
      <c r="AM73" s="143">
        <f t="shared" si="28"/>
        <v>1049844.9315073674</v>
      </c>
      <c r="AN73" s="143">
        <f t="shared" si="29"/>
        <v>0</v>
      </c>
      <c r="AO73" s="143">
        <f t="shared" si="30"/>
        <v>1049844.9315073674</v>
      </c>
      <c r="AP73" s="143">
        <f t="shared" si="31"/>
        <v>1049809.4959327672</v>
      </c>
      <c r="AQ73" s="143">
        <f t="shared" si="32"/>
        <v>1049809.4959327672</v>
      </c>
      <c r="AR73" s="143">
        <f t="shared" si="33"/>
        <v>0</v>
      </c>
      <c r="AS73" s="143">
        <f t="shared" si="34"/>
        <v>1049809.4959327672</v>
      </c>
      <c r="AT73" s="143">
        <f t="shared" si="35"/>
        <v>1049809.4959327669</v>
      </c>
      <c r="AU73" s="143">
        <v>1049809.4959327672</v>
      </c>
      <c r="AV73" s="143">
        <f t="shared" si="36"/>
        <v>0</v>
      </c>
      <c r="AW73" s="143">
        <f>'[2]Populations-merged FY21'!K66</f>
        <v>938</v>
      </c>
      <c r="AX73" s="151">
        <f t="shared" si="37"/>
        <v>1119</v>
      </c>
      <c r="AY73" s="152">
        <v>0</v>
      </c>
      <c r="AZ73" s="171">
        <f t="shared" si="38"/>
        <v>0</v>
      </c>
      <c r="BA73" s="172">
        <f t="shared" si="39"/>
        <v>1049809.4959327672</v>
      </c>
      <c r="BB73" s="182">
        <f t="shared" si="41"/>
        <v>1047571.4959327672</v>
      </c>
      <c r="BC73" s="174">
        <f>'[2]Spec Schs Calculations-21'!C64</f>
        <v>1</v>
      </c>
      <c r="BD73" s="183">
        <f t="shared" si="4"/>
        <v>1119</v>
      </c>
      <c r="BE73" s="176">
        <f>'[2]Spec Schs Calculations-21'!D64</f>
        <v>1</v>
      </c>
      <c r="BF73" s="184">
        <f t="shared" si="5"/>
        <v>1119</v>
      </c>
      <c r="BG73" s="176">
        <f>'[2]Spec Schs Calculations-21'!E64</f>
        <v>0</v>
      </c>
      <c r="BH73" s="184">
        <f t="shared" si="6"/>
        <v>0</v>
      </c>
      <c r="BI73" s="185">
        <f>'[2]Spec Schs Calculations-21'!F64</f>
        <v>0</v>
      </c>
      <c r="BJ73" s="184">
        <f t="shared" si="7"/>
        <v>0</v>
      </c>
      <c r="BK73" s="180">
        <f t="shared" si="40"/>
        <v>2238</v>
      </c>
      <c r="BL73" s="13"/>
    </row>
    <row r="74" spans="1:68" ht="14.5" x14ac:dyDescent="0.35">
      <c r="A74" s="149">
        <v>4701860</v>
      </c>
      <c r="B74" s="143" t="s">
        <v>163</v>
      </c>
      <c r="C74" s="143">
        <f>'[2]2020-2021 Final-merged'!F67</f>
        <v>485609.50450229109</v>
      </c>
      <c r="D74" s="143">
        <f>'[2]2020-2021 Final-merged'!G67</f>
        <v>117093.01309388275</v>
      </c>
      <c r="E74" s="143">
        <f>'[2]2020-2021 Final-merged'!H67</f>
        <v>240371.30502875792</v>
      </c>
      <c r="F74" s="143">
        <f>'[2]2020-2021 Final-merged'!I67</f>
        <v>242880.93795908341</v>
      </c>
      <c r="G74" s="143">
        <f>'[2]2020-2021 Final-merged'!J67</f>
        <v>1085954.7605840152</v>
      </c>
      <c r="H74" s="143">
        <f>'[2]2020-2021 Final-merged'!K67</f>
        <v>490849.05186307849</v>
      </c>
      <c r="I74" s="143">
        <f>'[2]2020-2021 Final-merged'!L67</f>
        <v>121336.51559332196</v>
      </c>
      <c r="J74" s="143">
        <f>'[2]2020-2021 Final-merged'!M67</f>
        <v>234141.91580515858</v>
      </c>
      <c r="K74" s="143">
        <f>'[2]2020-2021 Final-merged'!N67</f>
        <v>218592.84416317509</v>
      </c>
      <c r="L74" s="143">
        <f>'[2]2020-2021 Final-merged'!O67</f>
        <v>1064920.3274247341</v>
      </c>
      <c r="M74" s="143">
        <f t="shared" si="8"/>
        <v>1064920.3274247341</v>
      </c>
      <c r="N74" s="143">
        <f>'[2]Hold Harmless Base-21'!Y66</f>
        <v>1058213.3873426677</v>
      </c>
      <c r="O74" s="162">
        <f t="shared" si="9"/>
        <v>6706.9400820664596</v>
      </c>
      <c r="P74" s="163">
        <f t="shared" si="10"/>
        <v>6706.9400820664596</v>
      </c>
      <c r="Q74" s="164">
        <f t="shared" si="11"/>
        <v>3179.7654490225395</v>
      </c>
      <c r="R74" s="165">
        <f t="shared" si="12"/>
        <v>1061740.5619757115</v>
      </c>
      <c r="S74" s="166">
        <f t="shared" si="13"/>
        <v>1.003333141193669</v>
      </c>
      <c r="T74" s="167">
        <f t="shared" si="14"/>
        <v>0.99701408136633829</v>
      </c>
      <c r="U74" s="149" t="b">
        <f t="shared" si="15"/>
        <v>0</v>
      </c>
      <c r="V74" s="143">
        <f t="shared" si="16"/>
        <v>1052380.7036728212</v>
      </c>
      <c r="W74" s="143">
        <f t="shared" si="17"/>
        <v>1052380.7036728226</v>
      </c>
      <c r="X74" s="143">
        <f t="shared" si="18"/>
        <v>1052380.7036728226</v>
      </c>
      <c r="Y74" s="143">
        <f>'[2]Hold Harmless Base-21'!L66</f>
        <v>473204.31507552433</v>
      </c>
      <c r="Z74" s="143">
        <f>'[2]Hold Harmless Base-21'!M66</f>
        <v>114101.80103045897</v>
      </c>
      <c r="AA74" s="143">
        <f>'[2]Hold Harmless Base-21'!N66</f>
        <v>234230.87420111787</v>
      </c>
      <c r="AB74" s="143">
        <f>'[2]Hold Harmless Base-21'!O66</f>
        <v>236676.39703556654</v>
      </c>
      <c r="AC74" s="143">
        <f t="shared" si="19"/>
        <v>1058213.3873426677</v>
      </c>
      <c r="AD74" s="168">
        <f>'[2]Populations-merged FY21'!M67</f>
        <v>0.22830930537352556</v>
      </c>
      <c r="AE74" s="170">
        <f t="shared" si="20"/>
        <v>0</v>
      </c>
      <c r="AF74" s="170">
        <f t="shared" si="21"/>
        <v>0.9</v>
      </c>
      <c r="AG74" s="170">
        <f t="shared" si="22"/>
        <v>0</v>
      </c>
      <c r="AH74" s="170">
        <f t="shared" si="23"/>
        <v>0.9</v>
      </c>
      <c r="AI74" s="143">
        <f t="shared" si="24"/>
        <v>952392.04860840098</v>
      </c>
      <c r="AJ74" s="143">
        <f t="shared" si="25"/>
        <v>0</v>
      </c>
      <c r="AK74" s="143">
        <f t="shared" si="26"/>
        <v>1052380.7036728226</v>
      </c>
      <c r="AL74" s="143">
        <f t="shared" si="27"/>
        <v>1048717.5636628466</v>
      </c>
      <c r="AM74" s="143">
        <f t="shared" si="28"/>
        <v>1048717.5636628466</v>
      </c>
      <c r="AN74" s="143">
        <f t="shared" si="29"/>
        <v>0</v>
      </c>
      <c r="AO74" s="143">
        <f t="shared" si="30"/>
        <v>1048717.5636628466</v>
      </c>
      <c r="AP74" s="143">
        <f t="shared" si="31"/>
        <v>1048682.1661404637</v>
      </c>
      <c r="AQ74" s="143">
        <f t="shared" si="32"/>
        <v>1048682.1661404637</v>
      </c>
      <c r="AR74" s="143">
        <f t="shared" si="33"/>
        <v>0</v>
      </c>
      <c r="AS74" s="143">
        <f t="shared" si="34"/>
        <v>1048682.1661404637</v>
      </c>
      <c r="AT74" s="143">
        <f t="shared" si="35"/>
        <v>1048682.1661404634</v>
      </c>
      <c r="AU74" s="143">
        <v>1048682.1661404632</v>
      </c>
      <c r="AV74" s="143">
        <f t="shared" si="36"/>
        <v>0</v>
      </c>
      <c r="AW74" s="143">
        <f>'[2]Populations-merged FY21'!K67</f>
        <v>871</v>
      </c>
      <c r="AX74" s="151">
        <f t="shared" si="37"/>
        <v>1204</v>
      </c>
      <c r="AY74" s="152">
        <v>0</v>
      </c>
      <c r="AZ74" s="171">
        <f t="shared" si="38"/>
        <v>0</v>
      </c>
      <c r="BA74" s="172">
        <f t="shared" si="39"/>
        <v>1048682.1661404632</v>
      </c>
      <c r="BB74" s="182">
        <f t="shared" si="41"/>
        <v>1046274.1661404632</v>
      </c>
      <c r="BC74" s="174">
        <f>'[2]Spec Schs Calculations-21'!C65</f>
        <v>0</v>
      </c>
      <c r="BD74" s="183">
        <f t="shared" si="4"/>
        <v>0</v>
      </c>
      <c r="BE74" s="176">
        <f>'[2]Spec Schs Calculations-21'!D65</f>
        <v>0</v>
      </c>
      <c r="BF74" s="184">
        <f t="shared" si="5"/>
        <v>0</v>
      </c>
      <c r="BG74" s="176">
        <f>'[2]Spec Schs Calculations-21'!E65</f>
        <v>2</v>
      </c>
      <c r="BH74" s="184">
        <f t="shared" si="6"/>
        <v>2408</v>
      </c>
      <c r="BI74" s="185">
        <f>'[2]Spec Schs Calculations-21'!F65</f>
        <v>0</v>
      </c>
      <c r="BJ74" s="184">
        <f t="shared" si="7"/>
        <v>0</v>
      </c>
      <c r="BK74" s="180">
        <f t="shared" si="40"/>
        <v>2408</v>
      </c>
      <c r="BL74" s="13"/>
    </row>
    <row r="75" spans="1:68" ht="14.5" x14ac:dyDescent="0.35">
      <c r="A75" s="149">
        <v>4701890</v>
      </c>
      <c r="B75" s="143" t="s">
        <v>164</v>
      </c>
      <c r="C75" s="143">
        <f>'[2]2020-2021 Final-merged'!F68</f>
        <v>106569.88475508652</v>
      </c>
      <c r="D75" s="143">
        <f>'[2]2020-2021 Final-merged'!G68</f>
        <v>26085.572774865803</v>
      </c>
      <c r="E75" s="143">
        <f>'[2]2020-2021 Final-merged'!H68</f>
        <v>61847.615561118648</v>
      </c>
      <c r="F75" s="143">
        <f>'[2]2020-2021 Final-merged'!I68</f>
        <v>56657.040783688572</v>
      </c>
      <c r="G75" s="143">
        <f>'[2]2020-2021 Final-merged'!J68</f>
        <v>251160.11387475953</v>
      </c>
      <c r="H75" s="143">
        <f>'[2]2020-2021 Final-merged'!K68</f>
        <v>109891.57877531611</v>
      </c>
      <c r="I75" s="143">
        <f>'[2]2020-2021 Final-merged'!L68</f>
        <v>27164.891550743727</v>
      </c>
      <c r="J75" s="143">
        <f>'[2]2020-2021 Final-merged'!M68</f>
        <v>68338.799402762146</v>
      </c>
      <c r="K75" s="143">
        <f>'[2]2020-2021 Final-merged'!N68</f>
        <v>63208.845884152252</v>
      </c>
      <c r="L75" s="143">
        <f>'[2]2020-2021 Final-merged'!O68</f>
        <v>268604.11561297427</v>
      </c>
      <c r="M75" s="143">
        <f t="shared" si="8"/>
        <v>268604.11561297427</v>
      </c>
      <c r="N75" s="143">
        <f>'[2]Hold Harmless Base-21'!Y67</f>
        <v>213464.51868060458</v>
      </c>
      <c r="O75" s="162">
        <f t="shared" si="9"/>
        <v>55139.596932369692</v>
      </c>
      <c r="P75" s="163">
        <f t="shared" si="10"/>
        <v>55139.596932369692</v>
      </c>
      <c r="Q75" s="164">
        <f t="shared" si="11"/>
        <v>26141.725295472974</v>
      </c>
      <c r="R75" s="165">
        <f t="shared" si="12"/>
        <v>242462.3903175013</v>
      </c>
      <c r="S75" s="166">
        <f t="shared" si="13"/>
        <v>1.1358439885753784</v>
      </c>
      <c r="T75" s="167">
        <f t="shared" si="14"/>
        <v>0.90267563385685423</v>
      </c>
      <c r="U75" s="149" t="b">
        <f t="shared" si="15"/>
        <v>0</v>
      </c>
      <c r="V75" s="143">
        <f t="shared" si="16"/>
        <v>240324.9438466526</v>
      </c>
      <c r="W75" s="143">
        <f t="shared" si="17"/>
        <v>240324.94384665292</v>
      </c>
      <c r="X75" s="143">
        <f t="shared" si="18"/>
        <v>240324.94384665292</v>
      </c>
      <c r="Y75" s="143">
        <f>'[2]Hold Harmless Base-21'!L67</f>
        <v>90575.24622096536</v>
      </c>
      <c r="Z75" s="143">
        <f>'[2]Hold Harmless Base-21'!M67</f>
        <v>22170.495748665147</v>
      </c>
      <c r="AA75" s="143">
        <f>'[2]Hold Harmless Base-21'!N67</f>
        <v>52565.159664963947</v>
      </c>
      <c r="AB75" s="143">
        <f>'[2]Hold Harmless Base-21'!O67</f>
        <v>48153.61704601012</v>
      </c>
      <c r="AC75" s="143">
        <f t="shared" si="19"/>
        <v>213464.51868060458</v>
      </c>
      <c r="AD75" s="168">
        <f>'[2]Populations-merged FY21'!M68</f>
        <v>0.31707317073170732</v>
      </c>
      <c r="AE75" s="170">
        <f t="shared" si="20"/>
        <v>0</v>
      </c>
      <c r="AF75" s="170">
        <f t="shared" si="21"/>
        <v>0</v>
      </c>
      <c r="AG75" s="170">
        <f t="shared" si="22"/>
        <v>0.95</v>
      </c>
      <c r="AH75" s="170">
        <f t="shared" si="23"/>
        <v>0.95</v>
      </c>
      <c r="AI75" s="143">
        <f t="shared" si="24"/>
        <v>202791.29274657436</v>
      </c>
      <c r="AJ75" s="143">
        <f t="shared" si="25"/>
        <v>0</v>
      </c>
      <c r="AK75" s="143">
        <f t="shared" si="26"/>
        <v>240324.94384665292</v>
      </c>
      <c r="AL75" s="143">
        <f t="shared" si="27"/>
        <v>239488.41775478565</v>
      </c>
      <c r="AM75" s="143">
        <f t="shared" si="28"/>
        <v>239488.41775478565</v>
      </c>
      <c r="AN75" s="143">
        <f t="shared" si="29"/>
        <v>0</v>
      </c>
      <c r="AO75" s="143">
        <f t="shared" si="30"/>
        <v>239488.41775478565</v>
      </c>
      <c r="AP75" s="143">
        <f t="shared" si="31"/>
        <v>239480.3342660355</v>
      </c>
      <c r="AQ75" s="143">
        <f t="shared" si="32"/>
        <v>239480.3342660355</v>
      </c>
      <c r="AR75" s="143">
        <f t="shared" si="33"/>
        <v>0</v>
      </c>
      <c r="AS75" s="143">
        <f t="shared" si="34"/>
        <v>239480.3342660355</v>
      </c>
      <c r="AT75" s="143">
        <f t="shared" si="35"/>
        <v>239480.33426603547</v>
      </c>
      <c r="AU75" s="143">
        <v>239480.33426603553</v>
      </c>
      <c r="AV75" s="143">
        <f t="shared" si="36"/>
        <v>0</v>
      </c>
      <c r="AW75" s="143">
        <f>'[2]Populations-merged FY21'!K68</f>
        <v>195</v>
      </c>
      <c r="AX75" s="151">
        <f t="shared" si="37"/>
        <v>1228</v>
      </c>
      <c r="AY75" s="152">
        <v>0</v>
      </c>
      <c r="AZ75" s="171">
        <f t="shared" si="38"/>
        <v>0</v>
      </c>
      <c r="BA75" s="172">
        <f t="shared" si="39"/>
        <v>239480.33426603553</v>
      </c>
      <c r="BB75" s="182">
        <f t="shared" si="41"/>
        <v>238252.33426603553</v>
      </c>
      <c r="BC75" s="174">
        <f>'[2]Spec Schs Calculations-21'!C66</f>
        <v>0</v>
      </c>
      <c r="BD75" s="183">
        <f t="shared" si="4"/>
        <v>0</v>
      </c>
      <c r="BE75" s="176">
        <f>'[2]Spec Schs Calculations-21'!D66</f>
        <v>1</v>
      </c>
      <c r="BF75" s="184">
        <f t="shared" si="5"/>
        <v>1228</v>
      </c>
      <c r="BG75" s="176">
        <f>'[2]Spec Schs Calculations-21'!E66</f>
        <v>0</v>
      </c>
      <c r="BH75" s="184">
        <f t="shared" si="6"/>
        <v>0</v>
      </c>
      <c r="BI75" s="185">
        <f>'[2]Spec Schs Calculations-21'!F66</f>
        <v>0</v>
      </c>
      <c r="BJ75" s="184">
        <f t="shared" si="7"/>
        <v>0</v>
      </c>
      <c r="BK75" s="180">
        <f t="shared" si="40"/>
        <v>1228</v>
      </c>
      <c r="BL75" s="13"/>
    </row>
    <row r="76" spans="1:68" ht="14.5" x14ac:dyDescent="0.35">
      <c r="A76" s="149">
        <v>4701920</v>
      </c>
      <c r="B76" s="143" t="s">
        <v>165</v>
      </c>
      <c r="C76" s="143">
        <f>'[2]2020-2021 Final-merged'!F69</f>
        <v>170070.0751531951</v>
      </c>
      <c r="D76" s="143">
        <f>'[2]2020-2021 Final-merged'!G69</f>
        <v>41628.789713257349</v>
      </c>
      <c r="E76" s="143">
        <f>'[2]2020-2021 Final-merged'!H69</f>
        <v>74834.945534823506</v>
      </c>
      <c r="F76" s="143">
        <f>'[2]2020-2021 Final-merged'!I69</f>
        <v>74570.715518220313</v>
      </c>
      <c r="G76" s="143">
        <f>'[2]2020-2021 Final-merged'!J69</f>
        <v>361104.52591949626</v>
      </c>
      <c r="H76" s="143">
        <f>'[2]2020-2021 Final-merged'!K69</f>
        <v>175826.52604050579</v>
      </c>
      <c r="I76" s="143">
        <f>'[2]2020-2021 Final-merged'!L69</f>
        <v>43463.826481189964</v>
      </c>
      <c r="J76" s="143">
        <f>'[2]2020-2021 Final-merged'!M69</f>
        <v>83544.572716816125</v>
      </c>
      <c r="K76" s="143">
        <f>'[2]2020-2021 Final-merged'!N69</f>
        <v>68066.245977482962</v>
      </c>
      <c r="L76" s="143">
        <f>'[2]2020-2021 Final-merged'!O69</f>
        <v>370901.17121599487</v>
      </c>
      <c r="M76" s="143">
        <f t="shared" si="8"/>
        <v>370901.17121599487</v>
      </c>
      <c r="N76" s="143">
        <f>'[2]Hold Harmless Base-21'!Y68</f>
        <v>357463.57498677133</v>
      </c>
      <c r="O76" s="162">
        <f t="shared" si="9"/>
        <v>13437.596229223534</v>
      </c>
      <c r="P76" s="163">
        <f t="shared" si="10"/>
        <v>13437.596229223534</v>
      </c>
      <c r="Q76" s="164">
        <f t="shared" si="11"/>
        <v>6370.7747027368114</v>
      </c>
      <c r="R76" s="165">
        <f t="shared" si="12"/>
        <v>364530.39651325805</v>
      </c>
      <c r="S76" s="166">
        <f t="shared" si="13"/>
        <v>1.0197693472034128</v>
      </c>
      <c r="T76" s="167">
        <f t="shared" si="14"/>
        <v>0.98282352497876913</v>
      </c>
      <c r="U76" s="149" t="b">
        <f t="shared" si="15"/>
        <v>0</v>
      </c>
      <c r="V76" s="143">
        <f t="shared" si="16"/>
        <v>361316.84983278514</v>
      </c>
      <c r="W76" s="143">
        <f t="shared" si="17"/>
        <v>361316.84983278567</v>
      </c>
      <c r="X76" s="143">
        <f t="shared" si="18"/>
        <v>361316.84983278567</v>
      </c>
      <c r="Y76" s="143">
        <f>'[2]Hold Harmless Base-21'!L68</f>
        <v>168355.28967056819</v>
      </c>
      <c r="Z76" s="143">
        <f>'[2]Hold Harmless Base-21'!M68</f>
        <v>41209.054235423748</v>
      </c>
      <c r="AA76" s="143">
        <f>'[2]Hold Harmless Base-21'!N68</f>
        <v>74080.398457210365</v>
      </c>
      <c r="AB76" s="143">
        <f>'[2]Hold Harmless Base-21'!O68</f>
        <v>73818.832623569033</v>
      </c>
      <c r="AC76" s="143">
        <f t="shared" si="19"/>
        <v>357463.57498677133</v>
      </c>
      <c r="AD76" s="168">
        <f>'[2]Populations-merged FY21'!M69</f>
        <v>0.22740524781341107</v>
      </c>
      <c r="AE76" s="170">
        <f t="shared" si="20"/>
        <v>0</v>
      </c>
      <c r="AF76" s="170">
        <f t="shared" si="21"/>
        <v>0.9</v>
      </c>
      <c r="AG76" s="170">
        <f t="shared" si="22"/>
        <v>0</v>
      </c>
      <c r="AH76" s="170">
        <f t="shared" si="23"/>
        <v>0.9</v>
      </c>
      <c r="AI76" s="143">
        <f t="shared" si="24"/>
        <v>321717.21748809423</v>
      </c>
      <c r="AJ76" s="143">
        <f t="shared" si="25"/>
        <v>0</v>
      </c>
      <c r="AK76" s="143">
        <f t="shared" si="26"/>
        <v>361316.84983278567</v>
      </c>
      <c r="AL76" s="143">
        <f t="shared" si="27"/>
        <v>360059.17359045078</v>
      </c>
      <c r="AM76" s="143">
        <f t="shared" si="28"/>
        <v>360059.17359045078</v>
      </c>
      <c r="AN76" s="143">
        <f t="shared" si="29"/>
        <v>0</v>
      </c>
      <c r="AO76" s="143">
        <f t="shared" si="30"/>
        <v>360059.17359045078</v>
      </c>
      <c r="AP76" s="143">
        <f t="shared" si="31"/>
        <v>360047.02045876114</v>
      </c>
      <c r="AQ76" s="143">
        <f t="shared" si="32"/>
        <v>360047.02045876114</v>
      </c>
      <c r="AR76" s="143">
        <f t="shared" si="33"/>
        <v>0</v>
      </c>
      <c r="AS76" s="143">
        <f t="shared" si="34"/>
        <v>360047.02045876114</v>
      </c>
      <c r="AT76" s="143">
        <f t="shared" si="35"/>
        <v>360047.02045876108</v>
      </c>
      <c r="AU76" s="143">
        <v>360047.0204587612</v>
      </c>
      <c r="AV76" s="143">
        <f t="shared" si="36"/>
        <v>0</v>
      </c>
      <c r="AW76" s="143">
        <f>'[2]Populations-merged FY21'!K69</f>
        <v>312</v>
      </c>
      <c r="AX76" s="151">
        <f t="shared" si="37"/>
        <v>1154</v>
      </c>
      <c r="AY76" s="152">
        <v>0</v>
      </c>
      <c r="AZ76" s="171">
        <f t="shared" si="38"/>
        <v>0</v>
      </c>
      <c r="BA76" s="172">
        <f t="shared" si="39"/>
        <v>360047.0204587612</v>
      </c>
      <c r="BB76" s="182">
        <f t="shared" si="41"/>
        <v>360047.0204587612</v>
      </c>
      <c r="BC76" s="174">
        <f>'[2]Spec Schs Calculations-21'!C67</f>
        <v>0</v>
      </c>
      <c r="BD76" s="183">
        <f t="shared" si="4"/>
        <v>0</v>
      </c>
      <c r="BE76" s="176">
        <f>'[2]Spec Schs Calculations-21'!D67</f>
        <v>0</v>
      </c>
      <c r="BF76" s="184">
        <f t="shared" si="5"/>
        <v>0</v>
      </c>
      <c r="BG76" s="176">
        <f>'[2]Spec Schs Calculations-21'!E67</f>
        <v>0</v>
      </c>
      <c r="BH76" s="184">
        <f t="shared" si="6"/>
        <v>0</v>
      </c>
      <c r="BI76" s="185">
        <f>'[2]Spec Schs Calculations-21'!F67</f>
        <v>0</v>
      </c>
      <c r="BJ76" s="184">
        <f t="shared" si="7"/>
        <v>0</v>
      </c>
      <c r="BK76" s="180">
        <f t="shared" si="40"/>
        <v>0</v>
      </c>
      <c r="BL76" s="13"/>
    </row>
    <row r="77" spans="1:68" ht="14.5" x14ac:dyDescent="0.35">
      <c r="A77" s="149">
        <v>4701950</v>
      </c>
      <c r="B77" s="143" t="s">
        <v>166</v>
      </c>
      <c r="C77" s="143">
        <f>'[2]2020-2021 Final-merged'!F70</f>
        <v>237435.49453205802</v>
      </c>
      <c r="D77" s="143">
        <f>'[2]2020-2021 Final-merged'!G70</f>
        <v>58118.115508768358</v>
      </c>
      <c r="E77" s="143">
        <f>'[2]2020-2021 Final-merged'!H70</f>
        <v>141349.57628436177</v>
      </c>
      <c r="F77" s="143">
        <f>'[2]2020-2021 Final-merged'!I70</f>
        <v>131324.93731529804</v>
      </c>
      <c r="G77" s="143">
        <f>'[2]2020-2021 Final-merged'!J70</f>
        <v>568228.12364048616</v>
      </c>
      <c r="H77" s="143">
        <f>'[2]2020-2021 Final-merged'!K70</f>
        <v>261485.60282947012</v>
      </c>
      <c r="I77" s="143">
        <f>'[2]2020-2021 Final-merged'!L70</f>
        <v>64638.511177154294</v>
      </c>
      <c r="J77" s="143">
        <f>'[2]2020-2021 Final-merged'!M70</f>
        <v>179672.80359012861</v>
      </c>
      <c r="K77" s="143">
        <f>'[2]2020-2021 Final-merged'!N70</f>
        <v>175087.26994703466</v>
      </c>
      <c r="L77" s="143">
        <f>'[2]2020-2021 Final-merged'!O70</f>
        <v>680884.18754378776</v>
      </c>
      <c r="M77" s="143">
        <f t="shared" si="8"/>
        <v>680884.18754378776</v>
      </c>
      <c r="N77" s="143">
        <f>'[2]Hold Harmless Base-21'!Y69</f>
        <v>509198.62809778593</v>
      </c>
      <c r="O77" s="162">
        <f t="shared" si="9"/>
        <v>171685.55944600183</v>
      </c>
      <c r="P77" s="163">
        <f t="shared" si="10"/>
        <v>171685.55944600183</v>
      </c>
      <c r="Q77" s="164">
        <f t="shared" si="11"/>
        <v>81396.255720581874</v>
      </c>
      <c r="R77" s="165">
        <f t="shared" si="12"/>
        <v>599487.9318232059</v>
      </c>
      <c r="S77" s="166">
        <f t="shared" si="13"/>
        <v>1.1773164709078534</v>
      </c>
      <c r="T77" s="167">
        <f t="shared" si="14"/>
        <v>0.88045506532585283</v>
      </c>
      <c r="U77" s="149" t="b">
        <f t="shared" si="15"/>
        <v>0</v>
      </c>
      <c r="V77" s="143">
        <f t="shared" si="16"/>
        <v>594203.09831763024</v>
      </c>
      <c r="W77" s="143">
        <f t="shared" si="17"/>
        <v>594203.09831763105</v>
      </c>
      <c r="X77" s="143">
        <f t="shared" si="18"/>
        <v>594203.09831763105</v>
      </c>
      <c r="Y77" s="143">
        <f>'[2]Hold Harmless Base-21'!L69</f>
        <v>212769.8771804139</v>
      </c>
      <c r="Z77" s="143">
        <f>'[2]Hold Harmless Base-21'!M69</f>
        <v>52080.605400336019</v>
      </c>
      <c r="AA77" s="143">
        <f>'[2]Hold Harmless Base-21'!N69</f>
        <v>126665.69522303056</v>
      </c>
      <c r="AB77" s="143">
        <f>'[2]Hold Harmless Base-21'!O69</f>
        <v>117682.45029400545</v>
      </c>
      <c r="AC77" s="143">
        <f t="shared" si="19"/>
        <v>509198.62809778593</v>
      </c>
      <c r="AD77" s="168">
        <f>'[2]Populations-merged FY21'!M70</f>
        <v>0.3552833078101072</v>
      </c>
      <c r="AE77" s="170">
        <f t="shared" si="20"/>
        <v>0</v>
      </c>
      <c r="AF77" s="170">
        <f t="shared" si="21"/>
        <v>0</v>
      </c>
      <c r="AG77" s="170">
        <f t="shared" si="22"/>
        <v>0.95</v>
      </c>
      <c r="AH77" s="170">
        <f t="shared" si="23"/>
        <v>0.95</v>
      </c>
      <c r="AI77" s="143">
        <f t="shared" si="24"/>
        <v>483738.6966928966</v>
      </c>
      <c r="AJ77" s="143">
        <f t="shared" si="25"/>
        <v>0</v>
      </c>
      <c r="AK77" s="143">
        <f t="shared" si="26"/>
        <v>594203.09831763105</v>
      </c>
      <c r="AL77" s="143">
        <f t="shared" si="27"/>
        <v>592134.78868794814</v>
      </c>
      <c r="AM77" s="143">
        <f t="shared" si="28"/>
        <v>592134.78868794814</v>
      </c>
      <c r="AN77" s="143">
        <f t="shared" si="29"/>
        <v>0</v>
      </c>
      <c r="AO77" s="143">
        <f t="shared" si="30"/>
        <v>592134.78868794814</v>
      </c>
      <c r="AP77" s="143">
        <f t="shared" si="31"/>
        <v>592114.80227295647</v>
      </c>
      <c r="AQ77" s="143">
        <f t="shared" si="32"/>
        <v>592114.80227295647</v>
      </c>
      <c r="AR77" s="143">
        <f t="shared" si="33"/>
        <v>0</v>
      </c>
      <c r="AS77" s="143">
        <f t="shared" si="34"/>
        <v>592114.80227295647</v>
      </c>
      <c r="AT77" s="143">
        <f t="shared" si="35"/>
        <v>592114.80227295635</v>
      </c>
      <c r="AU77" s="143">
        <v>592114.80227295647</v>
      </c>
      <c r="AV77" s="143">
        <f t="shared" si="36"/>
        <v>0</v>
      </c>
      <c r="AW77" s="143">
        <f>'[2]Populations-merged FY21'!K70</f>
        <v>464</v>
      </c>
      <c r="AX77" s="151">
        <f t="shared" si="37"/>
        <v>1276</v>
      </c>
      <c r="AY77" s="152">
        <v>0</v>
      </c>
      <c r="AZ77" s="171">
        <f t="shared" si="38"/>
        <v>0</v>
      </c>
      <c r="BA77" s="172">
        <f t="shared" si="39"/>
        <v>592114.80227295647</v>
      </c>
      <c r="BB77" s="182">
        <f t="shared" si="41"/>
        <v>590838.80227295647</v>
      </c>
      <c r="BC77" s="174">
        <f>'[2]Spec Schs Calculations-21'!C68</f>
        <v>1</v>
      </c>
      <c r="BD77" s="183">
        <f t="shared" si="4"/>
        <v>1276</v>
      </c>
      <c r="BE77" s="176">
        <f>'[2]Spec Schs Calculations-21'!D68</f>
        <v>0</v>
      </c>
      <c r="BF77" s="184">
        <f t="shared" si="5"/>
        <v>0</v>
      </c>
      <c r="BG77" s="176">
        <f>'[2]Spec Schs Calculations-21'!E68</f>
        <v>0</v>
      </c>
      <c r="BH77" s="184">
        <f t="shared" si="6"/>
        <v>0</v>
      </c>
      <c r="BI77" s="185">
        <f>'[2]Spec Schs Calculations-21'!F68</f>
        <v>0</v>
      </c>
      <c r="BJ77" s="184">
        <f t="shared" si="7"/>
        <v>0</v>
      </c>
      <c r="BK77" s="180">
        <f t="shared" si="40"/>
        <v>1276</v>
      </c>
      <c r="BL77" s="13"/>
    </row>
    <row r="78" spans="1:68" ht="14.5" x14ac:dyDescent="0.35">
      <c r="A78" s="149">
        <v>4701980</v>
      </c>
      <c r="B78" s="143" t="s">
        <v>167</v>
      </c>
      <c r="C78" s="143">
        <f>'[2]2020-2021 Final-merged'!F71</f>
        <v>347604.08760687761</v>
      </c>
      <c r="D78" s="143">
        <f>'[2]2020-2021 Final-merged'!G71</f>
        <v>83816.337209782214</v>
      </c>
      <c r="E78" s="143">
        <f>'[2]2020-2021 Final-merged'!H71</f>
        <v>165939.95113858214</v>
      </c>
      <c r="F78" s="143">
        <f>'[2]2020-2021 Final-merged'!I71</f>
        <v>167672.47227201847</v>
      </c>
      <c r="G78" s="143">
        <f>'[2]2020-2021 Final-merged'!J71</f>
        <v>765032.8482272604</v>
      </c>
      <c r="H78" s="143">
        <f>'[2]2020-2021 Final-merged'!K71</f>
        <v>312843.67884618987</v>
      </c>
      <c r="I78" s="143">
        <f>'[2]2020-2021 Final-merged'!L71</f>
        <v>75434.703488803993</v>
      </c>
      <c r="J78" s="143">
        <f>'[2]2020-2021 Final-merged'!M71</f>
        <v>149345.95602472394</v>
      </c>
      <c r="K78" s="143">
        <f>'[2]2020-2021 Final-merged'!N71</f>
        <v>150905.22504481662</v>
      </c>
      <c r="L78" s="143">
        <f>'[2]2020-2021 Final-merged'!O71</f>
        <v>688529.56340453436</v>
      </c>
      <c r="M78" s="143">
        <f t="shared" si="8"/>
        <v>688529.56340453436</v>
      </c>
      <c r="N78" s="143">
        <f>'[2]Hold Harmless Base-21'!Y70</f>
        <v>673904.65161413047</v>
      </c>
      <c r="O78" s="162">
        <f t="shared" si="9"/>
        <v>14624.911790403887</v>
      </c>
      <c r="P78" s="163">
        <f t="shared" si="10"/>
        <v>14624.911790403887</v>
      </c>
      <c r="Q78" s="164">
        <f t="shared" si="11"/>
        <v>6933.6819230686297</v>
      </c>
      <c r="R78" s="165">
        <f t="shared" si="12"/>
        <v>681595.88148146577</v>
      </c>
      <c r="S78" s="166">
        <f t="shared" si="13"/>
        <v>1.0114129348252952</v>
      </c>
      <c r="T78" s="167">
        <f t="shared" si="14"/>
        <v>0.98992972518306399</v>
      </c>
      <c r="U78" s="149" t="b">
        <f t="shared" si="15"/>
        <v>0</v>
      </c>
      <c r="V78" s="143">
        <f t="shared" si="16"/>
        <v>675587.21882038342</v>
      </c>
      <c r="W78" s="143">
        <f t="shared" si="17"/>
        <v>675587.21882038435</v>
      </c>
      <c r="X78" s="143">
        <f t="shared" si="18"/>
        <v>675587.21882038435</v>
      </c>
      <c r="Y78" s="143">
        <f>'[2]Hold Harmless Base-21'!L70</f>
        <v>306198.63199491496</v>
      </c>
      <c r="Z78" s="143">
        <f>'[2]Hold Harmless Base-21'!M70</f>
        <v>73832.410801466118</v>
      </c>
      <c r="AA78" s="143">
        <f>'[2]Hold Harmless Base-21'!N70</f>
        <v>146173.72995164848</v>
      </c>
      <c r="AB78" s="143">
        <f>'[2]Hold Harmless Base-21'!O70</f>
        <v>147699.87886610095</v>
      </c>
      <c r="AC78" s="143">
        <f t="shared" si="19"/>
        <v>673904.65161413047</v>
      </c>
      <c r="AD78" s="168">
        <f>'[2]Populations-merged FY21'!M71</f>
        <v>0.18871252204585537</v>
      </c>
      <c r="AE78" s="170">
        <f t="shared" si="20"/>
        <v>0</v>
      </c>
      <c r="AF78" s="170">
        <f t="shared" si="21"/>
        <v>0.9</v>
      </c>
      <c r="AG78" s="170">
        <f t="shared" si="22"/>
        <v>0</v>
      </c>
      <c r="AH78" s="170">
        <f t="shared" si="23"/>
        <v>0.9</v>
      </c>
      <c r="AI78" s="143">
        <f t="shared" si="24"/>
        <v>606514.1864527174</v>
      </c>
      <c r="AJ78" s="143">
        <f t="shared" si="25"/>
        <v>0</v>
      </c>
      <c r="AK78" s="143">
        <f t="shared" si="26"/>
        <v>675587.21882038435</v>
      </c>
      <c r="AL78" s="143">
        <f t="shared" si="27"/>
        <v>673235.6263188757</v>
      </c>
      <c r="AM78" s="143">
        <f t="shared" si="28"/>
        <v>673235.6263188757</v>
      </c>
      <c r="AN78" s="143">
        <f t="shared" si="29"/>
        <v>0</v>
      </c>
      <c r="AO78" s="143">
        <f t="shared" si="30"/>
        <v>673235.6263188757</v>
      </c>
      <c r="AP78" s="143">
        <f t="shared" si="31"/>
        <v>673212.90249505755</v>
      </c>
      <c r="AQ78" s="143">
        <f t="shared" si="32"/>
        <v>673212.90249505755</v>
      </c>
      <c r="AR78" s="143">
        <f t="shared" si="33"/>
        <v>0</v>
      </c>
      <c r="AS78" s="143">
        <f t="shared" si="34"/>
        <v>673212.90249505755</v>
      </c>
      <c r="AT78" s="143">
        <f t="shared" si="35"/>
        <v>673212.90249505744</v>
      </c>
      <c r="AU78" s="143">
        <v>673212.90249505755</v>
      </c>
      <c r="AV78" s="143">
        <f t="shared" si="36"/>
        <v>0</v>
      </c>
      <c r="AW78" s="143">
        <f>'[2]Populations-merged FY21'!K71</f>
        <v>535</v>
      </c>
      <c r="AX78" s="151">
        <f t="shared" si="37"/>
        <v>1258</v>
      </c>
      <c r="AY78" s="152">
        <v>0</v>
      </c>
      <c r="AZ78" s="171">
        <f t="shared" si="38"/>
        <v>0</v>
      </c>
      <c r="BA78" s="172">
        <f t="shared" si="39"/>
        <v>673212.90249505755</v>
      </c>
      <c r="BB78" s="182">
        <f t="shared" si="41"/>
        <v>671954.90249505755</v>
      </c>
      <c r="BC78" s="174">
        <f>'[2]Spec Schs Calculations-21'!C69</f>
        <v>1</v>
      </c>
      <c r="BD78" s="183">
        <f t="shared" si="4"/>
        <v>1258</v>
      </c>
      <c r="BE78" s="176">
        <f>'[2]Spec Schs Calculations-21'!D69</f>
        <v>0</v>
      </c>
      <c r="BF78" s="184">
        <f t="shared" si="5"/>
        <v>0</v>
      </c>
      <c r="BG78" s="176">
        <f>'[2]Spec Schs Calculations-21'!E69</f>
        <v>0</v>
      </c>
      <c r="BH78" s="184">
        <f t="shared" si="6"/>
        <v>0</v>
      </c>
      <c r="BI78" s="185">
        <f>'[2]Spec Schs Calculations-21'!F69</f>
        <v>0</v>
      </c>
      <c r="BJ78" s="184">
        <f t="shared" si="7"/>
        <v>0</v>
      </c>
      <c r="BK78" s="180">
        <f t="shared" si="40"/>
        <v>1258</v>
      </c>
      <c r="BL78" s="13"/>
    </row>
    <row r="79" spans="1:68" ht="14.5" x14ac:dyDescent="0.35">
      <c r="A79" s="149">
        <v>4702010</v>
      </c>
      <c r="B79" s="143" t="s">
        <v>168</v>
      </c>
      <c r="C79" s="143">
        <f>'[2]2020-2021 Final-merged'!F72</f>
        <v>188844.04448828797</v>
      </c>
      <c r="D79" s="143">
        <f>'[2]2020-2021 Final-merged'!G72</f>
        <v>46224.175590694846</v>
      </c>
      <c r="E79" s="143">
        <f>'[2]2020-2021 Final-merged'!H72</f>
        <v>103056.85101603936</v>
      </c>
      <c r="F79" s="143">
        <f>'[2]2020-2021 Final-merged'!I72</f>
        <v>91255.377341661238</v>
      </c>
      <c r="G79" s="143">
        <f>'[2]2020-2021 Final-merged'!J72</f>
        <v>429380.44843668345</v>
      </c>
      <c r="H79" s="143">
        <f>'[2]2020-2021 Final-merged'!K72</f>
        <v>197804.84179556902</v>
      </c>
      <c r="I79" s="143">
        <f>'[2]2020-2021 Final-merged'!L72</f>
        <v>48896.804791338698</v>
      </c>
      <c r="J79" s="143">
        <f>'[2]2020-2021 Final-merged'!M72</f>
        <v>116840.64147471049</v>
      </c>
      <c r="K79" s="143">
        <f>'[2]2020-2021 Final-merged'!N72</f>
        <v>104853.64208261961</v>
      </c>
      <c r="L79" s="143">
        <f>'[2]2020-2021 Final-merged'!O72</f>
        <v>468395.93014423782</v>
      </c>
      <c r="M79" s="143">
        <f t="shared" si="8"/>
        <v>468395.93014423782</v>
      </c>
      <c r="N79" s="143">
        <f>'[2]Hold Harmless Base-21'!Y71</f>
        <v>350100.84888079704</v>
      </c>
      <c r="O79" s="162">
        <f t="shared" si="9"/>
        <v>118295.08126344078</v>
      </c>
      <c r="P79" s="163">
        <f t="shared" si="10"/>
        <v>118295.08126344078</v>
      </c>
      <c r="Q79" s="164">
        <f t="shared" si="11"/>
        <v>56083.788969068541</v>
      </c>
      <c r="R79" s="165">
        <f t="shared" si="12"/>
        <v>412312.14117516926</v>
      </c>
      <c r="S79" s="166">
        <f t="shared" si="13"/>
        <v>1.1776953483353423</v>
      </c>
      <c r="T79" s="167">
        <f t="shared" si="14"/>
        <v>0.88026414116835272</v>
      </c>
      <c r="U79" s="149" t="b">
        <f t="shared" si="15"/>
        <v>0</v>
      </c>
      <c r="V79" s="143">
        <f t="shared" si="16"/>
        <v>408677.37072731188</v>
      </c>
      <c r="W79" s="143">
        <f t="shared" si="17"/>
        <v>408677.37072731246</v>
      </c>
      <c r="X79" s="143">
        <f t="shared" si="18"/>
        <v>408677.37072731246</v>
      </c>
      <c r="Y79" s="143">
        <f>'[2]Hold Harmless Base-21'!L71</f>
        <v>153976.41071489514</v>
      </c>
      <c r="Z79" s="143">
        <f>'[2]Hold Harmless Base-21'!M71</f>
        <v>37689.473687117948</v>
      </c>
      <c r="AA79" s="143">
        <f>'[2]Hold Harmless Base-21'!N71</f>
        <v>84028.723606444386</v>
      </c>
      <c r="AB79" s="143">
        <f>'[2]Hold Harmless Base-21'!O71</f>
        <v>74406.240872339593</v>
      </c>
      <c r="AC79" s="143">
        <f t="shared" si="19"/>
        <v>350100.84888079704</v>
      </c>
      <c r="AD79" s="168">
        <f>'[2]Populations-merged FY21'!M72</f>
        <v>0.3015463917525773</v>
      </c>
      <c r="AE79" s="170">
        <f t="shared" si="20"/>
        <v>0</v>
      </c>
      <c r="AF79" s="170">
        <f t="shared" si="21"/>
        <v>0</v>
      </c>
      <c r="AG79" s="170">
        <f t="shared" si="22"/>
        <v>0.95</v>
      </c>
      <c r="AH79" s="170">
        <f t="shared" si="23"/>
        <v>0.95</v>
      </c>
      <c r="AI79" s="143">
        <f t="shared" si="24"/>
        <v>332595.80643675715</v>
      </c>
      <c r="AJ79" s="143">
        <f t="shared" si="25"/>
        <v>0</v>
      </c>
      <c r="AK79" s="143">
        <f t="shared" si="26"/>
        <v>408677.37072731246</v>
      </c>
      <c r="AL79" s="143">
        <f t="shared" si="27"/>
        <v>407254.84138725681</v>
      </c>
      <c r="AM79" s="143">
        <f t="shared" si="28"/>
        <v>407254.84138725681</v>
      </c>
      <c r="AN79" s="143">
        <f t="shared" si="29"/>
        <v>0</v>
      </c>
      <c r="AO79" s="143">
        <f t="shared" si="30"/>
        <v>407254.84138725681</v>
      </c>
      <c r="AP79" s="143">
        <f t="shared" si="31"/>
        <v>407241.09525306104</v>
      </c>
      <c r="AQ79" s="143">
        <f t="shared" si="32"/>
        <v>407241.09525306104</v>
      </c>
      <c r="AR79" s="143">
        <f t="shared" si="33"/>
        <v>0</v>
      </c>
      <c r="AS79" s="143">
        <f t="shared" si="34"/>
        <v>407241.09525306104</v>
      </c>
      <c r="AT79" s="143">
        <f t="shared" si="35"/>
        <v>407241.09525306098</v>
      </c>
      <c r="AU79" s="143">
        <v>407241.09525306098</v>
      </c>
      <c r="AV79" s="143">
        <f t="shared" si="36"/>
        <v>0</v>
      </c>
      <c r="AW79" s="143">
        <f>'[2]Populations-merged FY21'!K72</f>
        <v>351</v>
      </c>
      <c r="AX79" s="151">
        <f t="shared" si="37"/>
        <v>1160</v>
      </c>
      <c r="AY79" s="152">
        <v>0</v>
      </c>
      <c r="AZ79" s="171">
        <f t="shared" si="38"/>
        <v>0</v>
      </c>
      <c r="BA79" s="172">
        <f t="shared" si="39"/>
        <v>407241.09525306098</v>
      </c>
      <c r="BB79" s="182">
        <f t="shared" si="41"/>
        <v>406081.09525306098</v>
      </c>
      <c r="BC79" s="174">
        <f>'[2]Spec Schs Calculations-21'!C70</f>
        <v>0</v>
      </c>
      <c r="BD79" s="183">
        <f t="shared" ref="BD79:BD142" si="42">BC79*AX79</f>
        <v>0</v>
      </c>
      <c r="BE79" s="176">
        <f>'[2]Spec Schs Calculations-21'!D70</f>
        <v>1</v>
      </c>
      <c r="BF79" s="184">
        <f t="shared" ref="BF79:BF142" si="43">BE79*AX79</f>
        <v>1160</v>
      </c>
      <c r="BG79" s="176">
        <f>'[2]Spec Schs Calculations-21'!E70</f>
        <v>0</v>
      </c>
      <c r="BH79" s="184">
        <f t="shared" ref="BH79:BH142" si="44">BG79*AX79</f>
        <v>0</v>
      </c>
      <c r="BI79" s="185">
        <f>'[2]Spec Schs Calculations-21'!F70</f>
        <v>0</v>
      </c>
      <c r="BJ79" s="184">
        <f t="shared" ref="BJ79:BJ142" si="45">BI79*AX79</f>
        <v>0</v>
      </c>
      <c r="BK79" s="180">
        <f t="shared" si="40"/>
        <v>1160</v>
      </c>
      <c r="BL79" s="13"/>
    </row>
    <row r="80" spans="1:68" ht="14.5" x14ac:dyDescent="0.35">
      <c r="A80" s="149">
        <v>4702070</v>
      </c>
      <c r="B80" s="143" t="s">
        <v>169</v>
      </c>
      <c r="C80" s="143">
        <f>'[2]2020-2021 Final-merged'!F73</f>
        <v>236331.14339469964</v>
      </c>
      <c r="D80" s="143">
        <f>'[2]2020-2021 Final-merged'!G73</f>
        <v>57847.798692448494</v>
      </c>
      <c r="E80" s="143">
        <f>'[2]2020-2021 Final-merged'!H73</f>
        <v>120608.25003481355</v>
      </c>
      <c r="F80" s="143">
        <f>'[2]2020-2021 Final-merged'!I73</f>
        <v>117360.95298666954</v>
      </c>
      <c r="G80" s="143">
        <f>'[2]2020-2021 Final-merged'!J73</f>
        <v>532148.14510863123</v>
      </c>
      <c r="H80" s="143">
        <f>'[2]2020-2021 Final-merged'!K73</f>
        <v>234998.91461182982</v>
      </c>
      <c r="I80" s="143">
        <f>'[2]2020-2021 Final-merged'!L73</f>
        <v>58091.075777744263</v>
      </c>
      <c r="J80" s="143">
        <f>'[2]2020-2021 Final-merged'!M73</f>
        <v>128324.90223983646</v>
      </c>
      <c r="K80" s="143">
        <f>'[2]2020-2021 Final-merged'!N73</f>
        <v>111594.23959757407</v>
      </c>
      <c r="L80" s="143">
        <f>'[2]2020-2021 Final-merged'!O73</f>
        <v>533009.1322269846</v>
      </c>
      <c r="M80" s="143">
        <f t="shared" ref="M80:M143" si="46">SUM(H80:K80)</f>
        <v>533009.1322269846</v>
      </c>
      <c r="N80" s="143">
        <f>'[2]Hold Harmless Base-21'!Y72</f>
        <v>526795.71607854264</v>
      </c>
      <c r="O80" s="162">
        <f t="shared" ref="O80:O143" si="47">M80-N80</f>
        <v>6213.4161484419601</v>
      </c>
      <c r="P80" s="163">
        <f t="shared" ref="P80:P143" si="48">IF(O80&gt;0,O80,"0")</f>
        <v>6213.4161484419601</v>
      </c>
      <c r="Q80" s="164">
        <f t="shared" ref="Q80:Q143" si="49">P80*$P$8</f>
        <v>2945.7853726832609</v>
      </c>
      <c r="R80" s="165">
        <f t="shared" ref="R80:R143" si="50">M80-Q80</f>
        <v>530063.34685430129</v>
      </c>
      <c r="S80" s="166">
        <f t="shared" ref="S80:S143" si="51">IF($R80&gt;0,$R80/N80,0)</f>
        <v>1.0062028423467124</v>
      </c>
      <c r="T80" s="167">
        <f t="shared" ref="T80:T143" si="52">IF(R80&gt;0,R80/L80,0)</f>
        <v>0.99447329286765607</v>
      </c>
      <c r="U80" s="149" t="b">
        <f t="shared" ref="U80:U143" si="53">AND(S80&lt;100%,T80&lt;100%)</f>
        <v>0</v>
      </c>
      <c r="V80" s="143">
        <f t="shared" ref="V80:V143" si="54">R80/R$13*X$3</f>
        <v>525390.53129483934</v>
      </c>
      <c r="W80" s="143">
        <f t="shared" ref="W80:W143" si="55">V80/V$13*Z$3</f>
        <v>525390.53129484004</v>
      </c>
      <c r="X80" s="143">
        <f t="shared" ref="X80:X143" si="56">V80/V$13*Z$3</f>
        <v>525390.53129484004</v>
      </c>
      <c r="Y80" s="143">
        <f>'[2]Hold Harmless Base-21'!L72</f>
        <v>233954.08789944538</v>
      </c>
      <c r="Z80" s="143">
        <f>'[2]Hold Harmless Base-21'!M72</f>
        <v>57265.956512044053</v>
      </c>
      <c r="AA80" s="143">
        <f>'[2]Hold Harmless Base-21'!N72</f>
        <v>119395.15344754134</v>
      </c>
      <c r="AB80" s="143">
        <f>'[2]Hold Harmless Base-21'!O72</f>
        <v>116180.51821951184</v>
      </c>
      <c r="AC80" s="143">
        <f t="shared" ref="AC80:AC143" si="57">SUM(Y80:AB80)</f>
        <v>526795.71607854264</v>
      </c>
      <c r="AD80" s="168">
        <f>'[2]Populations-merged FY21'!M73</f>
        <v>0.26782273603082851</v>
      </c>
      <c r="AE80" s="170">
        <f t="shared" ref="AE80:AE143" si="58">IF($AD80&lt;0.15,0.85,0)</f>
        <v>0</v>
      </c>
      <c r="AF80" s="170">
        <f t="shared" ref="AF80:AF143" si="59">IF(AND($AD80&gt;=0.15,$AD80&lt;0.3),0.9,0)</f>
        <v>0.9</v>
      </c>
      <c r="AG80" s="170">
        <f t="shared" ref="AG80:AG143" si="60">IF($AD80&gt;=0.3,0.95,0)</f>
        <v>0</v>
      </c>
      <c r="AH80" s="170">
        <f t="shared" ref="AH80:AH143" si="61">MAX(AE80:AG80)</f>
        <v>0.9</v>
      </c>
      <c r="AI80" s="143">
        <f t="shared" ref="AI80:AI143" si="62">AC80*AH80</f>
        <v>474116.14447068836</v>
      </c>
      <c r="AJ80" s="143">
        <f t="shared" ref="AJ80:AJ143" si="63">IF(X80&lt;$AI80,$AI80,0)</f>
        <v>0</v>
      </c>
      <c r="AK80" s="143">
        <f t="shared" ref="AK80:AK143" si="64">IF($AJ80=0,X80,0)</f>
        <v>525390.53129484004</v>
      </c>
      <c r="AL80" s="143">
        <f t="shared" ref="AL80:AL143" si="65">AK80/AK$13*AM$8</f>
        <v>523561.74531526823</v>
      </c>
      <c r="AM80" s="143">
        <f t="shared" ref="AM80:AM143" si="66">$AJ80+AL80</f>
        <v>523561.74531526823</v>
      </c>
      <c r="AN80" s="143">
        <f t="shared" ref="AN80:AN143" si="67">IF(AM80&lt;$AI80,$AI80,0)</f>
        <v>0</v>
      </c>
      <c r="AO80" s="143">
        <f t="shared" ref="AO80:AO143" si="68">IF($AJ80+$AN80=0,AM80,0)</f>
        <v>523561.74531526823</v>
      </c>
      <c r="AP80" s="143">
        <f t="shared" ref="AP80:AP143" si="69">AO80/AO$13*AQ$8</f>
        <v>523544.07345657068</v>
      </c>
      <c r="AQ80" s="143">
        <f t="shared" ref="AQ80:AQ143" si="70">$AJ80+$AN80+AP80</f>
        <v>523544.07345657068</v>
      </c>
      <c r="AR80" s="143">
        <f t="shared" ref="AR80:AR143" si="71">IF(AQ80&lt;$AI80,$AI80,0)</f>
        <v>0</v>
      </c>
      <c r="AS80" s="143">
        <f t="shared" ref="AS80:AS143" si="72">IF($AJ80+$AN80+$AR80=0,AQ80,0)</f>
        <v>523544.07345657068</v>
      </c>
      <c r="AT80" s="143">
        <f t="shared" ref="AT80:AT143" si="73">AS80/AS$13*AU$8</f>
        <v>523544.07345657056</v>
      </c>
      <c r="AU80" s="143">
        <v>523544.07345657068</v>
      </c>
      <c r="AV80" s="143">
        <f t="shared" ref="AV80:AV143" si="74">IF(AU80&lt;$AI80,$AI80,0)</f>
        <v>0</v>
      </c>
      <c r="AW80" s="143">
        <f>'[2]Populations-merged FY21'!K73</f>
        <v>417</v>
      </c>
      <c r="AX80" s="151">
        <f t="shared" ref="AX80:AX143" si="75">ROUND(AU80/AW80,0)</f>
        <v>1256</v>
      </c>
      <c r="AY80" s="152">
        <v>0</v>
      </c>
      <c r="AZ80" s="171">
        <f t="shared" ref="AZ80:AZ143" si="76">ROUND(AX80*AY80,0)</f>
        <v>0</v>
      </c>
      <c r="BA80" s="172">
        <f t="shared" ref="BA80:BA143" si="77">AU80-AZ80</f>
        <v>523544.07345657068</v>
      </c>
      <c r="BB80" s="182">
        <f t="shared" si="41"/>
        <v>522288.07345657068</v>
      </c>
      <c r="BC80" s="174">
        <f>'[2]Spec Schs Calculations-21'!C71</f>
        <v>0</v>
      </c>
      <c r="BD80" s="183">
        <f t="shared" si="42"/>
        <v>0</v>
      </c>
      <c r="BE80" s="176">
        <f>'[2]Spec Schs Calculations-21'!D71</f>
        <v>0</v>
      </c>
      <c r="BF80" s="184">
        <f t="shared" si="43"/>
        <v>0</v>
      </c>
      <c r="BG80" s="176">
        <f>'[2]Spec Schs Calculations-21'!E71</f>
        <v>1</v>
      </c>
      <c r="BH80" s="184">
        <f t="shared" si="44"/>
        <v>1256</v>
      </c>
      <c r="BI80" s="185">
        <f>'[2]Spec Schs Calculations-21'!F71</f>
        <v>0</v>
      </c>
      <c r="BJ80" s="184">
        <f t="shared" si="45"/>
        <v>0</v>
      </c>
      <c r="BK80" s="180">
        <f t="shared" ref="BK80:BK143" si="78">SUM(BD80,BF80,BH80,BJ80)</f>
        <v>1256</v>
      </c>
      <c r="BL80" s="13"/>
    </row>
    <row r="81" spans="1:68" ht="14.5" x14ac:dyDescent="0.35">
      <c r="A81" s="149">
        <v>4702100</v>
      </c>
      <c r="B81" s="143" t="s">
        <v>170</v>
      </c>
      <c r="C81" s="143">
        <f>'[2]2020-2021 Final-merged'!F74</f>
        <v>889002.66557351931</v>
      </c>
      <c r="D81" s="143">
        <f>'[2]2020-2021 Final-merged'!G74</f>
        <v>217605.03713748153</v>
      </c>
      <c r="E81" s="143">
        <f>'[2]2020-2021 Final-merged'!H74</f>
        <v>403326.31674658635</v>
      </c>
      <c r="F81" s="143">
        <f>'[2]2020-2021 Final-merged'!I74</f>
        <v>396723.0208349126</v>
      </c>
      <c r="G81" s="143">
        <f>'[2]2020-2021 Final-merged'!J74</f>
        <v>1906657.0402924996</v>
      </c>
      <c r="H81" s="143">
        <f>'[2]2020-2021 Final-merged'!K74</f>
        <v>914072.51678750094</v>
      </c>
      <c r="I81" s="143">
        <f>'[2]2020-2021 Final-merged'!L74</f>
        <v>225956.17484772473</v>
      </c>
      <c r="J81" s="143">
        <f>'[2]2020-2021 Final-merged'!M74</f>
        <v>444703.41947802133</v>
      </c>
      <c r="K81" s="143">
        <f>'[2]2020-2021 Final-merged'!N74</f>
        <v>379816.29510922998</v>
      </c>
      <c r="L81" s="143">
        <f>'[2]2020-2021 Final-merged'!O74</f>
        <v>1964548.4062224771</v>
      </c>
      <c r="M81" s="143">
        <f t="shared" si="46"/>
        <v>1964548.4062224771</v>
      </c>
      <c r="N81" s="143">
        <f>'[2]Hold Harmless Base-21'!Y73</f>
        <v>1836928.1380014725</v>
      </c>
      <c r="O81" s="162">
        <f t="shared" si="47"/>
        <v>127620.26822100463</v>
      </c>
      <c r="P81" s="163">
        <f t="shared" si="48"/>
        <v>127620.26822100463</v>
      </c>
      <c r="Q81" s="164">
        <f t="shared" si="49"/>
        <v>60504.867274602046</v>
      </c>
      <c r="R81" s="165">
        <f t="shared" si="50"/>
        <v>1904043.5389478751</v>
      </c>
      <c r="S81" s="166">
        <f t="shared" si="51"/>
        <v>1.0365367591458545</v>
      </c>
      <c r="T81" s="167">
        <f t="shared" si="52"/>
        <v>0.9692016409048716</v>
      </c>
      <c r="U81" s="149" t="b">
        <f t="shared" si="53"/>
        <v>0</v>
      </c>
      <c r="V81" s="143">
        <f t="shared" si="54"/>
        <v>1887258.2918118678</v>
      </c>
      <c r="W81" s="143">
        <f t="shared" si="55"/>
        <v>1887258.2918118704</v>
      </c>
      <c r="X81" s="143">
        <f t="shared" si="56"/>
        <v>1887258.2918118704</v>
      </c>
      <c r="Y81" s="143">
        <f>'[2]Hold Harmless Base-21'!L73</f>
        <v>856490.69373262185</v>
      </c>
      <c r="Z81" s="143">
        <f>'[2]Hold Harmless Base-21'!M73</f>
        <v>209646.94081919079</v>
      </c>
      <c r="AA81" s="143">
        <f>'[2]Hold Harmless Base-21'!N73</f>
        <v>388576.1541649045</v>
      </c>
      <c r="AB81" s="143">
        <f>'[2]Hold Harmless Base-21'!O73</f>
        <v>382214.34928475536</v>
      </c>
      <c r="AC81" s="143">
        <f t="shared" si="57"/>
        <v>1836928.1380014725</v>
      </c>
      <c r="AD81" s="168">
        <f>'[2]Populations-merged FY21'!M74</f>
        <v>0.20369207585081001</v>
      </c>
      <c r="AE81" s="170">
        <f t="shared" si="58"/>
        <v>0</v>
      </c>
      <c r="AF81" s="170">
        <f t="shared" si="59"/>
        <v>0.9</v>
      </c>
      <c r="AG81" s="170">
        <f t="shared" si="60"/>
        <v>0</v>
      </c>
      <c r="AH81" s="170">
        <f t="shared" si="61"/>
        <v>0.9</v>
      </c>
      <c r="AI81" s="143">
        <f t="shared" si="62"/>
        <v>1653235.3242013252</v>
      </c>
      <c r="AJ81" s="143">
        <f t="shared" si="63"/>
        <v>0</v>
      </c>
      <c r="AK81" s="143">
        <f t="shared" si="64"/>
        <v>1887258.2918118704</v>
      </c>
      <c r="AL81" s="143">
        <f t="shared" si="65"/>
        <v>1880689.0993763118</v>
      </c>
      <c r="AM81" s="143">
        <f t="shared" si="66"/>
        <v>1880689.0993763118</v>
      </c>
      <c r="AN81" s="143">
        <f t="shared" si="67"/>
        <v>0</v>
      </c>
      <c r="AO81" s="143">
        <f t="shared" si="68"/>
        <v>1880689.0993763118</v>
      </c>
      <c r="AP81" s="143">
        <f t="shared" si="69"/>
        <v>1880625.6201929764</v>
      </c>
      <c r="AQ81" s="143">
        <f t="shared" si="70"/>
        <v>1880625.6201929764</v>
      </c>
      <c r="AR81" s="143">
        <f t="shared" si="71"/>
        <v>0</v>
      </c>
      <c r="AS81" s="143">
        <f t="shared" si="72"/>
        <v>1880625.6201929764</v>
      </c>
      <c r="AT81" s="143">
        <f t="shared" si="73"/>
        <v>1880625.6201929762</v>
      </c>
      <c r="AU81" s="143">
        <v>1880625.6201929764</v>
      </c>
      <c r="AV81" s="143">
        <f t="shared" si="74"/>
        <v>0</v>
      </c>
      <c r="AW81" s="143">
        <f>'[2]Populations-merged FY21'!K74</f>
        <v>1622</v>
      </c>
      <c r="AX81" s="151">
        <f t="shared" si="75"/>
        <v>1159</v>
      </c>
      <c r="AY81" s="152">
        <v>0</v>
      </c>
      <c r="AZ81" s="171">
        <f t="shared" si="76"/>
        <v>0</v>
      </c>
      <c r="BA81" s="172">
        <f t="shared" si="77"/>
        <v>1880625.6201929764</v>
      </c>
      <c r="BB81" s="182">
        <f t="shared" si="41"/>
        <v>1877148.6201929764</v>
      </c>
      <c r="BC81" s="174">
        <f>'[2]Spec Schs Calculations-21'!C72</f>
        <v>3</v>
      </c>
      <c r="BD81" s="183">
        <f t="shared" si="42"/>
        <v>3477</v>
      </c>
      <c r="BE81" s="176">
        <f>'[2]Spec Schs Calculations-21'!D72</f>
        <v>0</v>
      </c>
      <c r="BF81" s="184">
        <f t="shared" si="43"/>
        <v>0</v>
      </c>
      <c r="BG81" s="176">
        <f>'[2]Spec Schs Calculations-21'!E72</f>
        <v>0</v>
      </c>
      <c r="BH81" s="184">
        <f t="shared" si="44"/>
        <v>0</v>
      </c>
      <c r="BI81" s="185">
        <f>'[2]Spec Schs Calculations-21'!F72</f>
        <v>0</v>
      </c>
      <c r="BJ81" s="184">
        <f t="shared" si="45"/>
        <v>0</v>
      </c>
      <c r="BK81" s="180">
        <f t="shared" si="78"/>
        <v>3477</v>
      </c>
      <c r="BL81" s="13"/>
    </row>
    <row r="82" spans="1:68" ht="14.5" x14ac:dyDescent="0.35">
      <c r="A82" s="149">
        <v>4702130</v>
      </c>
      <c r="B82" s="143" t="s">
        <v>171</v>
      </c>
      <c r="C82" s="143">
        <f>'[2]2020-2021 Final-merged'!F75</f>
        <v>901872.86980967119</v>
      </c>
      <c r="D82" s="143">
        <f>'[2]2020-2021 Final-merged'!G75</f>
        <v>220745.94991886124</v>
      </c>
      <c r="E82" s="143">
        <f>'[2]2020-2021 Final-merged'!H75</f>
        <v>410122.95589834137</v>
      </c>
      <c r="F82" s="143">
        <f>'[2]2020-2021 Final-merged'!I75</f>
        <v>403331.72424649628</v>
      </c>
      <c r="G82" s="143">
        <f>'[2]2020-2021 Final-merged'!J75</f>
        <v>1936073.4998733699</v>
      </c>
      <c r="H82" s="143">
        <f>'[2]2020-2021 Final-merged'!K75</f>
        <v>895475.48037937074</v>
      </c>
      <c r="I82" s="143">
        <f>'[2]2020-2021 Final-merged'!L75</f>
        <v>221359.03935452196</v>
      </c>
      <c r="J82" s="143">
        <f>'[2]2020-2021 Final-merged'!M75</f>
        <v>434158.35635746463</v>
      </c>
      <c r="K82" s="143">
        <f>'[2]2020-2021 Final-merged'!N75</f>
        <v>370809.87278208893</v>
      </c>
      <c r="L82" s="143">
        <f>'[2]2020-2021 Final-merged'!O75</f>
        <v>1921802.7488734461</v>
      </c>
      <c r="M82" s="143">
        <f t="shared" si="46"/>
        <v>1921802.7488734461</v>
      </c>
      <c r="N82" s="143">
        <f>'[2]Hold Harmless Base-21'!Y74</f>
        <v>1817353.9324350825</v>
      </c>
      <c r="O82" s="162">
        <f t="shared" si="47"/>
        <v>104448.81643836363</v>
      </c>
      <c r="P82" s="163">
        <f t="shared" si="48"/>
        <v>104448.81643836363</v>
      </c>
      <c r="Q82" s="164">
        <f t="shared" si="49"/>
        <v>49519.264170864124</v>
      </c>
      <c r="R82" s="165">
        <f t="shared" si="50"/>
        <v>1872283.484702582</v>
      </c>
      <c r="S82" s="166">
        <f t="shared" si="51"/>
        <v>1.0302250163202382</v>
      </c>
      <c r="T82" s="167">
        <f t="shared" si="52"/>
        <v>0.97423291011531121</v>
      </c>
      <c r="U82" s="149" t="b">
        <f t="shared" si="53"/>
        <v>0</v>
      </c>
      <c r="V82" s="143">
        <f t="shared" si="54"/>
        <v>1855778.2208488134</v>
      </c>
      <c r="W82" s="143">
        <f t="shared" si="55"/>
        <v>1855778.220848816</v>
      </c>
      <c r="X82" s="143">
        <f t="shared" si="56"/>
        <v>1855778.220848816</v>
      </c>
      <c r="Y82" s="143">
        <f>'[2]Hold Harmless Base-21'!L74</f>
        <v>846570.23951431608</v>
      </c>
      <c r="Z82" s="143">
        <f>'[2]Hold Harmless Base-21'!M74</f>
        <v>207209.86066923555</v>
      </c>
      <c r="AA82" s="143">
        <f>'[2]Hold Harmless Base-21'!N74</f>
        <v>384974.31359527406</v>
      </c>
      <c r="AB82" s="143">
        <f>'[2]Hold Harmless Base-21'!O74</f>
        <v>378599.51865625678</v>
      </c>
      <c r="AC82" s="143">
        <f t="shared" si="57"/>
        <v>1817353.9324350825</v>
      </c>
      <c r="AD82" s="168">
        <f>'[2]Populations-merged FY21'!M75</f>
        <v>0.19614862362671276</v>
      </c>
      <c r="AE82" s="170">
        <f t="shared" si="58"/>
        <v>0</v>
      </c>
      <c r="AF82" s="170">
        <f t="shared" si="59"/>
        <v>0.9</v>
      </c>
      <c r="AG82" s="170">
        <f t="shared" si="60"/>
        <v>0</v>
      </c>
      <c r="AH82" s="170">
        <f t="shared" si="61"/>
        <v>0.9</v>
      </c>
      <c r="AI82" s="143">
        <f t="shared" si="62"/>
        <v>1635618.5391915743</v>
      </c>
      <c r="AJ82" s="143">
        <f t="shared" si="63"/>
        <v>0</v>
      </c>
      <c r="AK82" s="143">
        <f t="shared" si="64"/>
        <v>1855778.220848816</v>
      </c>
      <c r="AL82" s="143">
        <f t="shared" si="65"/>
        <v>1849318.604640814</v>
      </c>
      <c r="AM82" s="143">
        <f t="shared" si="66"/>
        <v>1849318.604640814</v>
      </c>
      <c r="AN82" s="143">
        <f t="shared" si="67"/>
        <v>0</v>
      </c>
      <c r="AO82" s="143">
        <f t="shared" si="68"/>
        <v>1849318.604640814</v>
      </c>
      <c r="AP82" s="143">
        <f t="shared" si="69"/>
        <v>1849256.1843105275</v>
      </c>
      <c r="AQ82" s="143">
        <f t="shared" si="70"/>
        <v>1849256.1843105275</v>
      </c>
      <c r="AR82" s="143">
        <f t="shared" si="71"/>
        <v>0</v>
      </c>
      <c r="AS82" s="143">
        <f t="shared" si="72"/>
        <v>1849256.1843105275</v>
      </c>
      <c r="AT82" s="143">
        <f t="shared" si="73"/>
        <v>1849256.1843105271</v>
      </c>
      <c r="AU82" s="143">
        <v>1849256.1843105278</v>
      </c>
      <c r="AV82" s="143">
        <f t="shared" si="74"/>
        <v>0</v>
      </c>
      <c r="AW82" s="143">
        <f>'[2]Populations-merged FY21'!K75</f>
        <v>1589</v>
      </c>
      <c r="AX82" s="151">
        <f t="shared" si="75"/>
        <v>1164</v>
      </c>
      <c r="AY82" s="152">
        <v>0</v>
      </c>
      <c r="AZ82" s="171">
        <f t="shared" si="76"/>
        <v>0</v>
      </c>
      <c r="BA82" s="172">
        <f t="shared" si="77"/>
        <v>1849256.1843105278</v>
      </c>
      <c r="BB82" s="182">
        <f t="shared" si="41"/>
        <v>1849256.1843105278</v>
      </c>
      <c r="BC82" s="174">
        <f>'[2]Spec Schs Calculations-21'!C73</f>
        <v>0</v>
      </c>
      <c r="BD82" s="183">
        <f t="shared" si="42"/>
        <v>0</v>
      </c>
      <c r="BE82" s="176">
        <f>'[2]Spec Schs Calculations-21'!D73</f>
        <v>0</v>
      </c>
      <c r="BF82" s="184">
        <f t="shared" si="43"/>
        <v>0</v>
      </c>
      <c r="BG82" s="176">
        <f>'[2]Spec Schs Calculations-21'!E73</f>
        <v>0</v>
      </c>
      <c r="BH82" s="184">
        <f t="shared" si="44"/>
        <v>0</v>
      </c>
      <c r="BI82" s="185">
        <f>'[2]Spec Schs Calculations-21'!F73</f>
        <v>0</v>
      </c>
      <c r="BJ82" s="184">
        <f t="shared" si="45"/>
        <v>0</v>
      </c>
      <c r="BK82" s="180">
        <f t="shared" si="78"/>
        <v>0</v>
      </c>
      <c r="BL82" s="13"/>
    </row>
    <row r="83" spans="1:68" ht="14.5" x14ac:dyDescent="0.35">
      <c r="A83" s="149">
        <v>4702160</v>
      </c>
      <c r="B83" s="143" t="s">
        <v>172</v>
      </c>
      <c r="C83" s="143">
        <f>'[2]2020-2021 Final-merged'!F76</f>
        <v>417444.72992147878</v>
      </c>
      <c r="D83" s="143">
        <f>'[2]2020-2021 Final-merged'!G76</f>
        <v>102179.75656890437</v>
      </c>
      <c r="E83" s="143">
        <f>'[2]2020-2021 Final-merged'!H76</f>
        <v>258479.59726652963</v>
      </c>
      <c r="F83" s="143">
        <f>'[2]2020-2021 Final-merged'!I76</f>
        <v>245173.00813767427</v>
      </c>
      <c r="G83" s="143">
        <f>'[2]2020-2021 Final-merged'!J76</f>
        <v>1023277.091894587</v>
      </c>
      <c r="H83" s="143">
        <f>'[2]2020-2021 Final-merged'!K76</f>
        <v>375700.25692933094</v>
      </c>
      <c r="I83" s="143">
        <f>'[2]2020-2021 Final-merged'!L76</f>
        <v>91961.780912013928</v>
      </c>
      <c r="J83" s="143">
        <f>'[2]2020-2021 Final-merged'!M76</f>
        <v>232631.63753987668</v>
      </c>
      <c r="K83" s="143">
        <f>'[2]2020-2021 Final-merged'!N76</f>
        <v>220655.70732390686</v>
      </c>
      <c r="L83" s="143">
        <f>'[2]2020-2021 Final-merged'!O76</f>
        <v>920949.3827051284</v>
      </c>
      <c r="M83" s="143">
        <f t="shared" si="46"/>
        <v>920949.3827051284</v>
      </c>
      <c r="N83" s="143">
        <f>'[2]Hold Harmless Base-21'!Y75</f>
        <v>953836.30542469083</v>
      </c>
      <c r="O83" s="162">
        <f t="shared" si="47"/>
        <v>-32886.922719562426</v>
      </c>
      <c r="P83" s="163" t="str">
        <f t="shared" si="48"/>
        <v>0</v>
      </c>
      <c r="Q83" s="164">
        <f t="shared" si="49"/>
        <v>0</v>
      </c>
      <c r="R83" s="165">
        <f t="shared" si="50"/>
        <v>920949.3827051284</v>
      </c>
      <c r="S83" s="166">
        <f t="shared" si="51"/>
        <v>0.9655214185782961</v>
      </c>
      <c r="T83" s="167">
        <f t="shared" si="52"/>
        <v>1</v>
      </c>
      <c r="U83" s="149" t="b">
        <f t="shared" si="53"/>
        <v>0</v>
      </c>
      <c r="V83" s="143">
        <f t="shared" si="54"/>
        <v>912830.68023207411</v>
      </c>
      <c r="W83" s="143">
        <f t="shared" si="55"/>
        <v>912830.68023207539</v>
      </c>
      <c r="X83" s="143">
        <f t="shared" si="56"/>
        <v>912830.68023207539</v>
      </c>
      <c r="Y83" s="143">
        <f>'[2]Hold Harmless Base-21'!L75</f>
        <v>389116.43978083809</v>
      </c>
      <c r="Z83" s="143">
        <f>'[2]Hold Harmless Base-21'!M75</f>
        <v>95245.718160685807</v>
      </c>
      <c r="AA83" s="143">
        <f>'[2]Hold Harmless Base-21'!N75</f>
        <v>240938.86791493493</v>
      </c>
      <c r="AB83" s="143">
        <f>'[2]Hold Harmless Base-21'!O75</f>
        <v>228535.27956823201</v>
      </c>
      <c r="AC83" s="143">
        <f t="shared" si="57"/>
        <v>953836.30542469083</v>
      </c>
      <c r="AD83" s="168">
        <f>'[2]Populations-merged FY21'!M76</f>
        <v>0.2902646926873037</v>
      </c>
      <c r="AE83" s="170">
        <f t="shared" si="58"/>
        <v>0</v>
      </c>
      <c r="AF83" s="170">
        <f t="shared" si="59"/>
        <v>0.9</v>
      </c>
      <c r="AG83" s="170">
        <f t="shared" si="60"/>
        <v>0</v>
      </c>
      <c r="AH83" s="170">
        <f t="shared" si="61"/>
        <v>0.9</v>
      </c>
      <c r="AI83" s="143">
        <f t="shared" si="62"/>
        <v>858452.67488222173</v>
      </c>
      <c r="AJ83" s="143">
        <f t="shared" si="63"/>
        <v>0</v>
      </c>
      <c r="AK83" s="143">
        <f t="shared" si="64"/>
        <v>912830.68023207539</v>
      </c>
      <c r="AL83" s="143">
        <f t="shared" si="65"/>
        <v>909653.2877015759</v>
      </c>
      <c r="AM83" s="143">
        <f t="shared" si="66"/>
        <v>909653.2877015759</v>
      </c>
      <c r="AN83" s="143">
        <f t="shared" si="67"/>
        <v>0</v>
      </c>
      <c r="AO83" s="143">
        <f t="shared" si="68"/>
        <v>909653.2877015759</v>
      </c>
      <c r="AP83" s="143">
        <f t="shared" si="69"/>
        <v>909622.58403671149</v>
      </c>
      <c r="AQ83" s="143">
        <f t="shared" si="70"/>
        <v>909622.58403671149</v>
      </c>
      <c r="AR83" s="143">
        <f t="shared" si="71"/>
        <v>0</v>
      </c>
      <c r="AS83" s="143">
        <f t="shared" si="72"/>
        <v>909622.58403671149</v>
      </c>
      <c r="AT83" s="143">
        <f t="shared" si="73"/>
        <v>909622.58403671125</v>
      </c>
      <c r="AU83" s="143">
        <v>909622.58403671149</v>
      </c>
      <c r="AV83" s="143">
        <f t="shared" si="74"/>
        <v>0</v>
      </c>
      <c r="AW83" s="143">
        <f>'[2]Populations-merged FY21'!K76</f>
        <v>647</v>
      </c>
      <c r="AX83" s="151">
        <f t="shared" si="75"/>
        <v>1406</v>
      </c>
      <c r="AY83" s="152">
        <v>79</v>
      </c>
      <c r="AZ83" s="171">
        <f t="shared" si="76"/>
        <v>111074</v>
      </c>
      <c r="BA83" s="172">
        <f t="shared" si="77"/>
        <v>798548.58403671149</v>
      </c>
      <c r="BB83" s="182">
        <f t="shared" si="41"/>
        <v>798548.58403671149</v>
      </c>
      <c r="BC83" s="174">
        <f>'[2]Spec Schs Calculations-21'!C74</f>
        <v>0</v>
      </c>
      <c r="BD83" s="183">
        <f t="shared" si="42"/>
        <v>0</v>
      </c>
      <c r="BE83" s="176">
        <f>'[2]Spec Schs Calculations-21'!D74</f>
        <v>0</v>
      </c>
      <c r="BF83" s="184">
        <f t="shared" si="43"/>
        <v>0</v>
      </c>
      <c r="BG83" s="176">
        <f>'[2]Spec Schs Calculations-21'!E74</f>
        <v>0</v>
      </c>
      <c r="BH83" s="184">
        <f t="shared" si="44"/>
        <v>0</v>
      </c>
      <c r="BI83" s="185">
        <f>'[2]Spec Schs Calculations-21'!F74</f>
        <v>0</v>
      </c>
      <c r="BJ83" s="184">
        <f t="shared" si="45"/>
        <v>0</v>
      </c>
      <c r="BK83" s="180">
        <f t="shared" si="78"/>
        <v>0</v>
      </c>
      <c r="BL83" s="13"/>
    </row>
    <row r="84" spans="1:68" ht="14.5" x14ac:dyDescent="0.35">
      <c r="A84" s="149">
        <v>4702190</v>
      </c>
      <c r="B84" s="143" t="s">
        <v>173</v>
      </c>
      <c r="C84" s="143">
        <f>'[2]2020-2021 Final-merged'!F77</f>
        <v>1179010.1285345517</v>
      </c>
      <c r="D84" s="143">
        <f>'[2]2020-2021 Final-merged'!G77</f>
        <v>288591.42130886082</v>
      </c>
      <c r="E84" s="143">
        <f>'[2]2020-2021 Final-merged'!H77</f>
        <v>617886.41891946539</v>
      </c>
      <c r="F84" s="143">
        <f>'[2]2020-2021 Final-merged'!I77</f>
        <v>538438.7467648579</v>
      </c>
      <c r="G84" s="143">
        <f>'[2]2020-2021 Final-merged'!J77</f>
        <v>2623926.7155277357</v>
      </c>
      <c r="H84" s="143">
        <f>'[2]2020-2021 Final-merged'!K77</f>
        <v>1143999.5123789313</v>
      </c>
      <c r="I84" s="143">
        <f>'[2]2020-2021 Final-merged'!L77</f>
        <v>282793.48640005011</v>
      </c>
      <c r="J84" s="143">
        <f>'[2]2020-2021 Final-merged'!M77</f>
        <v>621726.7866106889</v>
      </c>
      <c r="K84" s="143">
        <f>'[2]2020-2021 Final-merged'!N77</f>
        <v>539574.40682056325</v>
      </c>
      <c r="L84" s="143">
        <f>'[2]2020-2021 Final-merged'!O77</f>
        <v>2588094.1922102333</v>
      </c>
      <c r="M84" s="143">
        <f t="shared" si="46"/>
        <v>2588094.1922102333</v>
      </c>
      <c r="N84" s="143">
        <f>'[2]Hold Harmless Base-21'!Y76</f>
        <v>2030250.4392747583</v>
      </c>
      <c r="O84" s="162">
        <f t="shared" si="47"/>
        <v>557843.75293547497</v>
      </c>
      <c r="P84" s="163">
        <f t="shared" si="48"/>
        <v>557843.75293547497</v>
      </c>
      <c r="Q84" s="164">
        <f t="shared" si="49"/>
        <v>264474.15212195605</v>
      </c>
      <c r="R84" s="165">
        <f t="shared" si="50"/>
        <v>2323620.0400882773</v>
      </c>
      <c r="S84" s="166">
        <f t="shared" si="51"/>
        <v>1.1444992179971234</v>
      </c>
      <c r="T84" s="167">
        <f t="shared" si="52"/>
        <v>0.89781123387317874</v>
      </c>
      <c r="U84" s="149" t="b">
        <f t="shared" si="53"/>
        <v>0</v>
      </c>
      <c r="V84" s="143">
        <f t="shared" si="54"/>
        <v>2303135.9829618246</v>
      </c>
      <c r="W84" s="143">
        <f t="shared" si="55"/>
        <v>2303135.9829618279</v>
      </c>
      <c r="X84" s="143">
        <f t="shared" si="56"/>
        <v>2303135.9829618279</v>
      </c>
      <c r="Y84" s="143">
        <f>'[2]Hold Harmless Base-21'!L76</f>
        <v>912253.30997296318</v>
      </c>
      <c r="Z84" s="143">
        <f>'[2]Hold Harmless Base-21'!M76</f>
        <v>223296.19818112953</v>
      </c>
      <c r="AA84" s="143">
        <f>'[2]Hold Harmless Base-21'!N76</f>
        <v>478086.58908404328</v>
      </c>
      <c r="AB84" s="143">
        <f>'[2]Hold Harmless Base-21'!O76</f>
        <v>416614.34203662229</v>
      </c>
      <c r="AC84" s="143">
        <f t="shared" si="57"/>
        <v>2030250.4392747583</v>
      </c>
      <c r="AD84" s="168">
        <f>'[2]Populations-merged FY21'!M77</f>
        <v>0.2660899200419452</v>
      </c>
      <c r="AE84" s="170">
        <f t="shared" si="58"/>
        <v>0</v>
      </c>
      <c r="AF84" s="170">
        <f t="shared" si="59"/>
        <v>0.9</v>
      </c>
      <c r="AG84" s="170">
        <f t="shared" si="60"/>
        <v>0</v>
      </c>
      <c r="AH84" s="170">
        <f t="shared" si="61"/>
        <v>0.9</v>
      </c>
      <c r="AI84" s="143">
        <f t="shared" si="62"/>
        <v>1827225.3953472825</v>
      </c>
      <c r="AJ84" s="143">
        <f t="shared" si="63"/>
        <v>0</v>
      </c>
      <c r="AK84" s="143">
        <f t="shared" si="64"/>
        <v>2303135.9829618279</v>
      </c>
      <c r="AL84" s="143">
        <f t="shared" si="65"/>
        <v>2295119.1982201855</v>
      </c>
      <c r="AM84" s="143">
        <f t="shared" si="66"/>
        <v>2295119.1982201855</v>
      </c>
      <c r="AN84" s="143">
        <f t="shared" si="67"/>
        <v>0</v>
      </c>
      <c r="AO84" s="143">
        <f t="shared" si="68"/>
        <v>2295119.1982201855</v>
      </c>
      <c r="AP84" s="143">
        <f t="shared" si="69"/>
        <v>2295041.7307151053</v>
      </c>
      <c r="AQ84" s="143">
        <f t="shared" si="70"/>
        <v>2295041.7307151053</v>
      </c>
      <c r="AR84" s="143">
        <f t="shared" si="71"/>
        <v>0</v>
      </c>
      <c r="AS84" s="143">
        <f t="shared" si="72"/>
        <v>2295041.7307151053</v>
      </c>
      <c r="AT84" s="143">
        <f t="shared" si="73"/>
        <v>2295041.7307151048</v>
      </c>
      <c r="AU84" s="143">
        <v>2295041.7307151053</v>
      </c>
      <c r="AV84" s="143">
        <f t="shared" si="74"/>
        <v>0</v>
      </c>
      <c r="AW84" s="143">
        <f>'[2]Populations-merged FY21'!K77</f>
        <v>2030</v>
      </c>
      <c r="AX84" s="151">
        <f t="shared" si="75"/>
        <v>1131</v>
      </c>
      <c r="AY84" s="152">
        <v>17</v>
      </c>
      <c r="AZ84" s="171">
        <f t="shared" si="76"/>
        <v>19227</v>
      </c>
      <c r="BA84" s="172">
        <f t="shared" si="77"/>
        <v>2275814.7307151053</v>
      </c>
      <c r="BB84" s="182">
        <f t="shared" si="41"/>
        <v>2274683.7307151053</v>
      </c>
      <c r="BC84" s="174">
        <f>'[2]Spec Schs Calculations-21'!C75</f>
        <v>0</v>
      </c>
      <c r="BD84" s="183">
        <f t="shared" si="42"/>
        <v>0</v>
      </c>
      <c r="BE84" s="176">
        <f>'[2]Spec Schs Calculations-21'!D75</f>
        <v>0</v>
      </c>
      <c r="BF84" s="184">
        <f t="shared" si="43"/>
        <v>0</v>
      </c>
      <c r="BG84" s="176">
        <f>'[2]Spec Schs Calculations-21'!E75</f>
        <v>1</v>
      </c>
      <c r="BH84" s="184">
        <f t="shared" si="44"/>
        <v>1131</v>
      </c>
      <c r="BI84" s="185">
        <f>'[2]Spec Schs Calculations-21'!F75</f>
        <v>0</v>
      </c>
      <c r="BJ84" s="184">
        <f t="shared" si="45"/>
        <v>0</v>
      </c>
      <c r="BK84" s="180">
        <f t="shared" si="78"/>
        <v>1131</v>
      </c>
      <c r="BL84" s="13"/>
    </row>
    <row r="85" spans="1:68" ht="14.5" x14ac:dyDescent="0.35">
      <c r="A85" s="149">
        <v>4702220</v>
      </c>
      <c r="B85" s="143" t="s">
        <v>174</v>
      </c>
      <c r="C85" s="143">
        <f>'[2]2020-2021 Final-merged'!F78</f>
        <v>6754763.7316527124</v>
      </c>
      <c r="D85" s="143">
        <f>'[2]2020-2021 Final-merged'!G78</f>
        <v>1653392.8070203802</v>
      </c>
      <c r="E85" s="143">
        <f>'[2]2020-2021 Final-merged'!H78</f>
        <v>4907445.4307018192</v>
      </c>
      <c r="F85" s="143">
        <f>'[2]2020-2021 Final-merged'!I78</f>
        <v>5015110.8574437108</v>
      </c>
      <c r="G85" s="143">
        <f>'[2]2020-2021 Final-merged'!J78</f>
        <v>18330712.826818623</v>
      </c>
      <c r="H85" s="143">
        <f>'[2]2020-2021 Final-merged'!K78</f>
        <v>5741549.1719048051</v>
      </c>
      <c r="I85" s="143">
        <f>'[2]2020-2021 Final-merged'!L78</f>
        <v>1405383.8859673231</v>
      </c>
      <c r="J85" s="143">
        <f>'[2]2020-2021 Final-merged'!M78</f>
        <v>4195230.8693560092</v>
      </c>
      <c r="K85" s="143">
        <f>'[2]2020-2021 Final-merged'!N78</f>
        <v>4262844.2288271543</v>
      </c>
      <c r="L85" s="143">
        <f>'[2]2020-2021 Final-merged'!O78</f>
        <v>15605008.156055292</v>
      </c>
      <c r="M85" s="143">
        <f t="shared" si="46"/>
        <v>15605008.156055292</v>
      </c>
      <c r="N85" s="143">
        <f>'[2]Hold Harmless Base-21'!Y77</f>
        <v>15619417.620013874</v>
      </c>
      <c r="O85" s="162">
        <f t="shared" si="47"/>
        <v>-14409.46395858191</v>
      </c>
      <c r="P85" s="163" t="str">
        <f t="shared" si="48"/>
        <v>0</v>
      </c>
      <c r="Q85" s="164">
        <f t="shared" si="49"/>
        <v>0</v>
      </c>
      <c r="R85" s="165">
        <f t="shared" si="50"/>
        <v>15605008.156055292</v>
      </c>
      <c r="S85" s="166">
        <f t="shared" si="51"/>
        <v>0.99907746471032832</v>
      </c>
      <c r="T85" s="167">
        <f t="shared" si="52"/>
        <v>1</v>
      </c>
      <c r="U85" s="149" t="b">
        <f t="shared" si="53"/>
        <v>0</v>
      </c>
      <c r="V85" s="143">
        <f t="shared" si="54"/>
        <v>15467440.966492213</v>
      </c>
      <c r="W85" s="143">
        <f t="shared" si="55"/>
        <v>15467440.966492234</v>
      </c>
      <c r="X85" s="143">
        <f t="shared" si="56"/>
        <v>15467440.966492234</v>
      </c>
      <c r="Y85" s="143">
        <f>'[2]Hold Harmless Base-21'!L77</f>
        <v>5755666.8224515514</v>
      </c>
      <c r="Z85" s="143">
        <f>'[2]Hold Harmless Base-21'!M77</f>
        <v>1408839.5245052986</v>
      </c>
      <c r="AA85" s="143">
        <f>'[2]Hold Harmless Base-21'!N77</f>
        <v>4181585.3182433913</v>
      </c>
      <c r="AB85" s="143">
        <f>'[2]Hold Harmless Base-21'!O77</f>
        <v>4273325.9548136322</v>
      </c>
      <c r="AC85" s="143">
        <f t="shared" si="57"/>
        <v>15619417.620013874</v>
      </c>
      <c r="AD85" s="168">
        <f>'[2]Populations-merged FY21'!M78</f>
        <v>0.14152778952711276</v>
      </c>
      <c r="AE85" s="170">
        <f t="shared" si="58"/>
        <v>0.85</v>
      </c>
      <c r="AF85" s="170">
        <f t="shared" si="59"/>
        <v>0</v>
      </c>
      <c r="AG85" s="170">
        <f t="shared" si="60"/>
        <v>0</v>
      </c>
      <c r="AH85" s="170">
        <f t="shared" si="61"/>
        <v>0.85</v>
      </c>
      <c r="AI85" s="143">
        <f t="shared" si="62"/>
        <v>13276504.977011792</v>
      </c>
      <c r="AJ85" s="143">
        <f t="shared" si="63"/>
        <v>0</v>
      </c>
      <c r="AK85" s="143">
        <f t="shared" si="64"/>
        <v>15467440.966492234</v>
      </c>
      <c r="AL85" s="143">
        <f t="shared" si="65"/>
        <v>15413601.703135772</v>
      </c>
      <c r="AM85" s="143">
        <f t="shared" si="66"/>
        <v>15413601.703135772</v>
      </c>
      <c r="AN85" s="143">
        <f t="shared" si="67"/>
        <v>0</v>
      </c>
      <c r="AO85" s="143">
        <f t="shared" si="68"/>
        <v>15413601.703135772</v>
      </c>
      <c r="AP85" s="143">
        <f t="shared" si="69"/>
        <v>15413081.445508556</v>
      </c>
      <c r="AQ85" s="143">
        <f t="shared" si="70"/>
        <v>15413081.445508556</v>
      </c>
      <c r="AR85" s="143">
        <f t="shared" si="71"/>
        <v>0</v>
      </c>
      <c r="AS85" s="143">
        <f t="shared" si="72"/>
        <v>15413081.445508556</v>
      </c>
      <c r="AT85" s="143">
        <f t="shared" si="73"/>
        <v>15413081.445508553</v>
      </c>
      <c r="AU85" s="143">
        <v>15413081.445508556</v>
      </c>
      <c r="AV85" s="143">
        <f t="shared" si="74"/>
        <v>0</v>
      </c>
      <c r="AW85" s="143">
        <f>'[2]Populations-merged FY21'!K78</f>
        <v>10038</v>
      </c>
      <c r="AX85" s="151">
        <f t="shared" si="75"/>
        <v>1535</v>
      </c>
      <c r="AY85" s="152">
        <v>96</v>
      </c>
      <c r="AZ85" s="171">
        <f t="shared" si="76"/>
        <v>147360</v>
      </c>
      <c r="BA85" s="172">
        <f t="shared" si="77"/>
        <v>15265721.445508556</v>
      </c>
      <c r="BB85" s="182">
        <f t="shared" si="41"/>
        <v>15201251.445508556</v>
      </c>
      <c r="BC85" s="174">
        <f>'[2]Spec Schs Calculations-21'!C76</f>
        <v>41</v>
      </c>
      <c r="BD85" s="183">
        <f t="shared" si="42"/>
        <v>62935</v>
      </c>
      <c r="BE85" s="176">
        <f>'[2]Spec Schs Calculations-21'!D76</f>
        <v>0</v>
      </c>
      <c r="BF85" s="184">
        <f t="shared" si="43"/>
        <v>0</v>
      </c>
      <c r="BG85" s="176">
        <f>'[2]Spec Schs Calculations-21'!E76</f>
        <v>1</v>
      </c>
      <c r="BH85" s="184">
        <f t="shared" si="44"/>
        <v>1535</v>
      </c>
      <c r="BI85" s="185">
        <f>'[2]Spec Schs Calculations-21'!F76</f>
        <v>0</v>
      </c>
      <c r="BJ85" s="184">
        <f t="shared" si="45"/>
        <v>0</v>
      </c>
      <c r="BK85" s="180">
        <f t="shared" si="78"/>
        <v>64470</v>
      </c>
      <c r="BL85" s="13"/>
      <c r="BM85" s="196"/>
      <c r="BN85" s="197"/>
      <c r="BO85" s="196"/>
      <c r="BP85" s="196"/>
    </row>
    <row r="86" spans="1:68" ht="14.5" x14ac:dyDescent="0.35">
      <c r="A86" s="149">
        <v>4702280</v>
      </c>
      <c r="B86" s="143" t="s">
        <v>175</v>
      </c>
      <c r="C86" s="143">
        <f>'[2]2020-2021 Final-merged'!F79</f>
        <v>176144.00640866626</v>
      </c>
      <c r="D86" s="143">
        <f>'[2]2020-2021 Final-merged'!G79</f>
        <v>43115.532203016533</v>
      </c>
      <c r="E86" s="143">
        <f>'[2]2020-2021 Final-merged'!H79</f>
        <v>127571.13466114599</v>
      </c>
      <c r="F86" s="143">
        <f>'[2]2020-2021 Final-merged'!I79</f>
        <v>130743.05121206342</v>
      </c>
      <c r="G86" s="143">
        <f>'[2]2020-2021 Final-merged'!J79</f>
        <v>477573.72448489221</v>
      </c>
      <c r="H86" s="143">
        <f>'[2]2020-2021 Final-merged'!K79</f>
        <v>167336.80608823293</v>
      </c>
      <c r="I86" s="143">
        <f>'[2]2020-2021 Final-merged'!L79</f>
        <v>40959.755592865702</v>
      </c>
      <c r="J86" s="143">
        <f>'[2]2020-2021 Final-merged'!M79</f>
        <v>121192.57792808868</v>
      </c>
      <c r="K86" s="143">
        <f>'[2]2020-2021 Final-merged'!N79</f>
        <v>124205.89865146024</v>
      </c>
      <c r="L86" s="143">
        <f>'[2]2020-2021 Final-merged'!O79</f>
        <v>453695.03826064756</v>
      </c>
      <c r="M86" s="143">
        <f t="shared" si="46"/>
        <v>453695.03826064756</v>
      </c>
      <c r="N86" s="143">
        <f>'[2]Hold Harmless Base-21'!Y78</f>
        <v>445125.21302066086</v>
      </c>
      <c r="O86" s="162">
        <f t="shared" si="47"/>
        <v>8569.8252399867051</v>
      </c>
      <c r="P86" s="163">
        <f t="shared" si="48"/>
        <v>8569.8252399867051</v>
      </c>
      <c r="Q86" s="164">
        <f t="shared" si="49"/>
        <v>4062.9607345284458</v>
      </c>
      <c r="R86" s="165">
        <f t="shared" si="50"/>
        <v>449632.07752611913</v>
      </c>
      <c r="S86" s="166">
        <f t="shared" si="51"/>
        <v>1.0101249364754565</v>
      </c>
      <c r="T86" s="167">
        <f t="shared" si="52"/>
        <v>0.99104473183108899</v>
      </c>
      <c r="U86" s="149" t="b">
        <f t="shared" si="53"/>
        <v>0</v>
      </c>
      <c r="V86" s="143">
        <f t="shared" si="54"/>
        <v>445668.31021346472</v>
      </c>
      <c r="W86" s="143">
        <f t="shared" si="55"/>
        <v>445668.31021346536</v>
      </c>
      <c r="X86" s="143">
        <f t="shared" si="56"/>
        <v>445668.31021346536</v>
      </c>
      <c r="Y86" s="143">
        <f>'[2]Hold Harmless Base-21'!L78</f>
        <v>164175.98865921394</v>
      </c>
      <c r="Z86" s="143">
        <f>'[2]Hold Harmless Base-21'!M78</f>
        <v>40186.068605568813</v>
      </c>
      <c r="AA86" s="143">
        <f>'[2]Hold Harmless Base-21'!N78</f>
        <v>118903.37675628632</v>
      </c>
      <c r="AB86" s="143">
        <f>'[2]Hold Harmless Base-21'!O78</f>
        <v>121859.77899959178</v>
      </c>
      <c r="AC86" s="143">
        <f t="shared" si="57"/>
        <v>445125.21302066086</v>
      </c>
      <c r="AD86" s="168">
        <f>'[2]Populations-merged FY21'!M79</f>
        <v>0.3823915900131406</v>
      </c>
      <c r="AE86" s="170">
        <f t="shared" si="58"/>
        <v>0</v>
      </c>
      <c r="AF86" s="170">
        <f t="shared" si="59"/>
        <v>0</v>
      </c>
      <c r="AG86" s="170">
        <f t="shared" si="60"/>
        <v>0.95</v>
      </c>
      <c r="AH86" s="170">
        <f t="shared" si="61"/>
        <v>0.95</v>
      </c>
      <c r="AI86" s="143">
        <f t="shared" si="62"/>
        <v>422868.95236962778</v>
      </c>
      <c r="AJ86" s="143">
        <f t="shared" si="63"/>
        <v>0</v>
      </c>
      <c r="AK86" s="143">
        <f t="shared" si="64"/>
        <v>445668.31021346536</v>
      </c>
      <c r="AL86" s="143">
        <f t="shared" si="65"/>
        <v>444117.0223452787</v>
      </c>
      <c r="AM86" s="143">
        <f t="shared" si="66"/>
        <v>444117.0223452787</v>
      </c>
      <c r="AN86" s="143">
        <f t="shared" si="67"/>
        <v>0</v>
      </c>
      <c r="AO86" s="143">
        <f t="shared" si="68"/>
        <v>444117.0223452787</v>
      </c>
      <c r="AP86" s="143">
        <f t="shared" si="69"/>
        <v>444102.0319963193</v>
      </c>
      <c r="AQ86" s="143">
        <f t="shared" si="70"/>
        <v>444102.0319963193</v>
      </c>
      <c r="AR86" s="143">
        <f t="shared" si="71"/>
        <v>0</v>
      </c>
      <c r="AS86" s="143">
        <f t="shared" si="72"/>
        <v>444102.0319963193</v>
      </c>
      <c r="AT86" s="143">
        <f t="shared" si="73"/>
        <v>444102.03199631925</v>
      </c>
      <c r="AU86" s="143">
        <v>444102.03199631925</v>
      </c>
      <c r="AV86" s="143">
        <f t="shared" si="74"/>
        <v>0</v>
      </c>
      <c r="AW86" s="143">
        <f>'[2]Populations-merged FY21'!K79</f>
        <v>291</v>
      </c>
      <c r="AX86" s="151">
        <f t="shared" si="75"/>
        <v>1526</v>
      </c>
      <c r="AY86" s="152">
        <v>0</v>
      </c>
      <c r="AZ86" s="171">
        <f t="shared" si="76"/>
        <v>0</v>
      </c>
      <c r="BA86" s="172">
        <f t="shared" si="77"/>
        <v>444102.03199631925</v>
      </c>
      <c r="BB86" s="182">
        <f t="shared" si="41"/>
        <v>442576.03199631925</v>
      </c>
      <c r="BC86" s="174">
        <f>'[2]Spec Schs Calculations-21'!C77</f>
        <v>1</v>
      </c>
      <c r="BD86" s="183">
        <f t="shared" si="42"/>
        <v>1526</v>
      </c>
      <c r="BE86" s="176">
        <f>'[2]Spec Schs Calculations-21'!D77</f>
        <v>0</v>
      </c>
      <c r="BF86" s="184">
        <f t="shared" si="43"/>
        <v>0</v>
      </c>
      <c r="BG86" s="176">
        <f>'[2]Spec Schs Calculations-21'!E77</f>
        <v>0</v>
      </c>
      <c r="BH86" s="184">
        <f t="shared" si="44"/>
        <v>0</v>
      </c>
      <c r="BI86" s="185">
        <f>'[2]Spec Schs Calculations-21'!F77</f>
        <v>0</v>
      </c>
      <c r="BJ86" s="184">
        <f t="shared" si="45"/>
        <v>0</v>
      </c>
      <c r="BK86" s="180">
        <f t="shared" si="78"/>
        <v>1526</v>
      </c>
      <c r="BL86" s="13"/>
    </row>
    <row r="87" spans="1:68" ht="14.5" x14ac:dyDescent="0.35">
      <c r="A87" s="149">
        <v>4700154</v>
      </c>
      <c r="B87" s="187" t="s">
        <v>176</v>
      </c>
      <c r="C87" s="143">
        <f>'[2]2020-2021 Final-merged'!F80</f>
        <v>222192.97985475173</v>
      </c>
      <c r="D87" s="188">
        <f>'[2]2020-2021 Final-merged'!G80</f>
        <v>0</v>
      </c>
      <c r="E87" s="143">
        <f>'[2]2020-2021 Final-merged'!H80</f>
        <v>173921.05554670037</v>
      </c>
      <c r="F87" s="143">
        <f>'[2]2020-2021 Final-merged'!I80</f>
        <v>177308.42759518189</v>
      </c>
      <c r="G87" s="143">
        <f>'[2]2020-2021 Final-merged'!J80</f>
        <v>573422.46299663396</v>
      </c>
      <c r="H87" s="143">
        <f>'[2]2020-2021 Final-merged'!K80</f>
        <v>136823.26657090423</v>
      </c>
      <c r="I87" s="143">
        <f>'[2]2020-2021 Final-merged'!L80</f>
        <v>0</v>
      </c>
      <c r="J87" s="143">
        <f>'[2]2020-2021 Final-merged'!M80</f>
        <v>107098.10436367089</v>
      </c>
      <c r="K87" s="143">
        <f>'[2]2020-2021 Final-merged'!N80</f>
        <v>109183.99973744548</v>
      </c>
      <c r="L87" s="143">
        <f>'[2]2020-2021 Final-merged'!O80</f>
        <v>353105.3706720206</v>
      </c>
      <c r="M87" s="143">
        <f t="shared" si="46"/>
        <v>353105.3706720206</v>
      </c>
      <c r="N87" s="143">
        <f>'[2]Hold Harmless Base-21'!Y79</f>
        <v>447332.50982401241</v>
      </c>
      <c r="O87" s="162">
        <f t="shared" si="47"/>
        <v>-94227.139151991811</v>
      </c>
      <c r="P87" s="163" t="str">
        <f t="shared" si="48"/>
        <v>0</v>
      </c>
      <c r="Q87" s="164">
        <f t="shared" si="49"/>
        <v>0</v>
      </c>
      <c r="R87" s="165">
        <f t="shared" si="50"/>
        <v>353105.3706720206</v>
      </c>
      <c r="S87" s="166">
        <f t="shared" si="51"/>
        <v>0.78935772142055527</v>
      </c>
      <c r="T87" s="167">
        <f t="shared" si="52"/>
        <v>1</v>
      </c>
      <c r="U87" s="149" t="b">
        <f t="shared" si="53"/>
        <v>0</v>
      </c>
      <c r="V87" s="143">
        <f t="shared" si="54"/>
        <v>349992.54221482237</v>
      </c>
      <c r="W87" s="143">
        <f t="shared" si="55"/>
        <v>349992.54221482284</v>
      </c>
      <c r="X87" s="143">
        <f t="shared" si="56"/>
        <v>349992.54221482284</v>
      </c>
      <c r="Y87" s="143">
        <f>'[2]Hold Harmless Base-21'!L79</f>
        <v>173334.93149933644</v>
      </c>
      <c r="Z87" s="143">
        <f>'[2]Hold Harmless Base-21'!M79</f>
        <v>0</v>
      </c>
      <c r="AA87" s="143">
        <f>'[2]Hold Harmless Base-21'!N79</f>
        <v>135677.52801725114</v>
      </c>
      <c r="AB87" s="143">
        <f>'[2]Hold Harmless Base-21'!O79</f>
        <v>138320.05030742488</v>
      </c>
      <c r="AC87" s="143">
        <f t="shared" si="57"/>
        <v>447332.50982401241</v>
      </c>
      <c r="AD87" s="168">
        <f>'[2]Populations-merged FY21'!M80</f>
        <v>0.10674846625766871</v>
      </c>
      <c r="AE87" s="170">
        <f t="shared" si="58"/>
        <v>0.85</v>
      </c>
      <c r="AF87" s="170">
        <f t="shared" si="59"/>
        <v>0</v>
      </c>
      <c r="AG87" s="170">
        <f t="shared" si="60"/>
        <v>0</v>
      </c>
      <c r="AH87" s="170">
        <f t="shared" si="61"/>
        <v>0.85</v>
      </c>
      <c r="AI87" s="143">
        <f t="shared" si="62"/>
        <v>380232.63335041056</v>
      </c>
      <c r="AJ87" s="143">
        <f t="shared" si="63"/>
        <v>380232.63335041056</v>
      </c>
      <c r="AK87" s="143">
        <f t="shared" si="64"/>
        <v>0</v>
      </c>
      <c r="AL87" s="143">
        <f t="shared" si="65"/>
        <v>0</v>
      </c>
      <c r="AM87" s="143">
        <f t="shared" si="66"/>
        <v>380232.63335041056</v>
      </c>
      <c r="AN87" s="143">
        <f t="shared" si="67"/>
        <v>0</v>
      </c>
      <c r="AO87" s="143">
        <f t="shared" si="68"/>
        <v>0</v>
      </c>
      <c r="AP87" s="143">
        <f t="shared" si="69"/>
        <v>0</v>
      </c>
      <c r="AQ87" s="143">
        <f t="shared" si="70"/>
        <v>380232.63335041056</v>
      </c>
      <c r="AR87" s="143">
        <f t="shared" si="71"/>
        <v>0</v>
      </c>
      <c r="AS87" s="143">
        <f t="shared" si="72"/>
        <v>0</v>
      </c>
      <c r="AT87" s="143">
        <f t="shared" si="73"/>
        <v>0</v>
      </c>
      <c r="AU87" s="143">
        <v>380232.63335041056</v>
      </c>
      <c r="AV87" s="143">
        <f t="shared" si="74"/>
        <v>0</v>
      </c>
      <c r="AW87" s="143">
        <f>'[2]Populations-merged FY21'!K80</f>
        <v>174</v>
      </c>
      <c r="AX87" s="151">
        <f t="shared" si="75"/>
        <v>2185</v>
      </c>
      <c r="AY87" s="152">
        <v>0</v>
      </c>
      <c r="AZ87" s="171">
        <f t="shared" si="76"/>
        <v>0</v>
      </c>
      <c r="BA87" s="172">
        <f t="shared" si="77"/>
        <v>380232.63335041056</v>
      </c>
      <c r="BB87" s="182">
        <f t="shared" si="41"/>
        <v>380232.63335041056</v>
      </c>
      <c r="BC87" s="174">
        <f>'[2]Spec Schs Calculations-21'!C78</f>
        <v>0</v>
      </c>
      <c r="BD87" s="183">
        <f t="shared" si="42"/>
        <v>0</v>
      </c>
      <c r="BE87" s="176">
        <f>'[2]Spec Schs Calculations-21'!D78</f>
        <v>0</v>
      </c>
      <c r="BF87" s="184">
        <f t="shared" si="43"/>
        <v>0</v>
      </c>
      <c r="BG87" s="176">
        <f>'[2]Spec Schs Calculations-21'!E78</f>
        <v>0</v>
      </c>
      <c r="BH87" s="184">
        <f t="shared" si="44"/>
        <v>0</v>
      </c>
      <c r="BI87" s="185">
        <f>'[2]Spec Schs Calculations-21'!F78</f>
        <v>0</v>
      </c>
      <c r="BJ87" s="184">
        <f t="shared" si="45"/>
        <v>0</v>
      </c>
      <c r="BK87" s="180">
        <f t="shared" si="78"/>
        <v>0</v>
      </c>
      <c r="BL87" s="13"/>
    </row>
    <row r="88" spans="1:68" ht="14.5" x14ac:dyDescent="0.35">
      <c r="A88" s="149">
        <v>4702310</v>
      </c>
      <c r="B88" s="143" t="s">
        <v>177</v>
      </c>
      <c r="C88" s="143">
        <f>'[2]2020-2021 Final-merged'!F81</f>
        <v>681077.92775006127</v>
      </c>
      <c r="D88" s="143">
        <f>'[2]2020-2021 Final-merged'!G81</f>
        <v>164225.50624030505</v>
      </c>
      <c r="E88" s="143">
        <f>'[2]2020-2021 Final-merged'!H81</f>
        <v>380211.93055338314</v>
      </c>
      <c r="F88" s="143">
        <f>'[2]2020-2021 Final-merged'!I81</f>
        <v>384181.59066445683</v>
      </c>
      <c r="G88" s="143">
        <f>'[2]2020-2021 Final-merged'!J81</f>
        <v>1609696.9552082063</v>
      </c>
      <c r="H88" s="143">
        <f>'[2]2020-2021 Final-merged'!K81</f>
        <v>806435.12424347363</v>
      </c>
      <c r="I88" s="143">
        <f>'[2]2020-2021 Final-merged'!L81</f>
        <v>199348.51184161162</v>
      </c>
      <c r="J88" s="143">
        <f>'[2]2020-2021 Final-merged'!M81</f>
        <v>521031.48889986327</v>
      </c>
      <c r="K88" s="143">
        <f>'[2]2020-2021 Final-merged'!N81</f>
        <v>492109.21474187926</v>
      </c>
      <c r="L88" s="143">
        <f>'[2]2020-2021 Final-merged'!O81</f>
        <v>2018924.3397268276</v>
      </c>
      <c r="M88" s="143">
        <f t="shared" si="46"/>
        <v>2018924.3397268276</v>
      </c>
      <c r="N88" s="143">
        <f>'[2]Hold Harmless Base-21'!Y80</f>
        <v>1590973.0741394958</v>
      </c>
      <c r="O88" s="162">
        <f t="shared" si="47"/>
        <v>427951.26558733173</v>
      </c>
      <c r="P88" s="163">
        <f t="shared" si="48"/>
        <v>427951.26558733173</v>
      </c>
      <c r="Q88" s="164">
        <f t="shared" si="49"/>
        <v>202892.02401235671</v>
      </c>
      <c r="R88" s="165">
        <f t="shared" si="50"/>
        <v>1816032.3157144708</v>
      </c>
      <c r="S88" s="166">
        <f t="shared" si="51"/>
        <v>1.1414601197425682</v>
      </c>
      <c r="T88" s="167">
        <f t="shared" si="52"/>
        <v>0.89950488979700483</v>
      </c>
      <c r="U88" s="149" t="b">
        <f t="shared" si="53"/>
        <v>0</v>
      </c>
      <c r="V88" s="143">
        <f t="shared" si="54"/>
        <v>1800022.9385113176</v>
      </c>
      <c r="W88" s="143">
        <f t="shared" si="55"/>
        <v>1800022.9385113202</v>
      </c>
      <c r="X88" s="143">
        <f t="shared" si="56"/>
        <v>1800022.9385113202</v>
      </c>
      <c r="Y88" s="143">
        <f>'[2]Hold Harmless Base-21'!L80</f>
        <v>673155.67749267258</v>
      </c>
      <c r="Z88" s="143">
        <f>'[2]Hold Harmless Base-21'!M80</f>
        <v>162315.24677355064</v>
      </c>
      <c r="AA88" s="143">
        <f>'[2]Hold Harmless Base-21'!N80</f>
        <v>375789.33228384395</v>
      </c>
      <c r="AB88" s="143">
        <f>'[2]Hold Harmless Base-21'!O80</f>
        <v>379712.81758942863</v>
      </c>
      <c r="AC88" s="143">
        <f t="shared" si="57"/>
        <v>1590973.0741394958</v>
      </c>
      <c r="AD88" s="168">
        <f>'[2]Populations-merged FY21'!M81</f>
        <v>0.33025617355181169</v>
      </c>
      <c r="AE88" s="170">
        <f t="shared" si="58"/>
        <v>0</v>
      </c>
      <c r="AF88" s="170">
        <f t="shared" si="59"/>
        <v>0</v>
      </c>
      <c r="AG88" s="170">
        <f t="shared" si="60"/>
        <v>0.95</v>
      </c>
      <c r="AH88" s="170">
        <f t="shared" si="61"/>
        <v>0.95</v>
      </c>
      <c r="AI88" s="143">
        <f t="shared" si="62"/>
        <v>1511424.420432521</v>
      </c>
      <c r="AJ88" s="143">
        <f t="shared" si="63"/>
        <v>0</v>
      </c>
      <c r="AK88" s="143">
        <f t="shared" si="64"/>
        <v>1800022.9385113202</v>
      </c>
      <c r="AL88" s="143">
        <f t="shared" si="65"/>
        <v>1793757.3959924167</v>
      </c>
      <c r="AM88" s="143">
        <f t="shared" si="66"/>
        <v>1793757.3959924167</v>
      </c>
      <c r="AN88" s="143">
        <f t="shared" si="67"/>
        <v>0</v>
      </c>
      <c r="AO88" s="143">
        <f t="shared" si="68"/>
        <v>1793757.3959924167</v>
      </c>
      <c r="AP88" s="143">
        <f t="shared" si="69"/>
        <v>1793696.8510280007</v>
      </c>
      <c r="AQ88" s="143">
        <f t="shared" si="70"/>
        <v>1793696.8510280007</v>
      </c>
      <c r="AR88" s="143">
        <f t="shared" si="71"/>
        <v>0</v>
      </c>
      <c r="AS88" s="143">
        <f t="shared" si="72"/>
        <v>1793696.8510280007</v>
      </c>
      <c r="AT88" s="143">
        <f t="shared" si="73"/>
        <v>1793696.8510280002</v>
      </c>
      <c r="AU88" s="143">
        <v>1793696.8510280007</v>
      </c>
      <c r="AV88" s="143">
        <f t="shared" si="74"/>
        <v>0</v>
      </c>
      <c r="AW88" s="143">
        <f>'[2]Populations-merged FY21'!K81</f>
        <v>1431</v>
      </c>
      <c r="AX88" s="151">
        <f t="shared" si="75"/>
        <v>1253</v>
      </c>
      <c r="AY88" s="152">
        <v>0</v>
      </c>
      <c r="AZ88" s="171">
        <f t="shared" si="76"/>
        <v>0</v>
      </c>
      <c r="BA88" s="172">
        <f t="shared" si="77"/>
        <v>1793696.8510280007</v>
      </c>
      <c r="BB88" s="182">
        <f t="shared" si="41"/>
        <v>1783672.8510280007</v>
      </c>
      <c r="BC88" s="174">
        <f>'[2]Spec Schs Calculations-21'!C79</f>
        <v>5</v>
      </c>
      <c r="BD88" s="183">
        <f t="shared" si="42"/>
        <v>6265</v>
      </c>
      <c r="BE88" s="176">
        <f>'[2]Spec Schs Calculations-21'!D79</f>
        <v>3</v>
      </c>
      <c r="BF88" s="184">
        <f t="shared" si="43"/>
        <v>3759</v>
      </c>
      <c r="BG88" s="176">
        <f>'[2]Spec Schs Calculations-21'!E79</f>
        <v>0</v>
      </c>
      <c r="BH88" s="184">
        <f t="shared" si="44"/>
        <v>0</v>
      </c>
      <c r="BI88" s="185">
        <f>'[2]Spec Schs Calculations-21'!F79</f>
        <v>0</v>
      </c>
      <c r="BJ88" s="184">
        <f t="shared" si="45"/>
        <v>0</v>
      </c>
      <c r="BK88" s="180">
        <f t="shared" si="78"/>
        <v>10024</v>
      </c>
      <c r="BL88" s="13"/>
    </row>
    <row r="89" spans="1:68" ht="14.5" x14ac:dyDescent="0.35">
      <c r="A89" s="149">
        <v>4702340</v>
      </c>
      <c r="B89" s="143" t="s">
        <v>178</v>
      </c>
      <c r="C89" s="143">
        <f>'[2]2020-2021 Final-merged'!F82</f>
        <v>905567.93263389589</v>
      </c>
      <c r="D89" s="143">
        <f>'[2]2020-2021 Final-merged'!G82</f>
        <v>221659.7893822793</v>
      </c>
      <c r="E89" s="143">
        <f>'[2]2020-2021 Final-merged'!H82</f>
        <v>412096.39853136346</v>
      </c>
      <c r="F89" s="143">
        <f>'[2]2020-2021 Final-merged'!I82</f>
        <v>407101.66849032318</v>
      </c>
      <c r="G89" s="143">
        <f>'[2]2020-2021 Final-merged'!J82</f>
        <v>1946425.7890378619</v>
      </c>
      <c r="H89" s="143">
        <f>'[2]2020-2021 Final-merged'!K82</f>
        <v>1051577.8768961015</v>
      </c>
      <c r="I89" s="143">
        <f>'[2]2020-2021 Final-merged'!L82</f>
        <v>259947.11607019382</v>
      </c>
      <c r="J89" s="143">
        <f>'[2]2020-2021 Final-merged'!M82</f>
        <v>522672.97709668288</v>
      </c>
      <c r="K89" s="143">
        <f>'[2]2020-2021 Final-merged'!N82</f>
        <v>446409.23595233326</v>
      </c>
      <c r="L89" s="143">
        <f>'[2]2020-2021 Final-merged'!O82</f>
        <v>2280607.2060153112</v>
      </c>
      <c r="M89" s="143">
        <f t="shared" si="46"/>
        <v>2280607.2060153112</v>
      </c>
      <c r="N89" s="143">
        <f>'[2]Hold Harmless Base-21'!Y81</f>
        <v>1926850.6688104537</v>
      </c>
      <c r="O89" s="162">
        <f t="shared" si="47"/>
        <v>353756.53720485745</v>
      </c>
      <c r="P89" s="163">
        <f t="shared" si="48"/>
        <v>353756.53720485745</v>
      </c>
      <c r="Q89" s="164">
        <f t="shared" si="49"/>
        <v>167716.2462473175</v>
      </c>
      <c r="R89" s="165">
        <f t="shared" si="50"/>
        <v>2112890.9597679935</v>
      </c>
      <c r="S89" s="166">
        <f t="shared" si="51"/>
        <v>1.0965514837080719</v>
      </c>
      <c r="T89" s="167">
        <f t="shared" si="52"/>
        <v>0.92645982797697446</v>
      </c>
      <c r="U89" s="149" t="b">
        <f t="shared" si="53"/>
        <v>0</v>
      </c>
      <c r="V89" s="143">
        <f t="shared" si="54"/>
        <v>2094264.601596195</v>
      </c>
      <c r="W89" s="143">
        <f t="shared" si="55"/>
        <v>2094264.6015961978</v>
      </c>
      <c r="X89" s="143">
        <f t="shared" si="56"/>
        <v>2094264.6015961978</v>
      </c>
      <c r="Y89" s="143">
        <f>'[2]Hold Harmless Base-21'!L81</f>
        <v>896460.67498491227</v>
      </c>
      <c r="Z89" s="143">
        <f>'[2]Hold Harmless Base-21'!M81</f>
        <v>219430.56643878092</v>
      </c>
      <c r="AA89" s="143">
        <f>'[2]Hold Harmless Base-21'!N81</f>
        <v>407951.96282157931</v>
      </c>
      <c r="AB89" s="143">
        <f>'[2]Hold Harmless Base-21'!O81</f>
        <v>403007.46456518112</v>
      </c>
      <c r="AC89" s="143">
        <f t="shared" si="57"/>
        <v>1926850.6688104537</v>
      </c>
      <c r="AD89" s="168">
        <f>'[2]Populations-merged FY21'!M82</f>
        <v>0.2320029839612085</v>
      </c>
      <c r="AE89" s="170">
        <f t="shared" si="58"/>
        <v>0</v>
      </c>
      <c r="AF89" s="170">
        <f t="shared" si="59"/>
        <v>0.9</v>
      </c>
      <c r="AG89" s="170">
        <f t="shared" si="60"/>
        <v>0</v>
      </c>
      <c r="AH89" s="170">
        <f t="shared" si="61"/>
        <v>0.9</v>
      </c>
      <c r="AI89" s="143">
        <f t="shared" si="62"/>
        <v>1734165.6019294085</v>
      </c>
      <c r="AJ89" s="143">
        <f t="shared" si="63"/>
        <v>0</v>
      </c>
      <c r="AK89" s="143">
        <f t="shared" si="64"/>
        <v>2094264.6015961978</v>
      </c>
      <c r="AL89" s="143">
        <f t="shared" si="65"/>
        <v>2086974.8589899244</v>
      </c>
      <c r="AM89" s="143">
        <f t="shared" si="66"/>
        <v>2086974.8589899244</v>
      </c>
      <c r="AN89" s="143">
        <f t="shared" si="67"/>
        <v>0</v>
      </c>
      <c r="AO89" s="143">
        <f t="shared" si="68"/>
        <v>2086974.8589899244</v>
      </c>
      <c r="AP89" s="143">
        <f t="shared" si="69"/>
        <v>2086904.417012176</v>
      </c>
      <c r="AQ89" s="143">
        <f t="shared" si="70"/>
        <v>2086904.417012176</v>
      </c>
      <c r="AR89" s="143">
        <f t="shared" si="71"/>
        <v>0</v>
      </c>
      <c r="AS89" s="143">
        <f t="shared" si="72"/>
        <v>2086904.417012176</v>
      </c>
      <c r="AT89" s="143">
        <f t="shared" si="73"/>
        <v>2086904.4170121755</v>
      </c>
      <c r="AU89" s="143">
        <v>2086904.417012176</v>
      </c>
      <c r="AV89" s="143">
        <f t="shared" si="74"/>
        <v>0</v>
      </c>
      <c r="AW89" s="143">
        <f>'[2]Populations-merged FY21'!K82</f>
        <v>1866</v>
      </c>
      <c r="AX89" s="151">
        <f t="shared" si="75"/>
        <v>1118</v>
      </c>
      <c r="AY89" s="152">
        <v>0</v>
      </c>
      <c r="AZ89" s="171">
        <f t="shared" si="76"/>
        <v>0</v>
      </c>
      <c r="BA89" s="172">
        <f t="shared" si="77"/>
        <v>2086904.417012176</v>
      </c>
      <c r="BB89" s="182">
        <f t="shared" si="41"/>
        <v>2086904.417012176</v>
      </c>
      <c r="BC89" s="174">
        <f>'[2]Spec Schs Calculations-21'!C80</f>
        <v>0</v>
      </c>
      <c r="BD89" s="183">
        <f t="shared" si="42"/>
        <v>0</v>
      </c>
      <c r="BE89" s="176">
        <f>'[2]Spec Schs Calculations-21'!D80</f>
        <v>0</v>
      </c>
      <c r="BF89" s="184">
        <f t="shared" si="43"/>
        <v>0</v>
      </c>
      <c r="BG89" s="176">
        <f>'[2]Spec Schs Calculations-21'!E80</f>
        <v>0</v>
      </c>
      <c r="BH89" s="184">
        <f t="shared" si="44"/>
        <v>0</v>
      </c>
      <c r="BI89" s="185">
        <f>'[2]Spec Schs Calculations-21'!F80</f>
        <v>0</v>
      </c>
      <c r="BJ89" s="184">
        <f t="shared" si="45"/>
        <v>0</v>
      </c>
      <c r="BK89" s="180">
        <f t="shared" si="78"/>
        <v>0</v>
      </c>
      <c r="BL89" s="13"/>
    </row>
    <row r="90" spans="1:68" ht="14.5" x14ac:dyDescent="0.35">
      <c r="A90" s="149">
        <v>4702370</v>
      </c>
      <c r="B90" s="143" t="s">
        <v>179</v>
      </c>
      <c r="C90" s="143">
        <f>'[2]2020-2021 Final-merged'!F83</f>
        <v>403088.16513581946</v>
      </c>
      <c r="D90" s="143">
        <f>'[2]2020-2021 Final-merged'!G83</f>
        <v>98665.637956746301</v>
      </c>
      <c r="E90" s="143">
        <f>'[2]2020-2021 Final-merged'!H83</f>
        <v>153349.13836876239</v>
      </c>
      <c r="F90" s="143">
        <f>'[2]2020-2021 Final-merged'!I83</f>
        <v>126630.7081316002</v>
      </c>
      <c r="G90" s="143">
        <f>'[2]2020-2021 Final-merged'!J83</f>
        <v>781733.64959292836</v>
      </c>
      <c r="H90" s="143">
        <f>'[2]2020-2021 Final-merged'!K83</f>
        <v>342624.94036544656</v>
      </c>
      <c r="I90" s="143">
        <f>'[2]2020-2021 Final-merged'!L83</f>
        <v>83865.792263234354</v>
      </c>
      <c r="J90" s="143">
        <f>'[2]2020-2021 Final-merged'!M83</f>
        <v>130346.76761344803</v>
      </c>
      <c r="K90" s="143">
        <f>'[2]2020-2021 Final-merged'!N83</f>
        <v>107636.10191186017</v>
      </c>
      <c r="L90" s="143">
        <f>'[2]2020-2021 Final-merged'!O83</f>
        <v>664473.60215398914</v>
      </c>
      <c r="M90" s="143">
        <f t="shared" si="46"/>
        <v>664473.60215398914</v>
      </c>
      <c r="N90" s="143">
        <f>'[2]Hold Harmless Base-21'!Y82</f>
        <v>652596.58402808837</v>
      </c>
      <c r="O90" s="162">
        <f t="shared" si="47"/>
        <v>11877.018125900766</v>
      </c>
      <c r="P90" s="163">
        <f t="shared" si="48"/>
        <v>11877.018125900766</v>
      </c>
      <c r="Q90" s="164">
        <f t="shared" si="49"/>
        <v>5630.9034242210873</v>
      </c>
      <c r="R90" s="165">
        <f t="shared" si="50"/>
        <v>658842.69872976805</v>
      </c>
      <c r="S90" s="166">
        <f t="shared" si="51"/>
        <v>1.0095711728417671</v>
      </c>
      <c r="T90" s="167">
        <f t="shared" si="52"/>
        <v>0.99152576805765091</v>
      </c>
      <c r="U90" s="149" t="b">
        <f t="shared" si="53"/>
        <v>0</v>
      </c>
      <c r="V90" s="143">
        <f t="shared" si="54"/>
        <v>653034.61855947739</v>
      </c>
      <c r="W90" s="143">
        <f t="shared" si="55"/>
        <v>653034.61855947832</v>
      </c>
      <c r="X90" s="143">
        <f t="shared" si="56"/>
        <v>653034.61855947832</v>
      </c>
      <c r="Y90" s="143">
        <f>'[2]Hold Harmless Base-21'!L82</f>
        <v>336500.75030896481</v>
      </c>
      <c r="Z90" s="143">
        <f>'[2]Hold Harmless Base-21'!M82</f>
        <v>82366.74770883139</v>
      </c>
      <c r="AA90" s="143">
        <f>'[2]Hold Harmless Base-21'!N82</f>
        <v>128016.90692887155</v>
      </c>
      <c r="AB90" s="143">
        <f>'[2]Hold Harmless Base-21'!O82</f>
        <v>105712.17908142063</v>
      </c>
      <c r="AC90" s="143">
        <f t="shared" si="57"/>
        <v>652596.58402808837</v>
      </c>
      <c r="AD90" s="168">
        <f>'[2]Populations-merged FY21'!M83</f>
        <v>0.13567251461988303</v>
      </c>
      <c r="AE90" s="170">
        <f t="shared" si="58"/>
        <v>0.85</v>
      </c>
      <c r="AF90" s="170">
        <f t="shared" si="59"/>
        <v>0</v>
      </c>
      <c r="AG90" s="170">
        <f t="shared" si="60"/>
        <v>0</v>
      </c>
      <c r="AH90" s="170">
        <f t="shared" si="61"/>
        <v>0.85</v>
      </c>
      <c r="AI90" s="143">
        <f t="shared" si="62"/>
        <v>554707.09642387507</v>
      </c>
      <c r="AJ90" s="143">
        <f t="shared" si="63"/>
        <v>0</v>
      </c>
      <c r="AK90" s="143">
        <f t="shared" si="64"/>
        <v>653034.61855947832</v>
      </c>
      <c r="AL90" s="143">
        <f t="shared" si="65"/>
        <v>650761.52743304847</v>
      </c>
      <c r="AM90" s="143">
        <f t="shared" si="66"/>
        <v>650761.52743304847</v>
      </c>
      <c r="AN90" s="143">
        <f t="shared" si="67"/>
        <v>0</v>
      </c>
      <c r="AO90" s="143">
        <f t="shared" si="68"/>
        <v>650761.52743304847</v>
      </c>
      <c r="AP90" s="143">
        <f t="shared" si="69"/>
        <v>650739.5621808857</v>
      </c>
      <c r="AQ90" s="143">
        <f t="shared" si="70"/>
        <v>650739.5621808857</v>
      </c>
      <c r="AR90" s="143">
        <f t="shared" si="71"/>
        <v>0</v>
      </c>
      <c r="AS90" s="143">
        <f t="shared" si="72"/>
        <v>650739.5621808857</v>
      </c>
      <c r="AT90" s="143">
        <f t="shared" si="73"/>
        <v>650739.56218088558</v>
      </c>
      <c r="AU90" s="143">
        <v>650739.5621808857</v>
      </c>
      <c r="AV90" s="143">
        <f t="shared" si="74"/>
        <v>0</v>
      </c>
      <c r="AW90" s="143">
        <f>'[2]Populations-merged FY21'!K83</f>
        <v>580</v>
      </c>
      <c r="AX90" s="151">
        <f t="shared" si="75"/>
        <v>1122</v>
      </c>
      <c r="AY90" s="152">
        <v>0</v>
      </c>
      <c r="AZ90" s="171">
        <f t="shared" si="76"/>
        <v>0</v>
      </c>
      <c r="BA90" s="172">
        <f t="shared" si="77"/>
        <v>650739.5621808857</v>
      </c>
      <c r="BB90" s="182">
        <f t="shared" si="41"/>
        <v>649617.5621808857</v>
      </c>
      <c r="BC90" s="174">
        <f>'[2]Spec Schs Calculations-21'!C81</f>
        <v>0</v>
      </c>
      <c r="BD90" s="183">
        <f t="shared" si="42"/>
        <v>0</v>
      </c>
      <c r="BE90" s="176">
        <f>'[2]Spec Schs Calculations-21'!D81</f>
        <v>0</v>
      </c>
      <c r="BF90" s="184">
        <f t="shared" si="43"/>
        <v>0</v>
      </c>
      <c r="BG90" s="176">
        <f>'[2]Spec Schs Calculations-21'!E81</f>
        <v>1</v>
      </c>
      <c r="BH90" s="184">
        <f t="shared" si="44"/>
        <v>1122</v>
      </c>
      <c r="BI90" s="185">
        <f>'[2]Spec Schs Calculations-21'!F81</f>
        <v>0</v>
      </c>
      <c r="BJ90" s="184">
        <f t="shared" si="45"/>
        <v>0</v>
      </c>
      <c r="BK90" s="180">
        <f t="shared" si="78"/>
        <v>1122</v>
      </c>
      <c r="BL90" s="13"/>
    </row>
    <row r="91" spans="1:68" ht="14.5" x14ac:dyDescent="0.35">
      <c r="A91" s="149">
        <v>4702400</v>
      </c>
      <c r="B91" s="143" t="s">
        <v>180</v>
      </c>
      <c r="C91" s="143">
        <f>'[2]2020-2021 Final-merged'!F84</f>
        <v>209826.71609809782</v>
      </c>
      <c r="D91" s="143">
        <f>'[2]2020-2021 Final-merged'!G84</f>
        <v>51360.195100772042</v>
      </c>
      <c r="E91" s="143">
        <f>'[2]2020-2021 Final-merged'!H84</f>
        <v>95954.278475946048</v>
      </c>
      <c r="F91" s="143">
        <f>'[2]2020-2021 Final-merged'!I84</f>
        <v>80337.168726697986</v>
      </c>
      <c r="G91" s="143">
        <f>'[2]2020-2021 Final-merged'!J84</f>
        <v>437478.35840151389</v>
      </c>
      <c r="H91" s="143">
        <f>'[2]2020-2021 Final-merged'!K84</f>
        <v>188844.04448828805</v>
      </c>
      <c r="I91" s="143">
        <f>'[2]2020-2021 Final-merged'!L84</f>
        <v>46224.175590694838</v>
      </c>
      <c r="J91" s="143">
        <f>'[2]2020-2021 Final-merged'!M84</f>
        <v>86358.850628351443</v>
      </c>
      <c r="K91" s="143">
        <f>'[2]2020-2021 Final-merged'!N84</f>
        <v>72303.451854028186</v>
      </c>
      <c r="L91" s="143">
        <f>'[2]2020-2021 Final-merged'!O84</f>
        <v>393730.52256136248</v>
      </c>
      <c r="M91" s="143">
        <f t="shared" si="46"/>
        <v>393730.52256136248</v>
      </c>
      <c r="N91" s="143">
        <f>'[2]Hold Harmless Base-21'!Y83</f>
        <v>397904.27324039803</v>
      </c>
      <c r="O91" s="162">
        <f t="shared" si="47"/>
        <v>-4173.7506790355546</v>
      </c>
      <c r="P91" s="163" t="str">
        <f t="shared" si="48"/>
        <v>0</v>
      </c>
      <c r="Q91" s="164">
        <f t="shared" si="49"/>
        <v>0</v>
      </c>
      <c r="R91" s="165">
        <f t="shared" si="50"/>
        <v>393730.52256136248</v>
      </c>
      <c r="S91" s="166">
        <f t="shared" si="51"/>
        <v>0.98951066635940865</v>
      </c>
      <c r="T91" s="167">
        <f t="shared" si="52"/>
        <v>1</v>
      </c>
      <c r="U91" s="149" t="b">
        <f t="shared" si="53"/>
        <v>0</v>
      </c>
      <c r="V91" s="143">
        <f t="shared" si="54"/>
        <v>390259.55984911602</v>
      </c>
      <c r="W91" s="143">
        <f t="shared" si="55"/>
        <v>390259.55984911654</v>
      </c>
      <c r="X91" s="143">
        <f t="shared" si="56"/>
        <v>390259.55984911654</v>
      </c>
      <c r="Y91" s="143">
        <f>'[2]Hold Harmless Base-21'!L83</f>
        <v>190845.89070987978</v>
      </c>
      <c r="Z91" s="143">
        <f>'[2]Hold Harmless Base-21'!M83</f>
        <v>46714.176170290375</v>
      </c>
      <c r="AA91" s="143">
        <f>'[2]Hold Harmless Base-21'!N83</f>
        <v>87274.299878021018</v>
      </c>
      <c r="AB91" s="143">
        <f>'[2]Hold Harmless Base-21'!O83</f>
        <v>73069.906482206861</v>
      </c>
      <c r="AC91" s="143">
        <f t="shared" si="57"/>
        <v>397904.27324039803</v>
      </c>
      <c r="AD91" s="168">
        <f>'[2]Populations-merged FY21'!M84</f>
        <v>0.1941031941031941</v>
      </c>
      <c r="AE91" s="170">
        <f t="shared" si="58"/>
        <v>0</v>
      </c>
      <c r="AF91" s="170">
        <f t="shared" si="59"/>
        <v>0.9</v>
      </c>
      <c r="AG91" s="170">
        <f t="shared" si="60"/>
        <v>0</v>
      </c>
      <c r="AH91" s="170">
        <f t="shared" si="61"/>
        <v>0.9</v>
      </c>
      <c r="AI91" s="143">
        <f t="shared" si="62"/>
        <v>358113.84591635823</v>
      </c>
      <c r="AJ91" s="143">
        <f t="shared" si="63"/>
        <v>0</v>
      </c>
      <c r="AK91" s="143">
        <f t="shared" si="64"/>
        <v>390259.55984911654</v>
      </c>
      <c r="AL91" s="143">
        <f t="shared" si="65"/>
        <v>388901.1394571712</v>
      </c>
      <c r="AM91" s="143">
        <f t="shared" si="66"/>
        <v>388901.1394571712</v>
      </c>
      <c r="AN91" s="143">
        <f t="shared" si="67"/>
        <v>0</v>
      </c>
      <c r="AO91" s="143">
        <f t="shared" si="68"/>
        <v>388901.1394571712</v>
      </c>
      <c r="AP91" s="143">
        <f t="shared" si="69"/>
        <v>388888.01281824982</v>
      </c>
      <c r="AQ91" s="143">
        <f t="shared" si="70"/>
        <v>388888.01281824982</v>
      </c>
      <c r="AR91" s="143">
        <f t="shared" si="71"/>
        <v>0</v>
      </c>
      <c r="AS91" s="143">
        <f t="shared" si="72"/>
        <v>388888.01281824982</v>
      </c>
      <c r="AT91" s="143">
        <f t="shared" si="73"/>
        <v>388888.0128182497</v>
      </c>
      <c r="AU91" s="143">
        <v>388888.01281824987</v>
      </c>
      <c r="AV91" s="143">
        <f t="shared" si="74"/>
        <v>0</v>
      </c>
      <c r="AW91" s="143">
        <f>'[2]Populations-merged FY21'!K84</f>
        <v>316</v>
      </c>
      <c r="AX91" s="151">
        <f t="shared" si="75"/>
        <v>1231</v>
      </c>
      <c r="AY91" s="152">
        <v>0</v>
      </c>
      <c r="AZ91" s="171">
        <f t="shared" si="76"/>
        <v>0</v>
      </c>
      <c r="BA91" s="172">
        <f t="shared" si="77"/>
        <v>388888.01281824987</v>
      </c>
      <c r="BB91" s="182">
        <f t="shared" si="41"/>
        <v>388888.01281824987</v>
      </c>
      <c r="BC91" s="174">
        <f>'[2]Spec Schs Calculations-21'!C82</f>
        <v>0</v>
      </c>
      <c r="BD91" s="183">
        <f t="shared" si="42"/>
        <v>0</v>
      </c>
      <c r="BE91" s="176">
        <f>'[2]Spec Schs Calculations-21'!D82</f>
        <v>0</v>
      </c>
      <c r="BF91" s="184">
        <f t="shared" si="43"/>
        <v>0</v>
      </c>
      <c r="BG91" s="176">
        <f>'[2]Spec Schs Calculations-21'!E82</f>
        <v>0</v>
      </c>
      <c r="BH91" s="184">
        <f t="shared" si="44"/>
        <v>0</v>
      </c>
      <c r="BI91" s="185">
        <f>'[2]Spec Schs Calculations-21'!F82</f>
        <v>0</v>
      </c>
      <c r="BJ91" s="184">
        <f t="shared" si="45"/>
        <v>0</v>
      </c>
      <c r="BK91" s="180">
        <f t="shared" si="78"/>
        <v>0</v>
      </c>
      <c r="BL91" s="13"/>
    </row>
    <row r="92" spans="1:68" ht="14.5" x14ac:dyDescent="0.35">
      <c r="A92" s="149">
        <v>4702430</v>
      </c>
      <c r="B92" s="143" t="s">
        <v>181</v>
      </c>
      <c r="C92" s="143">
        <f>'[2]2020-2021 Final-merged'!F85</f>
        <v>253873.44609770604</v>
      </c>
      <c r="D92" s="143">
        <f>'[2]2020-2021 Final-merged'!G85</f>
        <v>61215.454954027955</v>
      </c>
      <c r="E92" s="143">
        <f>'[2]2020-2021 Final-merged'!H85</f>
        <v>130250.59520627274</v>
      </c>
      <c r="F92" s="143">
        <f>'[2]2020-2021 Final-merged'!I85</f>
        <v>131610.49622642595</v>
      </c>
      <c r="G92" s="143">
        <f>'[2]2020-2021 Final-merged'!J85</f>
        <v>576949.99248443265</v>
      </c>
      <c r="H92" s="143">
        <f>'[2]2020-2021 Final-merged'!K85</f>
        <v>263739.78906075854</v>
      </c>
      <c r="I92" s="143">
        <f>'[2]2020-2021 Final-merged'!L85</f>
        <v>65195.739721784943</v>
      </c>
      <c r="J92" s="143">
        <f>'[2]2020-2021 Final-merged'!M85</f>
        <v>133265.72765549988</v>
      </c>
      <c r="K92" s="143">
        <f>'[2]2020-2021 Final-merged'!N85</f>
        <v>118449.44660378336</v>
      </c>
      <c r="L92" s="143">
        <f>'[2]2020-2021 Final-merged'!O85</f>
        <v>580650.70304182672</v>
      </c>
      <c r="M92" s="143">
        <f t="shared" si="46"/>
        <v>580650.70304182672</v>
      </c>
      <c r="N92" s="143">
        <f>'[2]Hold Harmless Base-21'!Y84</f>
        <v>557833.93282454112</v>
      </c>
      <c r="O92" s="162">
        <f t="shared" si="47"/>
        <v>22816.770217285608</v>
      </c>
      <c r="P92" s="163">
        <f t="shared" si="48"/>
        <v>22816.770217285608</v>
      </c>
      <c r="Q92" s="164">
        <f t="shared" si="49"/>
        <v>10817.4483009333</v>
      </c>
      <c r="R92" s="165">
        <f t="shared" si="50"/>
        <v>569833.25474089338</v>
      </c>
      <c r="S92" s="166">
        <f t="shared" si="51"/>
        <v>1.0215105629297143</v>
      </c>
      <c r="T92" s="167">
        <f t="shared" si="52"/>
        <v>0.98137012795426837</v>
      </c>
      <c r="U92" s="149" t="b">
        <f t="shared" si="53"/>
        <v>0</v>
      </c>
      <c r="V92" s="143">
        <f t="shared" si="54"/>
        <v>564809.84439785744</v>
      </c>
      <c r="W92" s="143">
        <f t="shared" si="55"/>
        <v>564809.84439785825</v>
      </c>
      <c r="X92" s="143">
        <f t="shared" si="56"/>
        <v>564809.84439785825</v>
      </c>
      <c r="Y92" s="143">
        <f>'[2]Hold Harmless Base-21'!L84</f>
        <v>245461.8679628871</v>
      </c>
      <c r="Z92" s="143">
        <f>'[2]Hold Harmless Base-21'!M84</f>
        <v>59187.205878281282</v>
      </c>
      <c r="AA92" s="143">
        <f>'[2]Hold Harmless Base-21'!N84</f>
        <v>125935.00775305569</v>
      </c>
      <c r="AB92" s="143">
        <f>'[2]Hold Harmless Base-21'!O84</f>
        <v>127249.85123031709</v>
      </c>
      <c r="AC92" s="143">
        <f t="shared" si="57"/>
        <v>557833.93282454112</v>
      </c>
      <c r="AD92" s="168">
        <f>'[2]Populations-merged FY21'!M85</f>
        <v>0.24299065420560748</v>
      </c>
      <c r="AE92" s="170">
        <f t="shared" si="58"/>
        <v>0</v>
      </c>
      <c r="AF92" s="170">
        <f t="shared" si="59"/>
        <v>0.9</v>
      </c>
      <c r="AG92" s="170">
        <f t="shared" si="60"/>
        <v>0</v>
      </c>
      <c r="AH92" s="170">
        <f t="shared" si="61"/>
        <v>0.9</v>
      </c>
      <c r="AI92" s="143">
        <f t="shared" si="62"/>
        <v>502050.539542087</v>
      </c>
      <c r="AJ92" s="143">
        <f t="shared" si="63"/>
        <v>0</v>
      </c>
      <c r="AK92" s="143">
        <f t="shared" si="64"/>
        <v>564809.84439785825</v>
      </c>
      <c r="AL92" s="143">
        <f t="shared" si="65"/>
        <v>562843.84717668022</v>
      </c>
      <c r="AM92" s="143">
        <f t="shared" si="66"/>
        <v>562843.84717668022</v>
      </c>
      <c r="AN92" s="143">
        <f t="shared" si="67"/>
        <v>0</v>
      </c>
      <c r="AO92" s="143">
        <f t="shared" si="68"/>
        <v>562843.84717668022</v>
      </c>
      <c r="AP92" s="143">
        <f t="shared" si="69"/>
        <v>562824.84942326322</v>
      </c>
      <c r="AQ92" s="143">
        <f t="shared" si="70"/>
        <v>562824.84942326322</v>
      </c>
      <c r="AR92" s="143">
        <f t="shared" si="71"/>
        <v>0</v>
      </c>
      <c r="AS92" s="143">
        <f t="shared" si="72"/>
        <v>562824.84942326322</v>
      </c>
      <c r="AT92" s="143">
        <f t="shared" si="73"/>
        <v>562824.84942326311</v>
      </c>
      <c r="AU92" s="143">
        <v>562824.84942326322</v>
      </c>
      <c r="AV92" s="143">
        <f t="shared" si="74"/>
        <v>0</v>
      </c>
      <c r="AW92" s="143">
        <f>'[2]Populations-merged FY21'!K85</f>
        <v>468</v>
      </c>
      <c r="AX92" s="151">
        <f t="shared" si="75"/>
        <v>1203</v>
      </c>
      <c r="AY92" s="152">
        <v>0</v>
      </c>
      <c r="AZ92" s="171">
        <f t="shared" si="76"/>
        <v>0</v>
      </c>
      <c r="BA92" s="172">
        <f t="shared" si="77"/>
        <v>562824.84942326322</v>
      </c>
      <c r="BB92" s="182">
        <f t="shared" si="41"/>
        <v>561621.84942326322</v>
      </c>
      <c r="BC92" s="174">
        <f>'[2]Spec Schs Calculations-21'!C83</f>
        <v>0</v>
      </c>
      <c r="BD92" s="183">
        <f t="shared" si="42"/>
        <v>0</v>
      </c>
      <c r="BE92" s="176">
        <f>'[2]Spec Schs Calculations-21'!D83</f>
        <v>0</v>
      </c>
      <c r="BF92" s="184">
        <f t="shared" si="43"/>
        <v>0</v>
      </c>
      <c r="BG92" s="176">
        <f>'[2]Spec Schs Calculations-21'!E83</f>
        <v>1</v>
      </c>
      <c r="BH92" s="184">
        <f t="shared" si="44"/>
        <v>1203</v>
      </c>
      <c r="BI92" s="185">
        <f>'[2]Spec Schs Calculations-21'!F83</f>
        <v>0</v>
      </c>
      <c r="BJ92" s="184">
        <f t="shared" si="45"/>
        <v>0</v>
      </c>
      <c r="BK92" s="180">
        <f t="shared" si="78"/>
        <v>1203</v>
      </c>
      <c r="BL92" s="13"/>
    </row>
    <row r="93" spans="1:68" ht="14.5" x14ac:dyDescent="0.35">
      <c r="A93" s="149">
        <v>4702460</v>
      </c>
      <c r="B93" s="143" t="s">
        <v>182</v>
      </c>
      <c r="C93" s="143">
        <f>'[2]2020-2021 Final-merged'!F86</f>
        <v>114852.51828527456</v>
      </c>
      <c r="D93" s="143">
        <f>'[2]2020-2021 Final-merged'!G86</f>
        <v>28112.948897264694</v>
      </c>
      <c r="E93" s="143">
        <f>'[2]2020-2021 Final-merged'!H86</f>
        <v>55562.770318905663</v>
      </c>
      <c r="F93" s="143">
        <f>'[2]2020-2021 Final-merged'!I86</f>
        <v>54833.730108534692</v>
      </c>
      <c r="G93" s="143">
        <f>'[2]2020-2021 Final-merged'!J86</f>
        <v>253361.96760997962</v>
      </c>
      <c r="H93" s="143">
        <f>'[2]2020-2021 Final-merged'!K86</f>
        <v>121162.50993175876</v>
      </c>
      <c r="I93" s="143">
        <f>'[2]2020-2021 Final-merged'!L86</f>
        <v>29951.034273896919</v>
      </c>
      <c r="J93" s="143">
        <f>'[2]2020-2021 Final-merged'!M86</f>
        <v>64824.044652049328</v>
      </c>
      <c r="K93" s="143">
        <f>'[2]2020-2021 Final-merged'!N86</f>
        <v>55880.074406857777</v>
      </c>
      <c r="L93" s="143">
        <f>'[2]2020-2021 Final-merged'!O86</f>
        <v>271817.66326456278</v>
      </c>
      <c r="M93" s="143">
        <f t="shared" si="46"/>
        <v>271817.66326456278</v>
      </c>
      <c r="N93" s="143">
        <f>'[2]Hold Harmless Base-21'!Y85</f>
        <v>247482.9300670228</v>
      </c>
      <c r="O93" s="162">
        <f t="shared" si="47"/>
        <v>24334.733197539987</v>
      </c>
      <c r="P93" s="163">
        <f t="shared" si="48"/>
        <v>24334.733197539987</v>
      </c>
      <c r="Q93" s="164">
        <f t="shared" si="49"/>
        <v>11537.115716840943</v>
      </c>
      <c r="R93" s="165">
        <f t="shared" si="50"/>
        <v>260280.54754772183</v>
      </c>
      <c r="S93" s="166">
        <f t="shared" si="51"/>
        <v>1.0517111118622735</v>
      </c>
      <c r="T93" s="167">
        <f t="shared" si="52"/>
        <v>0.95755568060486285</v>
      </c>
      <c r="U93" s="149" t="b">
        <f t="shared" si="53"/>
        <v>0</v>
      </c>
      <c r="V93" s="143">
        <f t="shared" si="54"/>
        <v>257986.02369576308</v>
      </c>
      <c r="W93" s="143">
        <f t="shared" si="55"/>
        <v>257986.02369576343</v>
      </c>
      <c r="X93" s="143">
        <f t="shared" si="56"/>
        <v>257986.02369576343</v>
      </c>
      <c r="Y93" s="143">
        <f>'[2]Hold Harmless Base-21'!L85</f>
        <v>112187.46846239947</v>
      </c>
      <c r="Z93" s="143">
        <f>'[2]Hold Harmless Base-21'!M85</f>
        <v>27460.613096554982</v>
      </c>
      <c r="AA93" s="143">
        <f>'[2]Hold Harmless Base-21'!N85</f>
        <v>54273.485996649455</v>
      </c>
      <c r="AB93" s="143">
        <f>'[2]Hold Harmless Base-21'!O85</f>
        <v>53561.362511418913</v>
      </c>
      <c r="AC93" s="143">
        <f t="shared" si="57"/>
        <v>247482.9300670228</v>
      </c>
      <c r="AD93" s="168">
        <f>'[2]Populations-merged FY21'!M86</f>
        <v>0.26060606060606062</v>
      </c>
      <c r="AE93" s="170">
        <f t="shared" si="58"/>
        <v>0</v>
      </c>
      <c r="AF93" s="170">
        <f t="shared" si="59"/>
        <v>0.9</v>
      </c>
      <c r="AG93" s="170">
        <f t="shared" si="60"/>
        <v>0</v>
      </c>
      <c r="AH93" s="170">
        <f t="shared" si="61"/>
        <v>0.9</v>
      </c>
      <c r="AI93" s="143">
        <f t="shared" si="62"/>
        <v>222734.63706032053</v>
      </c>
      <c r="AJ93" s="143">
        <f t="shared" si="63"/>
        <v>0</v>
      </c>
      <c r="AK93" s="143">
        <f t="shared" si="64"/>
        <v>257986.02369576343</v>
      </c>
      <c r="AL93" s="143">
        <f t="shared" si="65"/>
        <v>257088.02269468427</v>
      </c>
      <c r="AM93" s="143">
        <f t="shared" si="66"/>
        <v>257088.02269468427</v>
      </c>
      <c r="AN93" s="143">
        <f t="shared" si="67"/>
        <v>0</v>
      </c>
      <c r="AO93" s="143">
        <f t="shared" si="68"/>
        <v>257088.02269468427</v>
      </c>
      <c r="AP93" s="143">
        <f t="shared" si="69"/>
        <v>257079.34516380934</v>
      </c>
      <c r="AQ93" s="143">
        <f t="shared" si="70"/>
        <v>257079.34516380934</v>
      </c>
      <c r="AR93" s="143">
        <f t="shared" si="71"/>
        <v>0</v>
      </c>
      <c r="AS93" s="143">
        <f t="shared" si="72"/>
        <v>257079.34516380934</v>
      </c>
      <c r="AT93" s="143">
        <f t="shared" si="73"/>
        <v>257079.34516380928</v>
      </c>
      <c r="AU93" s="143">
        <v>257079.34516380934</v>
      </c>
      <c r="AV93" s="143">
        <f t="shared" si="74"/>
        <v>0</v>
      </c>
      <c r="AW93" s="143">
        <f>'[2]Populations-merged FY21'!K86</f>
        <v>215</v>
      </c>
      <c r="AX93" s="151">
        <f t="shared" si="75"/>
        <v>1196</v>
      </c>
      <c r="AY93" s="152">
        <v>0</v>
      </c>
      <c r="AZ93" s="171">
        <f t="shared" si="76"/>
        <v>0</v>
      </c>
      <c r="BA93" s="172">
        <f t="shared" si="77"/>
        <v>257079.34516380934</v>
      </c>
      <c r="BB93" s="182">
        <f t="shared" si="41"/>
        <v>255883.34516380934</v>
      </c>
      <c r="BC93" s="174">
        <f>'[2]Spec Schs Calculations-21'!C84</f>
        <v>0</v>
      </c>
      <c r="BD93" s="183">
        <f t="shared" si="42"/>
        <v>0</v>
      </c>
      <c r="BE93" s="176">
        <f>'[2]Spec Schs Calculations-21'!D84</f>
        <v>1</v>
      </c>
      <c r="BF93" s="184">
        <f t="shared" si="43"/>
        <v>1196</v>
      </c>
      <c r="BG93" s="176">
        <f>'[2]Spec Schs Calculations-21'!E84</f>
        <v>0</v>
      </c>
      <c r="BH93" s="184">
        <f t="shared" si="44"/>
        <v>0</v>
      </c>
      <c r="BI93" s="185">
        <f>'[2]Spec Schs Calculations-21'!F84</f>
        <v>0</v>
      </c>
      <c r="BJ93" s="184">
        <f t="shared" si="45"/>
        <v>0</v>
      </c>
      <c r="BK93" s="180">
        <f t="shared" si="78"/>
        <v>1196</v>
      </c>
      <c r="BL93" s="13"/>
    </row>
    <row r="94" spans="1:68" ht="14.5" x14ac:dyDescent="0.35">
      <c r="A94" s="149">
        <v>4702490</v>
      </c>
      <c r="B94" s="143" t="s">
        <v>183</v>
      </c>
      <c r="C94" s="143">
        <f>'[2]2020-2021 Final-merged'!F87</f>
        <v>386917.31777703</v>
      </c>
      <c r="D94" s="143">
        <f>'[2]2020-2021 Final-merged'!G87</f>
        <v>94475.727303788561</v>
      </c>
      <c r="E94" s="143">
        <f>'[2]2020-2021 Final-merged'!H87</f>
        <v>145057.89836638924</v>
      </c>
      <c r="F94" s="143">
        <f>'[2]2020-2021 Final-merged'!I87</f>
        <v>146572.39727257332</v>
      </c>
      <c r="G94" s="143">
        <f>'[2]2020-2021 Final-merged'!J87</f>
        <v>773023.34071978112</v>
      </c>
      <c r="H94" s="143">
        <f>'[2]2020-2021 Final-merged'!K87</f>
        <v>410261.89409451338</v>
      </c>
      <c r="I94" s="143">
        <f>'[2]2020-2021 Final-merged'!L87</f>
        <v>101415.59512277656</v>
      </c>
      <c r="J94" s="143">
        <f>'[2]2020-2021 Final-merged'!M87</f>
        <v>159028.07312112238</v>
      </c>
      <c r="K94" s="143">
        <f>'[2]2020-2021 Final-merged'!N87</f>
        <v>135824.12661031864</v>
      </c>
      <c r="L94" s="143">
        <f>'[2]2020-2021 Final-merged'!O87</f>
        <v>806529.68894873094</v>
      </c>
      <c r="M94" s="143">
        <f t="shared" si="46"/>
        <v>806529.68894873094</v>
      </c>
      <c r="N94" s="143">
        <f>'[2]Hold Harmless Base-21'!Y86</f>
        <v>771780.1003978278</v>
      </c>
      <c r="O94" s="162">
        <f t="shared" si="47"/>
        <v>34749.588550903136</v>
      </c>
      <c r="P94" s="163">
        <f t="shared" si="48"/>
        <v>34749.588550903136</v>
      </c>
      <c r="Q94" s="164">
        <f t="shared" si="49"/>
        <v>16474.8066465306</v>
      </c>
      <c r="R94" s="165">
        <f t="shared" si="50"/>
        <v>790054.88230220031</v>
      </c>
      <c r="S94" s="166">
        <f t="shared" si="51"/>
        <v>1.0236787420341007</v>
      </c>
      <c r="T94" s="167">
        <f t="shared" si="52"/>
        <v>0.97957321736289127</v>
      </c>
      <c r="U94" s="149" t="b">
        <f t="shared" si="53"/>
        <v>0</v>
      </c>
      <c r="V94" s="143">
        <f t="shared" si="54"/>
        <v>783090.09069991403</v>
      </c>
      <c r="W94" s="143">
        <f t="shared" si="55"/>
        <v>783090.09069991508</v>
      </c>
      <c r="X94" s="143">
        <f t="shared" si="56"/>
        <v>783090.09069991508</v>
      </c>
      <c r="Y94" s="143">
        <f>'[2]Hold Harmless Base-21'!L86</f>
        <v>386295.04522019555</v>
      </c>
      <c r="Z94" s="143">
        <f>'[2]Hold Harmless Base-21'!M86</f>
        <v>94323.783594662556</v>
      </c>
      <c r="AA94" s="143">
        <f>'[2]Hold Harmless Base-21'!N86</f>
        <v>144824.60420983896</v>
      </c>
      <c r="AB94" s="143">
        <f>'[2]Hold Harmless Base-21'!O86</f>
        <v>146336.66737313077</v>
      </c>
      <c r="AC94" s="143">
        <f t="shared" si="57"/>
        <v>771780.1003978278</v>
      </c>
      <c r="AD94" s="168">
        <f>'[2]Populations-merged FY21'!M87</f>
        <v>0.15679517553306052</v>
      </c>
      <c r="AE94" s="170">
        <f t="shared" si="58"/>
        <v>0</v>
      </c>
      <c r="AF94" s="170">
        <f t="shared" si="59"/>
        <v>0.9</v>
      </c>
      <c r="AG94" s="170">
        <f t="shared" si="60"/>
        <v>0</v>
      </c>
      <c r="AH94" s="170">
        <f t="shared" si="61"/>
        <v>0.9</v>
      </c>
      <c r="AI94" s="143">
        <f t="shared" si="62"/>
        <v>694602.09035804507</v>
      </c>
      <c r="AJ94" s="143">
        <f t="shared" si="63"/>
        <v>0</v>
      </c>
      <c r="AK94" s="143">
        <f t="shared" si="64"/>
        <v>783090.09069991508</v>
      </c>
      <c r="AL94" s="143">
        <f t="shared" si="65"/>
        <v>780364.30084777565</v>
      </c>
      <c r="AM94" s="143">
        <f t="shared" si="66"/>
        <v>780364.30084777565</v>
      </c>
      <c r="AN94" s="143">
        <f t="shared" si="67"/>
        <v>0</v>
      </c>
      <c r="AO94" s="143">
        <f t="shared" si="68"/>
        <v>780364.30084777565</v>
      </c>
      <c r="AP94" s="143">
        <f t="shared" si="69"/>
        <v>780337.96109361947</v>
      </c>
      <c r="AQ94" s="143">
        <f t="shared" si="70"/>
        <v>780337.96109361947</v>
      </c>
      <c r="AR94" s="143">
        <f t="shared" si="71"/>
        <v>0</v>
      </c>
      <c r="AS94" s="143">
        <f t="shared" si="72"/>
        <v>780337.96109361947</v>
      </c>
      <c r="AT94" s="143">
        <f t="shared" si="73"/>
        <v>780337.96109361935</v>
      </c>
      <c r="AU94" s="143">
        <v>780337.96109361947</v>
      </c>
      <c r="AV94" s="143">
        <f t="shared" si="74"/>
        <v>0</v>
      </c>
      <c r="AW94" s="143">
        <f>'[2]Populations-merged FY21'!K87</f>
        <v>728</v>
      </c>
      <c r="AX94" s="151">
        <f t="shared" si="75"/>
        <v>1072</v>
      </c>
      <c r="AY94" s="152">
        <v>0</v>
      </c>
      <c r="AZ94" s="171">
        <f t="shared" si="76"/>
        <v>0</v>
      </c>
      <c r="BA94" s="172">
        <f t="shared" si="77"/>
        <v>780337.96109361947</v>
      </c>
      <c r="BB94" s="182">
        <f t="shared" si="41"/>
        <v>779265.96109361947</v>
      </c>
      <c r="BC94" s="174">
        <f>'[2]Spec Schs Calculations-21'!C85</f>
        <v>0</v>
      </c>
      <c r="BD94" s="183">
        <f t="shared" si="42"/>
        <v>0</v>
      </c>
      <c r="BE94" s="176">
        <f>'[2]Spec Schs Calculations-21'!D85</f>
        <v>0</v>
      </c>
      <c r="BF94" s="184">
        <f t="shared" si="43"/>
        <v>0</v>
      </c>
      <c r="BG94" s="176">
        <f>'[2]Spec Schs Calculations-21'!E85</f>
        <v>1</v>
      </c>
      <c r="BH94" s="184">
        <f t="shared" si="44"/>
        <v>1072</v>
      </c>
      <c r="BI94" s="185">
        <f>'[2]Spec Schs Calculations-21'!F85</f>
        <v>0</v>
      </c>
      <c r="BJ94" s="184">
        <f t="shared" si="45"/>
        <v>0</v>
      </c>
      <c r="BK94" s="180">
        <f t="shared" si="78"/>
        <v>1072</v>
      </c>
      <c r="BL94" s="13"/>
    </row>
    <row r="95" spans="1:68" ht="14.5" x14ac:dyDescent="0.35">
      <c r="A95" s="149">
        <v>4702520</v>
      </c>
      <c r="B95" s="143" t="s">
        <v>184</v>
      </c>
      <c r="C95" s="143">
        <f>'[2]2020-2021 Final-merged'!F88</f>
        <v>513072.94277238648</v>
      </c>
      <c r="D95" s="143">
        <f>'[2]2020-2021 Final-merged'!G88</f>
        <v>125587.08886907043</v>
      </c>
      <c r="E95" s="143">
        <f>'[2]2020-2021 Final-merged'!H88</f>
        <v>204315.17248711304</v>
      </c>
      <c r="F95" s="143">
        <f>'[2]2020-2021 Final-merged'!I88</f>
        <v>172889.45740602375</v>
      </c>
      <c r="G95" s="143">
        <f>'[2]2020-2021 Final-merged'!J88</f>
        <v>1015864.6615345937</v>
      </c>
      <c r="H95" s="143">
        <f>'[2]2020-2021 Final-merged'!K88</f>
        <v>465489.45676108263</v>
      </c>
      <c r="I95" s="143">
        <f>'[2]2020-2021 Final-merged'!L88</f>
        <v>106749.02553870986</v>
      </c>
      <c r="J95" s="143">
        <f>'[2]2020-2021 Final-merged'!M88</f>
        <v>190343.71511550283</v>
      </c>
      <c r="K95" s="143">
        <f>'[2]2020-2021 Final-merged'!N88</f>
        <v>162570.47170304047</v>
      </c>
      <c r="L95" s="143">
        <f>'[2]2020-2021 Final-merged'!O88</f>
        <v>925152.6691183357</v>
      </c>
      <c r="M95" s="143">
        <f t="shared" si="46"/>
        <v>925152.6691183357</v>
      </c>
      <c r="N95" s="143">
        <f>'[2]Hold Harmless Base-21'!Y87</f>
        <v>908691.93086488405</v>
      </c>
      <c r="O95" s="162">
        <f t="shared" si="47"/>
        <v>16460.738253451651</v>
      </c>
      <c r="P95" s="163">
        <f t="shared" si="48"/>
        <v>16460.738253451651</v>
      </c>
      <c r="Q95" s="164">
        <f t="shared" si="49"/>
        <v>7804.0486605334972</v>
      </c>
      <c r="R95" s="165">
        <f t="shared" si="50"/>
        <v>917348.6204578022</v>
      </c>
      <c r="S95" s="166">
        <f t="shared" si="51"/>
        <v>1.0095265395222326</v>
      </c>
      <c r="T95" s="167">
        <f t="shared" si="52"/>
        <v>0.99156458288341676</v>
      </c>
      <c r="U95" s="149" t="b">
        <f t="shared" si="53"/>
        <v>0</v>
      </c>
      <c r="V95" s="143">
        <f t="shared" si="54"/>
        <v>909261.66079049942</v>
      </c>
      <c r="W95" s="143">
        <f t="shared" si="55"/>
        <v>909261.6607905007</v>
      </c>
      <c r="X95" s="143">
        <f t="shared" si="56"/>
        <v>909261.6607905007</v>
      </c>
      <c r="Y95" s="143">
        <f>'[2]Hold Harmless Base-21'!L87</f>
        <v>458944.24788640154</v>
      </c>
      <c r="Z95" s="143">
        <f>'[2]Hold Harmless Base-21'!M87</f>
        <v>112337.77352166435</v>
      </c>
      <c r="AA95" s="143">
        <f>'[2]Hold Harmless Base-21'!N87</f>
        <v>182760.12112858033</v>
      </c>
      <c r="AB95" s="143">
        <f>'[2]Hold Harmless Base-21'!O87</f>
        <v>154649.7883282378</v>
      </c>
      <c r="AC95" s="143">
        <f t="shared" si="57"/>
        <v>908691.93086488405</v>
      </c>
      <c r="AD95" s="168">
        <f>'[2]Populations-merged FY21'!M88</f>
        <v>0.14009497964721845</v>
      </c>
      <c r="AE95" s="170">
        <f t="shared" si="58"/>
        <v>0.85</v>
      </c>
      <c r="AF95" s="170">
        <f t="shared" si="59"/>
        <v>0</v>
      </c>
      <c r="AG95" s="170">
        <f t="shared" si="60"/>
        <v>0</v>
      </c>
      <c r="AH95" s="170">
        <f t="shared" si="61"/>
        <v>0.85</v>
      </c>
      <c r="AI95" s="143">
        <f t="shared" si="62"/>
        <v>772388.14123515144</v>
      </c>
      <c r="AJ95" s="143">
        <f t="shared" si="63"/>
        <v>0</v>
      </c>
      <c r="AK95" s="143">
        <f t="shared" si="64"/>
        <v>909261.6607905007</v>
      </c>
      <c r="AL95" s="143">
        <f t="shared" si="65"/>
        <v>906096.69134783163</v>
      </c>
      <c r="AM95" s="143">
        <f t="shared" si="66"/>
        <v>906096.69134783163</v>
      </c>
      <c r="AN95" s="143">
        <f t="shared" si="67"/>
        <v>0</v>
      </c>
      <c r="AO95" s="143">
        <f t="shared" si="68"/>
        <v>906096.69134783163</v>
      </c>
      <c r="AP95" s="143">
        <f t="shared" si="69"/>
        <v>906066.10772930121</v>
      </c>
      <c r="AQ95" s="143">
        <f t="shared" si="70"/>
        <v>906066.10772930121</v>
      </c>
      <c r="AR95" s="143">
        <f t="shared" si="71"/>
        <v>0</v>
      </c>
      <c r="AS95" s="143">
        <f t="shared" si="72"/>
        <v>906066.10772930121</v>
      </c>
      <c r="AT95" s="143">
        <f t="shared" si="73"/>
        <v>906066.10772930109</v>
      </c>
      <c r="AU95" s="143">
        <v>906066.10772930132</v>
      </c>
      <c r="AV95" s="143">
        <f t="shared" si="74"/>
        <v>0</v>
      </c>
      <c r="AW95" s="143">
        <f>'[2]Populations-merged FY21'!K88</f>
        <v>826</v>
      </c>
      <c r="AX95" s="151">
        <f t="shared" si="75"/>
        <v>1097</v>
      </c>
      <c r="AY95" s="152">
        <v>0</v>
      </c>
      <c r="AZ95" s="171">
        <f t="shared" si="76"/>
        <v>0</v>
      </c>
      <c r="BA95" s="172">
        <f t="shared" si="77"/>
        <v>906066.10772930132</v>
      </c>
      <c r="BB95" s="182">
        <f t="shared" si="41"/>
        <v>903872.10772930132</v>
      </c>
      <c r="BC95" s="174">
        <f>'[2]Spec Schs Calculations-21'!C86</f>
        <v>2</v>
      </c>
      <c r="BD95" s="183">
        <f t="shared" si="42"/>
        <v>2194</v>
      </c>
      <c r="BE95" s="176">
        <f>'[2]Spec Schs Calculations-21'!D86</f>
        <v>0</v>
      </c>
      <c r="BF95" s="184">
        <f t="shared" si="43"/>
        <v>0</v>
      </c>
      <c r="BG95" s="176">
        <f>'[2]Spec Schs Calculations-21'!E86</f>
        <v>0</v>
      </c>
      <c r="BH95" s="184">
        <f t="shared" si="44"/>
        <v>0</v>
      </c>
      <c r="BI95" s="185">
        <f>'[2]Spec Schs Calculations-21'!F86</f>
        <v>0</v>
      </c>
      <c r="BJ95" s="184">
        <f t="shared" si="45"/>
        <v>0</v>
      </c>
      <c r="BK95" s="180">
        <f t="shared" si="78"/>
        <v>2194</v>
      </c>
      <c r="BL95" s="13"/>
    </row>
    <row r="96" spans="1:68" ht="14.5" x14ac:dyDescent="0.35">
      <c r="A96" s="149">
        <v>4702550</v>
      </c>
      <c r="B96" s="143" t="s">
        <v>185</v>
      </c>
      <c r="C96" s="143">
        <f>'[2]2020-2021 Final-merged'!F89</f>
        <v>575919.11813241034</v>
      </c>
      <c r="D96" s="143">
        <f>'[2]2020-2021 Final-merged'!G89</f>
        <v>140970.21971080321</v>
      </c>
      <c r="E96" s="143">
        <f>'[2]2020-2021 Final-merged'!H89</f>
        <v>273656.27739003068</v>
      </c>
      <c r="F96" s="143">
        <f>'[2]2020-2021 Final-merged'!I89</f>
        <v>242972.46810044168</v>
      </c>
      <c r="G96" s="143">
        <f>'[2]2020-2021 Final-merged'!J89</f>
        <v>1233518.083333686</v>
      </c>
      <c r="H96" s="143">
        <f>'[2]2020-2021 Final-merged'!K89</f>
        <v>567491.38372688857</v>
      </c>
      <c r="I96" s="143">
        <f>'[2]2020-2021 Final-merged'!L89</f>
        <v>140282.28611076376</v>
      </c>
      <c r="J96" s="143">
        <f>'[2]2020-2021 Final-merged'!M89</f>
        <v>279293.58067212714</v>
      </c>
      <c r="K96" s="143">
        <f>'[2]2020-2021 Final-merged'!N89</f>
        <v>231627.09663024251</v>
      </c>
      <c r="L96" s="143">
        <f>'[2]2020-2021 Final-merged'!O89</f>
        <v>1218694.3471400219</v>
      </c>
      <c r="M96" s="143">
        <f t="shared" si="46"/>
        <v>1218694.3471400219</v>
      </c>
      <c r="N96" s="143">
        <f>'[2]Hold Harmless Base-21'!Y88</f>
        <v>1170862.6478761465</v>
      </c>
      <c r="O96" s="162">
        <f t="shared" si="47"/>
        <v>47831.699263875373</v>
      </c>
      <c r="P96" s="163">
        <f t="shared" si="48"/>
        <v>47831.699263875373</v>
      </c>
      <c r="Q96" s="164">
        <f t="shared" si="49"/>
        <v>22677.045392724984</v>
      </c>
      <c r="R96" s="165">
        <f t="shared" si="50"/>
        <v>1196017.3017472969</v>
      </c>
      <c r="S96" s="166">
        <f t="shared" si="51"/>
        <v>1.0214838639841992</v>
      </c>
      <c r="T96" s="167">
        <f t="shared" si="52"/>
        <v>0.98139234382604434</v>
      </c>
      <c r="U96" s="149" t="b">
        <f t="shared" si="53"/>
        <v>0</v>
      </c>
      <c r="V96" s="143">
        <f t="shared" si="54"/>
        <v>1185473.7161736905</v>
      </c>
      <c r="W96" s="143">
        <f t="shared" si="55"/>
        <v>1185473.7161736921</v>
      </c>
      <c r="X96" s="143">
        <f t="shared" si="56"/>
        <v>1185473.7161736921</v>
      </c>
      <c r="Y96" s="143">
        <f>'[2]Hold Harmless Base-21'!L88</f>
        <v>546665.82738422207</v>
      </c>
      <c r="Z96" s="143">
        <f>'[2]Hold Harmless Base-21'!M88</f>
        <v>133809.76489310435</v>
      </c>
      <c r="AA96" s="143">
        <f>'[2]Hold Harmless Base-21'!N88</f>
        <v>259756.15427288684</v>
      </c>
      <c r="AB96" s="143">
        <f>'[2]Hold Harmless Base-21'!O88</f>
        <v>230630.90132593332</v>
      </c>
      <c r="AC96" s="143">
        <f t="shared" si="57"/>
        <v>1170862.6478761465</v>
      </c>
      <c r="AD96" s="168">
        <f>'[2]Populations-merged FY21'!M89</f>
        <v>0.23594189315838801</v>
      </c>
      <c r="AE96" s="170">
        <f t="shared" si="58"/>
        <v>0</v>
      </c>
      <c r="AF96" s="170">
        <f t="shared" si="59"/>
        <v>0.9</v>
      </c>
      <c r="AG96" s="170">
        <f t="shared" si="60"/>
        <v>0</v>
      </c>
      <c r="AH96" s="170">
        <f t="shared" si="61"/>
        <v>0.9</v>
      </c>
      <c r="AI96" s="143">
        <f t="shared" si="62"/>
        <v>1053776.3830885319</v>
      </c>
      <c r="AJ96" s="143">
        <f t="shared" si="63"/>
        <v>0</v>
      </c>
      <c r="AK96" s="143">
        <f t="shared" si="64"/>
        <v>1185473.7161736921</v>
      </c>
      <c r="AL96" s="143">
        <f t="shared" si="65"/>
        <v>1181347.3043292565</v>
      </c>
      <c r="AM96" s="143">
        <f t="shared" si="66"/>
        <v>1181347.3043292565</v>
      </c>
      <c r="AN96" s="143">
        <f t="shared" si="67"/>
        <v>0</v>
      </c>
      <c r="AO96" s="143">
        <f t="shared" si="68"/>
        <v>1181347.3043292565</v>
      </c>
      <c r="AP96" s="143">
        <f t="shared" si="69"/>
        <v>1181307.430135197</v>
      </c>
      <c r="AQ96" s="143">
        <f t="shared" si="70"/>
        <v>1181307.430135197</v>
      </c>
      <c r="AR96" s="143">
        <f t="shared" si="71"/>
        <v>0</v>
      </c>
      <c r="AS96" s="143">
        <f t="shared" si="72"/>
        <v>1181307.430135197</v>
      </c>
      <c r="AT96" s="143">
        <f t="shared" si="73"/>
        <v>1181307.4301351968</v>
      </c>
      <c r="AU96" s="143">
        <v>1181307.4301351975</v>
      </c>
      <c r="AV96" s="143">
        <f t="shared" si="74"/>
        <v>0</v>
      </c>
      <c r="AW96" s="143">
        <f>'[2]Populations-merged FY21'!K89</f>
        <v>1007</v>
      </c>
      <c r="AX96" s="151">
        <f t="shared" si="75"/>
        <v>1173</v>
      </c>
      <c r="AY96" s="152">
        <v>0</v>
      </c>
      <c r="AZ96" s="171">
        <f t="shared" si="76"/>
        <v>0</v>
      </c>
      <c r="BA96" s="172">
        <f t="shared" si="77"/>
        <v>1181307.4301351975</v>
      </c>
      <c r="BB96" s="182">
        <f t="shared" si="41"/>
        <v>1180134.4301351975</v>
      </c>
      <c r="BC96" s="174">
        <f>'[2]Spec Schs Calculations-21'!C87</f>
        <v>1</v>
      </c>
      <c r="BD96" s="183">
        <f t="shared" si="42"/>
        <v>1173</v>
      </c>
      <c r="BE96" s="176">
        <f>'[2]Spec Schs Calculations-21'!D87</f>
        <v>0</v>
      </c>
      <c r="BF96" s="184">
        <f t="shared" si="43"/>
        <v>0</v>
      </c>
      <c r="BG96" s="176">
        <f>'[2]Spec Schs Calculations-21'!E87</f>
        <v>0</v>
      </c>
      <c r="BH96" s="184">
        <f t="shared" si="44"/>
        <v>0</v>
      </c>
      <c r="BI96" s="185">
        <f>'[2]Spec Schs Calculations-21'!F87</f>
        <v>0</v>
      </c>
      <c r="BJ96" s="184">
        <f t="shared" si="45"/>
        <v>0</v>
      </c>
      <c r="BK96" s="180">
        <f t="shared" si="78"/>
        <v>1173</v>
      </c>
      <c r="BL96" s="13"/>
    </row>
    <row r="97" spans="1:67" ht="14.5" x14ac:dyDescent="0.35">
      <c r="A97" s="149">
        <v>4702580</v>
      </c>
      <c r="B97" s="143" t="s">
        <v>186</v>
      </c>
      <c r="C97" s="143">
        <f>'[2]2020-2021 Final-merged'!F90</f>
        <v>2028140.8637587191</v>
      </c>
      <c r="D97" s="143">
        <f>'[2]2020-2021 Final-merged'!G90</f>
        <v>496436.83317140973</v>
      </c>
      <c r="E97" s="143">
        <f>'[2]2020-2021 Final-merged'!H90</f>
        <v>1146350.030504456</v>
      </c>
      <c r="F97" s="143">
        <f>'[2]2020-2021 Final-merged'!I90</f>
        <v>1158318.6712117544</v>
      </c>
      <c r="G97" s="143">
        <f>'[2]2020-2021 Final-merged'!J90</f>
        <v>4829246.3986463398</v>
      </c>
      <c r="H97" s="143">
        <f>'[2]2020-2021 Final-merged'!K90</f>
        <v>2282363.5591796418</v>
      </c>
      <c r="I97" s="143">
        <f>'[2]2020-2021 Final-merged'!L90</f>
        <v>564193.90143852355</v>
      </c>
      <c r="J97" s="143">
        <f>'[2]2020-2021 Final-merged'!M90</f>
        <v>1411014.6581617598</v>
      </c>
      <c r="K97" s="143">
        <f>'[2]2020-2021 Final-merged'!N90</f>
        <v>1286462.8093747594</v>
      </c>
      <c r="L97" s="143">
        <f>'[2]2020-2021 Final-merged'!O90</f>
        <v>5544034.9281546846</v>
      </c>
      <c r="M97" s="143">
        <f t="shared" si="46"/>
        <v>5544034.9281546846</v>
      </c>
      <c r="N97" s="143">
        <f>'[2]Hold Harmless Base-21'!Y89</f>
        <v>4749393.4632518217</v>
      </c>
      <c r="O97" s="162">
        <f t="shared" si="47"/>
        <v>794641.46490286291</v>
      </c>
      <c r="P97" s="163">
        <f t="shared" si="48"/>
        <v>794641.46490286291</v>
      </c>
      <c r="Q97" s="164">
        <f t="shared" si="49"/>
        <v>376740.12940939562</v>
      </c>
      <c r="R97" s="165">
        <f t="shared" si="50"/>
        <v>5167294.7987452894</v>
      </c>
      <c r="S97" s="166">
        <f t="shared" si="51"/>
        <v>1.0879904641986302</v>
      </c>
      <c r="T97" s="167">
        <f t="shared" si="52"/>
        <v>0.93204585932599959</v>
      </c>
      <c r="U97" s="149" t="b">
        <f t="shared" si="53"/>
        <v>0</v>
      </c>
      <c r="V97" s="143">
        <f t="shared" si="54"/>
        <v>5121742.1007909803</v>
      </c>
      <c r="W97" s="143">
        <f t="shared" si="55"/>
        <v>5121742.1007909877</v>
      </c>
      <c r="X97" s="143">
        <f t="shared" si="56"/>
        <v>5121742.1007909877</v>
      </c>
      <c r="Y97" s="143">
        <f>'[2]Hold Harmless Base-21'!L89</f>
        <v>1994604.9892152078</v>
      </c>
      <c r="Z97" s="143">
        <f>'[2]Hold Harmless Base-21'!M89</f>
        <v>488228.11174899328</v>
      </c>
      <c r="AA97" s="143">
        <f>'[2]Hold Harmless Base-21'!N89</f>
        <v>1127394.8131953878</v>
      </c>
      <c r="AB97" s="143">
        <f>'[2]Hold Harmless Base-21'!O89</f>
        <v>1139165.5490922322</v>
      </c>
      <c r="AC97" s="143">
        <f t="shared" si="57"/>
        <v>4749393.4632518217</v>
      </c>
      <c r="AD97" s="168">
        <f>'[2]Populations-merged FY21'!M90</f>
        <v>0.25678417448643165</v>
      </c>
      <c r="AE97" s="170">
        <f t="shared" si="58"/>
        <v>0</v>
      </c>
      <c r="AF97" s="170">
        <f t="shared" si="59"/>
        <v>0.9</v>
      </c>
      <c r="AG97" s="170">
        <f t="shared" si="60"/>
        <v>0</v>
      </c>
      <c r="AH97" s="170">
        <f t="shared" si="61"/>
        <v>0.9</v>
      </c>
      <c r="AI97" s="143">
        <f t="shared" si="62"/>
        <v>4274454.1169266393</v>
      </c>
      <c r="AJ97" s="143">
        <f t="shared" si="63"/>
        <v>0</v>
      </c>
      <c r="AK97" s="143">
        <f t="shared" si="64"/>
        <v>5121742.1007909877</v>
      </c>
      <c r="AL97" s="143">
        <f t="shared" si="65"/>
        <v>5103914.2763689812</v>
      </c>
      <c r="AM97" s="143">
        <f t="shared" si="66"/>
        <v>5103914.2763689812</v>
      </c>
      <c r="AN97" s="143">
        <f t="shared" si="67"/>
        <v>0</v>
      </c>
      <c r="AO97" s="143">
        <f t="shared" si="68"/>
        <v>5103914.2763689812</v>
      </c>
      <c r="AP97" s="143">
        <f t="shared" si="69"/>
        <v>5103742.0031792317</v>
      </c>
      <c r="AQ97" s="143">
        <f t="shared" si="70"/>
        <v>5103742.0031792317</v>
      </c>
      <c r="AR97" s="143">
        <f t="shared" si="71"/>
        <v>0</v>
      </c>
      <c r="AS97" s="143">
        <f t="shared" si="72"/>
        <v>5103742.0031792317</v>
      </c>
      <c r="AT97" s="143">
        <f t="shared" si="73"/>
        <v>5103742.0031792307</v>
      </c>
      <c r="AU97" s="143">
        <v>5103742.0031792317</v>
      </c>
      <c r="AV97" s="143">
        <f t="shared" si="74"/>
        <v>0</v>
      </c>
      <c r="AW97" s="143">
        <f>'[2]Populations-merged FY21'!K90</f>
        <v>4050</v>
      </c>
      <c r="AX97" s="151">
        <f t="shared" si="75"/>
        <v>1260</v>
      </c>
      <c r="AY97" s="152">
        <v>51</v>
      </c>
      <c r="AZ97" s="171">
        <f t="shared" si="76"/>
        <v>64260</v>
      </c>
      <c r="BA97" s="172">
        <f t="shared" si="77"/>
        <v>5039482.0031792317</v>
      </c>
      <c r="BB97" s="182">
        <f t="shared" si="41"/>
        <v>5020582.0031792317</v>
      </c>
      <c r="BC97" s="174">
        <f>'[2]Spec Schs Calculations-21'!C88</f>
        <v>3</v>
      </c>
      <c r="BD97" s="183">
        <f t="shared" si="42"/>
        <v>3780</v>
      </c>
      <c r="BE97" s="176">
        <f>'[2]Spec Schs Calculations-21'!D88</f>
        <v>12</v>
      </c>
      <c r="BF97" s="184">
        <f t="shared" si="43"/>
        <v>15120</v>
      </c>
      <c r="BG97" s="176">
        <f>'[2]Spec Schs Calculations-21'!E88</f>
        <v>0</v>
      </c>
      <c r="BH97" s="184">
        <f t="shared" si="44"/>
        <v>0</v>
      </c>
      <c r="BI97" s="185">
        <f>'[2]Spec Schs Calculations-21'!F88</f>
        <v>0</v>
      </c>
      <c r="BJ97" s="184">
        <f t="shared" si="45"/>
        <v>0</v>
      </c>
      <c r="BK97" s="180">
        <f t="shared" si="78"/>
        <v>18900</v>
      </c>
      <c r="BL97" s="13"/>
    </row>
    <row r="98" spans="1:67" ht="14.5" x14ac:dyDescent="0.35">
      <c r="A98" s="149">
        <v>4702610</v>
      </c>
      <c r="B98" s="143" t="s">
        <v>187</v>
      </c>
      <c r="C98" s="143">
        <f>'[2]2020-2021 Final-merged'!F91</f>
        <v>167861.37287847826</v>
      </c>
      <c r="D98" s="143">
        <f>'[2]2020-2021 Final-merged'!G91</f>
        <v>41088.15608061762</v>
      </c>
      <c r="E98" s="143">
        <f>'[2]2020-2021 Final-merged'!H91</f>
        <v>79088.2516041169</v>
      </c>
      <c r="F98" s="143">
        <f>'[2]2020-2021 Final-merged'!I91</f>
        <v>80041.759793351375</v>
      </c>
      <c r="G98" s="143">
        <f>'[2]2020-2021 Final-merged'!J91</f>
        <v>368079.54035656422</v>
      </c>
      <c r="H98" s="143">
        <f>'[2]2020-2021 Final-merged'!K91</f>
        <v>198368.38835339126</v>
      </c>
      <c r="I98" s="143">
        <f>'[2]2020-2021 Final-merged'!L91</f>
        <v>49036.111927496364</v>
      </c>
      <c r="J98" s="143">
        <f>'[2]2020-2021 Final-merged'!M91</f>
        <v>111050.25677679219</v>
      </c>
      <c r="K98" s="143">
        <f>'[2]2020-2021 Final-merged'!N91</f>
        <v>97575.224693790515</v>
      </c>
      <c r="L98" s="143">
        <f>'[2]2020-2021 Final-merged'!O91</f>
        <v>456029.98175147036</v>
      </c>
      <c r="M98" s="143">
        <f t="shared" si="46"/>
        <v>456029.98175147036</v>
      </c>
      <c r="N98" s="143">
        <f>'[2]Hold Harmless Base-21'!Y90</f>
        <v>354951.98139505327</v>
      </c>
      <c r="O98" s="162">
        <f t="shared" si="47"/>
        <v>101078.00035641709</v>
      </c>
      <c r="P98" s="163">
        <f t="shared" si="48"/>
        <v>101078.00035641709</v>
      </c>
      <c r="Q98" s="164">
        <f t="shared" si="49"/>
        <v>47921.157675020688</v>
      </c>
      <c r="R98" s="165">
        <f t="shared" si="50"/>
        <v>408108.82407644967</v>
      </c>
      <c r="S98" s="166">
        <f t="shared" si="51"/>
        <v>1.1497578418141976</v>
      </c>
      <c r="T98" s="167">
        <f t="shared" si="52"/>
        <v>0.8949166511136607</v>
      </c>
      <c r="U98" s="149" t="b">
        <f t="shared" si="53"/>
        <v>0</v>
      </c>
      <c r="V98" s="143">
        <f t="shared" si="54"/>
        <v>404511.10830452258</v>
      </c>
      <c r="W98" s="143">
        <f t="shared" si="55"/>
        <v>404511.10830452316</v>
      </c>
      <c r="X98" s="143">
        <f t="shared" si="56"/>
        <v>404511.10830452316</v>
      </c>
      <c r="Y98" s="143">
        <f>'[2]Hold Harmless Base-21'!L90</f>
        <v>161874.59603212675</v>
      </c>
      <c r="Z98" s="143">
        <f>'[2]Hold Harmless Base-21'!M90</f>
        <v>39622.746753477193</v>
      </c>
      <c r="AA98" s="143">
        <f>'[2]Hold Harmless Base-21'!N90</f>
        <v>76267.568647682812</v>
      </c>
      <c r="AB98" s="143">
        <f>'[2]Hold Harmless Base-21'!O90</f>
        <v>77187.069961766523</v>
      </c>
      <c r="AC98" s="143">
        <f t="shared" si="57"/>
        <v>354951.98139505327</v>
      </c>
      <c r="AD98" s="168">
        <f>'[2]Populations-merged FY21'!M91</f>
        <v>0.27738376674546888</v>
      </c>
      <c r="AE98" s="170">
        <f t="shared" si="58"/>
        <v>0</v>
      </c>
      <c r="AF98" s="170">
        <f t="shared" si="59"/>
        <v>0.9</v>
      </c>
      <c r="AG98" s="170">
        <f t="shared" si="60"/>
        <v>0</v>
      </c>
      <c r="AH98" s="170">
        <f t="shared" si="61"/>
        <v>0.9</v>
      </c>
      <c r="AI98" s="143">
        <f t="shared" si="62"/>
        <v>319456.78325554793</v>
      </c>
      <c r="AJ98" s="143">
        <f t="shared" si="63"/>
        <v>0</v>
      </c>
      <c r="AK98" s="143">
        <f t="shared" si="64"/>
        <v>404511.10830452316</v>
      </c>
      <c r="AL98" s="143">
        <f t="shared" si="65"/>
        <v>403103.08094319032</v>
      </c>
      <c r="AM98" s="143">
        <f t="shared" si="66"/>
        <v>403103.08094319032</v>
      </c>
      <c r="AN98" s="143">
        <f t="shared" si="67"/>
        <v>0</v>
      </c>
      <c r="AO98" s="143">
        <f t="shared" si="68"/>
        <v>403103.08094319032</v>
      </c>
      <c r="AP98" s="143">
        <f t="shared" si="69"/>
        <v>403089.4749439921</v>
      </c>
      <c r="AQ98" s="143">
        <f t="shared" si="70"/>
        <v>403089.4749439921</v>
      </c>
      <c r="AR98" s="143">
        <f t="shared" si="71"/>
        <v>0</v>
      </c>
      <c r="AS98" s="143">
        <f t="shared" si="72"/>
        <v>403089.4749439921</v>
      </c>
      <c r="AT98" s="143">
        <f t="shared" si="73"/>
        <v>403089.47494399204</v>
      </c>
      <c r="AU98" s="143">
        <v>403089.47494399204</v>
      </c>
      <c r="AV98" s="143">
        <f t="shared" si="74"/>
        <v>0</v>
      </c>
      <c r="AW98" s="143">
        <f>'[2]Populations-merged FY21'!K91</f>
        <v>352</v>
      </c>
      <c r="AX98" s="151">
        <f t="shared" si="75"/>
        <v>1145</v>
      </c>
      <c r="AY98" s="152">
        <v>0</v>
      </c>
      <c r="AZ98" s="171">
        <f t="shared" si="76"/>
        <v>0</v>
      </c>
      <c r="BA98" s="172">
        <f t="shared" si="77"/>
        <v>403089.47494399204</v>
      </c>
      <c r="BB98" s="182">
        <f t="shared" si="41"/>
        <v>403089.47494399204</v>
      </c>
      <c r="BC98" s="174">
        <f>'[2]Spec Schs Calculations-21'!C89</f>
        <v>0</v>
      </c>
      <c r="BD98" s="183">
        <f t="shared" si="42"/>
        <v>0</v>
      </c>
      <c r="BE98" s="176">
        <f>'[2]Spec Schs Calculations-21'!D89</f>
        <v>0</v>
      </c>
      <c r="BF98" s="184">
        <f t="shared" si="43"/>
        <v>0</v>
      </c>
      <c r="BG98" s="176">
        <f>'[2]Spec Schs Calculations-21'!E89</f>
        <v>0</v>
      </c>
      <c r="BH98" s="184">
        <f t="shared" si="44"/>
        <v>0</v>
      </c>
      <c r="BI98" s="185">
        <f>'[2]Spec Schs Calculations-21'!F89</f>
        <v>0</v>
      </c>
      <c r="BJ98" s="184">
        <f t="shared" si="45"/>
        <v>0</v>
      </c>
      <c r="BK98" s="180">
        <f t="shared" si="78"/>
        <v>0</v>
      </c>
      <c r="BL98" s="13"/>
    </row>
    <row r="99" spans="1:67" ht="14.5" x14ac:dyDescent="0.35">
      <c r="A99" s="149">
        <v>4702640</v>
      </c>
      <c r="B99" s="143" t="s">
        <v>188</v>
      </c>
      <c r="C99" s="143">
        <f>'[2]2020-2021 Final-merged'!F92</f>
        <v>518492.85898977332</v>
      </c>
      <c r="D99" s="143">
        <f>'[2]2020-2021 Final-merged'!G92</f>
        <v>126913.74526217089</v>
      </c>
      <c r="E99" s="143">
        <f>'[2]2020-2021 Final-merged'!H92</f>
        <v>235571.19714997994</v>
      </c>
      <c r="F99" s="143">
        <f>'[2]2020-2021 Final-merged'!I92</f>
        <v>238030.71382869946</v>
      </c>
      <c r="G99" s="143">
        <f>'[2]2020-2021 Final-merged'!J92</f>
        <v>1119008.5152306235</v>
      </c>
      <c r="H99" s="143">
        <f>'[2]2020-2021 Final-merged'!K92</f>
        <v>517335.74008071877</v>
      </c>
      <c r="I99" s="143">
        <f>'[2]2020-2021 Final-merged'!L92</f>
        <v>127883.95099273202</v>
      </c>
      <c r="J99" s="143">
        <f>'[2]2020-2021 Final-merged'!M92</f>
        <v>236814.4768404323</v>
      </c>
      <c r="K99" s="143">
        <f>'[2]2020-2021 Final-merged'!N92</f>
        <v>214227.64244582952</v>
      </c>
      <c r="L99" s="143">
        <f>'[2]2020-2021 Final-merged'!O92</f>
        <v>1096261.8103597125</v>
      </c>
      <c r="M99" s="143">
        <f t="shared" si="46"/>
        <v>1096261.8103597125</v>
      </c>
      <c r="N99" s="143">
        <f>'[2]Hold Harmless Base-21'!Y91</f>
        <v>1086686.9621874299</v>
      </c>
      <c r="O99" s="162">
        <f t="shared" si="47"/>
        <v>9574.8481722825672</v>
      </c>
      <c r="P99" s="163">
        <f t="shared" si="48"/>
        <v>9574.8481722825672</v>
      </c>
      <c r="Q99" s="164">
        <f t="shared" si="49"/>
        <v>4539.4428793644656</v>
      </c>
      <c r="R99" s="165">
        <f t="shared" si="50"/>
        <v>1091722.3674803481</v>
      </c>
      <c r="S99" s="166">
        <f t="shared" si="51"/>
        <v>1.0046337220083899</v>
      </c>
      <c r="T99" s="167">
        <f t="shared" si="52"/>
        <v>0.99585916171076427</v>
      </c>
      <c r="U99" s="149" t="b">
        <f t="shared" si="53"/>
        <v>0</v>
      </c>
      <c r="V99" s="143">
        <f t="shared" si="54"/>
        <v>1082098.2021883135</v>
      </c>
      <c r="W99" s="143">
        <f t="shared" si="55"/>
        <v>1082098.2021883149</v>
      </c>
      <c r="X99" s="143">
        <f t="shared" si="56"/>
        <v>1082098.2021883149</v>
      </c>
      <c r="Y99" s="143">
        <f>'[2]Hold Harmless Base-21'!L91</f>
        <v>503516.6597774722</v>
      </c>
      <c r="Z99" s="143">
        <f>'[2]Hold Harmless Base-21'!M91</f>
        <v>123247.9560446901</v>
      </c>
      <c r="AA99" s="143">
        <f>'[2]Hold Harmless Base-21'!N91</f>
        <v>228766.93530523207</v>
      </c>
      <c r="AB99" s="143">
        <f>'[2]Hold Harmless Base-21'!O91</f>
        <v>231155.41106003558</v>
      </c>
      <c r="AC99" s="143">
        <f t="shared" si="57"/>
        <v>1086686.9621874299</v>
      </c>
      <c r="AD99" s="168">
        <f>'[2]Populations-merged FY21'!M92</f>
        <v>0.21676505312868949</v>
      </c>
      <c r="AE99" s="170">
        <f t="shared" si="58"/>
        <v>0</v>
      </c>
      <c r="AF99" s="170">
        <f t="shared" si="59"/>
        <v>0.9</v>
      </c>
      <c r="AG99" s="170">
        <f t="shared" si="60"/>
        <v>0</v>
      </c>
      <c r="AH99" s="170">
        <f t="shared" si="61"/>
        <v>0.9</v>
      </c>
      <c r="AI99" s="143">
        <f t="shared" si="62"/>
        <v>978018.2659686869</v>
      </c>
      <c r="AJ99" s="143">
        <f t="shared" si="63"/>
        <v>0</v>
      </c>
      <c r="AK99" s="143">
        <f t="shared" si="64"/>
        <v>1082098.2021883149</v>
      </c>
      <c r="AL99" s="143">
        <f t="shared" si="65"/>
        <v>1078331.6211351606</v>
      </c>
      <c r="AM99" s="143">
        <f t="shared" si="66"/>
        <v>1078331.6211351606</v>
      </c>
      <c r="AN99" s="143">
        <f t="shared" si="67"/>
        <v>0</v>
      </c>
      <c r="AO99" s="143">
        <f t="shared" si="68"/>
        <v>1078331.6211351606</v>
      </c>
      <c r="AP99" s="143">
        <f t="shared" si="69"/>
        <v>1078295.2240450212</v>
      </c>
      <c r="AQ99" s="143">
        <f t="shared" si="70"/>
        <v>1078295.2240450212</v>
      </c>
      <c r="AR99" s="143">
        <f t="shared" si="71"/>
        <v>0</v>
      </c>
      <c r="AS99" s="143">
        <f t="shared" si="72"/>
        <v>1078295.2240450212</v>
      </c>
      <c r="AT99" s="143">
        <f t="shared" si="73"/>
        <v>1078295.224045021</v>
      </c>
      <c r="AU99" s="143">
        <v>1078295.2240450212</v>
      </c>
      <c r="AV99" s="143">
        <f t="shared" si="74"/>
        <v>0</v>
      </c>
      <c r="AW99" s="143">
        <f>'[2]Populations-merged FY21'!K92</f>
        <v>918</v>
      </c>
      <c r="AX99" s="151">
        <f t="shared" si="75"/>
        <v>1175</v>
      </c>
      <c r="AY99" s="152">
        <v>0</v>
      </c>
      <c r="AZ99" s="171">
        <f t="shared" si="76"/>
        <v>0</v>
      </c>
      <c r="BA99" s="172">
        <f t="shared" si="77"/>
        <v>1078295.2240450212</v>
      </c>
      <c r="BB99" s="182">
        <f t="shared" si="41"/>
        <v>1077120.2240450212</v>
      </c>
      <c r="BC99" s="174">
        <f>'[2]Spec Schs Calculations-21'!C90</f>
        <v>1</v>
      </c>
      <c r="BD99" s="183">
        <f t="shared" si="42"/>
        <v>1175</v>
      </c>
      <c r="BE99" s="176">
        <f>'[2]Spec Schs Calculations-21'!D90</f>
        <v>0</v>
      </c>
      <c r="BF99" s="184">
        <f t="shared" si="43"/>
        <v>0</v>
      </c>
      <c r="BG99" s="176">
        <f>'[2]Spec Schs Calculations-21'!E90</f>
        <v>0</v>
      </c>
      <c r="BH99" s="184">
        <f t="shared" si="44"/>
        <v>0</v>
      </c>
      <c r="BI99" s="185">
        <f>'[2]Spec Schs Calculations-21'!F90</f>
        <v>0</v>
      </c>
      <c r="BJ99" s="184">
        <f t="shared" si="45"/>
        <v>0</v>
      </c>
      <c r="BK99" s="180">
        <f t="shared" si="78"/>
        <v>1175</v>
      </c>
      <c r="BL99" s="13"/>
    </row>
    <row r="100" spans="1:67" ht="14.5" x14ac:dyDescent="0.35">
      <c r="A100" s="149">
        <v>4702670</v>
      </c>
      <c r="B100" s="143" t="s">
        <v>189</v>
      </c>
      <c r="C100" s="143">
        <f>'[2]2020-2021 Final-merged'!F93</f>
        <v>488123.20271241694</v>
      </c>
      <c r="D100" s="143">
        <f>'[2]2020-2021 Final-merged'!G93</f>
        <v>119480.03281337494</v>
      </c>
      <c r="E100" s="143">
        <f>'[2]2020-2021 Final-merged'!H93</f>
        <v>191090.33755497835</v>
      </c>
      <c r="F100" s="143">
        <f>'[2]2020-2021 Final-merged'!I93</f>
        <v>184671.43051773604</v>
      </c>
      <c r="G100" s="143">
        <f>'[2]2020-2021 Final-merged'!J93</f>
        <v>983365.00359850621</v>
      </c>
      <c r="H100" s="143">
        <f>'[2]2020-2021 Final-merged'!K93</f>
        <v>598486.44440710591</v>
      </c>
      <c r="I100" s="143">
        <f>'[2]2020-2021 Final-merged'!L93</f>
        <v>147944.17859943502</v>
      </c>
      <c r="J100" s="143">
        <f>'[2]2020-2021 Final-merged'!M93</f>
        <v>265756.89379584731</v>
      </c>
      <c r="K100" s="143">
        <f>'[2]2020-2021 Final-merged'!N93</f>
        <v>226980.03743653384</v>
      </c>
      <c r="L100" s="143">
        <f>'[2]2020-2021 Final-merged'!O93</f>
        <v>1239167.554238922</v>
      </c>
      <c r="M100" s="143">
        <f t="shared" si="46"/>
        <v>1239167.554238922</v>
      </c>
      <c r="N100" s="143">
        <f>'[2]Hold Harmless Base-21'!Y92</f>
        <v>952590.16722550476</v>
      </c>
      <c r="O100" s="162">
        <f t="shared" si="47"/>
        <v>286577.3870134172</v>
      </c>
      <c r="P100" s="163">
        <f t="shared" si="48"/>
        <v>286577.3870134172</v>
      </c>
      <c r="Q100" s="164">
        <f t="shared" si="49"/>
        <v>135866.55949603501</v>
      </c>
      <c r="R100" s="165">
        <f t="shared" si="50"/>
        <v>1103300.9947428869</v>
      </c>
      <c r="S100" s="166">
        <f t="shared" si="51"/>
        <v>1.158211613664184</v>
      </c>
      <c r="T100" s="167">
        <f t="shared" si="52"/>
        <v>0.89035658734667056</v>
      </c>
      <c r="U100" s="149" t="b">
        <f t="shared" si="53"/>
        <v>0</v>
      </c>
      <c r="V100" s="143">
        <f t="shared" si="54"/>
        <v>1093574.7571420411</v>
      </c>
      <c r="W100" s="143">
        <f t="shared" si="55"/>
        <v>1093574.7571420427</v>
      </c>
      <c r="X100" s="143">
        <f t="shared" si="56"/>
        <v>1093574.7571420427</v>
      </c>
      <c r="Y100" s="143">
        <f>'[2]Hold Harmless Base-21'!L92</f>
        <v>472847.17434210767</v>
      </c>
      <c r="Z100" s="143">
        <f>'[2]Hold Harmless Base-21'!M92</f>
        <v>115740.85311283953</v>
      </c>
      <c r="AA100" s="143">
        <f>'[2]Hold Harmless Base-21'!N92</f>
        <v>185110.08215724089</v>
      </c>
      <c r="AB100" s="143">
        <f>'[2]Hold Harmless Base-21'!O92</f>
        <v>178892.05761331666</v>
      </c>
      <c r="AC100" s="143">
        <f t="shared" si="57"/>
        <v>952590.16722550476</v>
      </c>
      <c r="AD100" s="168">
        <f>'[2]Populations-merged FY21'!M93</f>
        <v>0.18244287923037278</v>
      </c>
      <c r="AE100" s="170">
        <f t="shared" si="58"/>
        <v>0</v>
      </c>
      <c r="AF100" s="170">
        <f t="shared" si="59"/>
        <v>0.9</v>
      </c>
      <c r="AG100" s="170">
        <f t="shared" si="60"/>
        <v>0</v>
      </c>
      <c r="AH100" s="170">
        <f t="shared" si="61"/>
        <v>0.9</v>
      </c>
      <c r="AI100" s="143">
        <f t="shared" si="62"/>
        <v>857331.15050295426</v>
      </c>
      <c r="AJ100" s="143">
        <f t="shared" si="63"/>
        <v>0</v>
      </c>
      <c r="AK100" s="143">
        <f t="shared" si="64"/>
        <v>1093574.7571420427</v>
      </c>
      <c r="AL100" s="143">
        <f t="shared" si="65"/>
        <v>1089768.2283518375</v>
      </c>
      <c r="AM100" s="143">
        <f t="shared" si="66"/>
        <v>1089768.2283518375</v>
      </c>
      <c r="AN100" s="143">
        <f t="shared" si="67"/>
        <v>0</v>
      </c>
      <c r="AO100" s="143">
        <f t="shared" si="68"/>
        <v>1089768.2283518375</v>
      </c>
      <c r="AP100" s="143">
        <f t="shared" si="69"/>
        <v>1089731.4452401665</v>
      </c>
      <c r="AQ100" s="143">
        <f t="shared" si="70"/>
        <v>1089731.4452401665</v>
      </c>
      <c r="AR100" s="143">
        <f t="shared" si="71"/>
        <v>0</v>
      </c>
      <c r="AS100" s="143">
        <f t="shared" si="72"/>
        <v>1089731.4452401665</v>
      </c>
      <c r="AT100" s="143">
        <f t="shared" si="73"/>
        <v>1089731.4452401663</v>
      </c>
      <c r="AU100" s="143">
        <v>1089731.4452401667</v>
      </c>
      <c r="AV100" s="143">
        <f t="shared" si="74"/>
        <v>0</v>
      </c>
      <c r="AW100" s="143">
        <f>'[2]Populations-merged FY21'!K93</f>
        <v>1062</v>
      </c>
      <c r="AX100" s="151">
        <f t="shared" si="75"/>
        <v>1026</v>
      </c>
      <c r="AY100" s="152">
        <v>0</v>
      </c>
      <c r="AZ100" s="171">
        <f t="shared" si="76"/>
        <v>0</v>
      </c>
      <c r="BA100" s="172">
        <f t="shared" si="77"/>
        <v>1089731.4452401667</v>
      </c>
      <c r="BB100" s="182">
        <f t="shared" si="41"/>
        <v>1087679.4452401667</v>
      </c>
      <c r="BC100" s="174">
        <f>'[2]Spec Schs Calculations-21'!C91</f>
        <v>2</v>
      </c>
      <c r="BD100" s="183">
        <f t="shared" si="42"/>
        <v>2052</v>
      </c>
      <c r="BE100" s="176">
        <f>'[2]Spec Schs Calculations-21'!D91</f>
        <v>0</v>
      </c>
      <c r="BF100" s="184">
        <f t="shared" si="43"/>
        <v>0</v>
      </c>
      <c r="BG100" s="176">
        <f>'[2]Spec Schs Calculations-21'!E91</f>
        <v>0</v>
      </c>
      <c r="BH100" s="184">
        <f t="shared" si="44"/>
        <v>0</v>
      </c>
      <c r="BI100" s="185">
        <f>'[2]Spec Schs Calculations-21'!F91</f>
        <v>0</v>
      </c>
      <c r="BJ100" s="184">
        <f t="shared" si="45"/>
        <v>0</v>
      </c>
      <c r="BK100" s="180">
        <f t="shared" si="78"/>
        <v>2052</v>
      </c>
      <c r="BL100" s="13"/>
    </row>
    <row r="101" spans="1:67" ht="14.5" x14ac:dyDescent="0.35">
      <c r="A101" s="149">
        <v>4702700</v>
      </c>
      <c r="B101" s="143" t="s">
        <v>190</v>
      </c>
      <c r="C101" s="143">
        <f>'[2]2020-2021 Final-merged'!F94</f>
        <v>348371.97158048971</v>
      </c>
      <c r="D101" s="143">
        <f>'[2]2020-2021 Final-merged'!G94</f>
        <v>68921.019903418302</v>
      </c>
      <c r="E101" s="143">
        <f>'[2]2020-2021 Final-merged'!H94</f>
        <v>123320.7180288159</v>
      </c>
      <c r="F101" s="143">
        <f>'[2]2020-2021 Final-merged'!I94</f>
        <v>104356.99106632578</v>
      </c>
      <c r="G101" s="143">
        <f>'[2]2020-2021 Final-merged'!J94</f>
        <v>644970.70057904976</v>
      </c>
      <c r="H101" s="143">
        <f>'[2]2020-2021 Final-merged'!K94</f>
        <v>296116.17584341625</v>
      </c>
      <c r="I101" s="143">
        <f>'[2]2020-2021 Final-merged'!L94</f>
        <v>58582.866917905558</v>
      </c>
      <c r="J101" s="143">
        <f>'[2]2020-2021 Final-merged'!M94</f>
        <v>106728.82067472511</v>
      </c>
      <c r="K101" s="143">
        <f>'[2]2020-2021 Final-merged'!N94</f>
        <v>91155.9108262152</v>
      </c>
      <c r="L101" s="143">
        <f>'[2]2020-2021 Final-merged'!O94</f>
        <v>552583.77426226216</v>
      </c>
      <c r="M101" s="143">
        <f t="shared" si="46"/>
        <v>552583.77426226216</v>
      </c>
      <c r="N101" s="143">
        <f>'[2]Hold Harmless Base-21'!Y93</f>
        <v>581988.56919126981</v>
      </c>
      <c r="O101" s="162">
        <f t="shared" si="47"/>
        <v>-29404.79492900765</v>
      </c>
      <c r="P101" s="163" t="str">
        <f t="shared" si="48"/>
        <v>0</v>
      </c>
      <c r="Q101" s="164">
        <f t="shared" si="49"/>
        <v>0</v>
      </c>
      <c r="R101" s="165">
        <f t="shared" si="50"/>
        <v>552583.77426226216</v>
      </c>
      <c r="S101" s="166">
        <f t="shared" si="51"/>
        <v>0.94947530503929223</v>
      </c>
      <c r="T101" s="167">
        <f t="shared" si="52"/>
        <v>1</v>
      </c>
      <c r="U101" s="149" t="b">
        <f t="shared" si="53"/>
        <v>0</v>
      </c>
      <c r="V101" s="143">
        <f t="shared" si="54"/>
        <v>547712.42808523879</v>
      </c>
      <c r="W101" s="143">
        <f t="shared" si="55"/>
        <v>547712.42808523949</v>
      </c>
      <c r="X101" s="143">
        <f t="shared" si="56"/>
        <v>547712.42808523949</v>
      </c>
      <c r="Y101" s="143">
        <f>'[2]Hold Harmless Base-21'!L93</f>
        <v>314353.04751742189</v>
      </c>
      <c r="Z101" s="143">
        <f>'[2]Hold Harmless Base-21'!M93</f>
        <v>62190.802969471137</v>
      </c>
      <c r="AA101" s="143">
        <f>'[2]Hold Harmless Base-21'!N93</f>
        <v>111278.30794917494</v>
      </c>
      <c r="AB101" s="143">
        <f>'[2]Hold Harmless Base-21'!O93</f>
        <v>94166.410755201781</v>
      </c>
      <c r="AC101" s="143">
        <f t="shared" si="57"/>
        <v>581988.56919126981</v>
      </c>
      <c r="AD101" s="168">
        <f>'[2]Populations-merged FY21'!M94</f>
        <v>9.907059521455408E-2</v>
      </c>
      <c r="AE101" s="170">
        <f t="shared" si="58"/>
        <v>0.85</v>
      </c>
      <c r="AF101" s="170">
        <f t="shared" si="59"/>
        <v>0</v>
      </c>
      <c r="AG101" s="170">
        <f t="shared" si="60"/>
        <v>0</v>
      </c>
      <c r="AH101" s="170">
        <f t="shared" si="61"/>
        <v>0.85</v>
      </c>
      <c r="AI101" s="143">
        <f t="shared" si="62"/>
        <v>494690.28381257935</v>
      </c>
      <c r="AJ101" s="143">
        <f t="shared" si="63"/>
        <v>0</v>
      </c>
      <c r="AK101" s="143">
        <f t="shared" si="64"/>
        <v>547712.42808523949</v>
      </c>
      <c r="AL101" s="143">
        <f t="shared" si="65"/>
        <v>545805.94376613514</v>
      </c>
      <c r="AM101" s="143">
        <f t="shared" si="66"/>
        <v>545805.94376613514</v>
      </c>
      <c r="AN101" s="143">
        <f t="shared" si="67"/>
        <v>0</v>
      </c>
      <c r="AO101" s="143">
        <f t="shared" si="68"/>
        <v>545805.94376613514</v>
      </c>
      <c r="AP101" s="143">
        <f t="shared" si="69"/>
        <v>545787.52109564631</v>
      </c>
      <c r="AQ101" s="143">
        <f t="shared" si="70"/>
        <v>545787.52109564631</v>
      </c>
      <c r="AR101" s="143">
        <f t="shared" si="71"/>
        <v>0</v>
      </c>
      <c r="AS101" s="143">
        <f t="shared" si="72"/>
        <v>545787.52109564631</v>
      </c>
      <c r="AT101" s="143">
        <f t="shared" si="73"/>
        <v>545787.5210956462</v>
      </c>
      <c r="AU101" s="143">
        <v>545787.52109564643</v>
      </c>
      <c r="AV101" s="143">
        <f t="shared" si="74"/>
        <v>0</v>
      </c>
      <c r="AW101" s="143">
        <f>'[2]Populations-merged FY21'!K94</f>
        <v>501</v>
      </c>
      <c r="AX101" s="151">
        <f t="shared" si="75"/>
        <v>1089</v>
      </c>
      <c r="AY101" s="152">
        <v>0</v>
      </c>
      <c r="AZ101" s="171">
        <f t="shared" si="76"/>
        <v>0</v>
      </c>
      <c r="BA101" s="172">
        <f t="shared" si="77"/>
        <v>545787.52109564643</v>
      </c>
      <c r="BB101" s="182">
        <f t="shared" si="41"/>
        <v>545787.52109564643</v>
      </c>
      <c r="BC101" s="174">
        <f>'[2]Spec Schs Calculations-21'!C92</f>
        <v>0</v>
      </c>
      <c r="BD101" s="183">
        <f t="shared" si="42"/>
        <v>0</v>
      </c>
      <c r="BE101" s="176">
        <f>'[2]Spec Schs Calculations-21'!D92</f>
        <v>0</v>
      </c>
      <c r="BF101" s="184">
        <f t="shared" si="43"/>
        <v>0</v>
      </c>
      <c r="BG101" s="176">
        <f>'[2]Spec Schs Calculations-21'!E92</f>
        <v>0</v>
      </c>
      <c r="BH101" s="184">
        <f t="shared" si="44"/>
        <v>0</v>
      </c>
      <c r="BI101" s="185">
        <f>'[2]Spec Schs Calculations-21'!F92</f>
        <v>0</v>
      </c>
      <c r="BJ101" s="184">
        <f t="shared" si="45"/>
        <v>0</v>
      </c>
      <c r="BK101" s="180">
        <f t="shared" si="78"/>
        <v>0</v>
      </c>
      <c r="BL101" s="13"/>
    </row>
    <row r="102" spans="1:67" ht="14.5" x14ac:dyDescent="0.35">
      <c r="A102" s="149">
        <v>4702760</v>
      </c>
      <c r="B102" s="143" t="s">
        <v>191</v>
      </c>
      <c r="C102" s="143">
        <f>'[2]2020-2021 Final-merged'!F95</f>
        <v>1186073.1215229314</v>
      </c>
      <c r="D102" s="143">
        <f>'[2]2020-2021 Final-merged'!G95</f>
        <v>278286.50266267941</v>
      </c>
      <c r="E102" s="143">
        <f>'[2]2020-2021 Final-merged'!H95</f>
        <v>570412.58891846193</v>
      </c>
      <c r="F102" s="143">
        <f>'[2]2020-2021 Final-merged'!I95</f>
        <v>576368.06774256995</v>
      </c>
      <c r="G102" s="143">
        <f>'[2]2020-2021 Final-merged'!J95</f>
        <v>2611140.2808466428</v>
      </c>
      <c r="H102" s="143">
        <f>'[2]2020-2021 Final-merged'!K95</f>
        <v>1165977.8281339947</v>
      </c>
      <c r="I102" s="143">
        <f>'[2]2020-2021 Final-merged'!L95</f>
        <v>236543.5272632775</v>
      </c>
      <c r="J102" s="143">
        <f>'[2]2020-2021 Final-merged'!M95</f>
        <v>587541.09265647072</v>
      </c>
      <c r="K102" s="143">
        <f>'[2]2020-2021 Final-merged'!N95</f>
        <v>501812.37935868558</v>
      </c>
      <c r="L102" s="143">
        <f>'[2]2020-2021 Final-merged'!O95</f>
        <v>2491874.8274124283</v>
      </c>
      <c r="M102" s="143">
        <f t="shared" si="46"/>
        <v>2491874.8274124283</v>
      </c>
      <c r="N102" s="143">
        <f>'[2]Hold Harmless Base-21'!Y94</f>
        <v>2584787.8136154823</v>
      </c>
      <c r="O102" s="162">
        <f t="shared" si="47"/>
        <v>-92912.986203053966</v>
      </c>
      <c r="P102" s="163" t="str">
        <f t="shared" si="48"/>
        <v>0</v>
      </c>
      <c r="Q102" s="164">
        <f t="shared" si="49"/>
        <v>0</v>
      </c>
      <c r="R102" s="165">
        <f t="shared" si="50"/>
        <v>2491874.8274124283</v>
      </c>
      <c r="S102" s="166">
        <f t="shared" si="51"/>
        <v>0.96405392128760792</v>
      </c>
      <c r="T102" s="167">
        <f t="shared" si="52"/>
        <v>1</v>
      </c>
      <c r="U102" s="149" t="b">
        <f t="shared" si="53"/>
        <v>0</v>
      </c>
      <c r="V102" s="143">
        <f t="shared" si="54"/>
        <v>2469907.5068367519</v>
      </c>
      <c r="W102" s="143">
        <f t="shared" si="55"/>
        <v>2469907.5068367557</v>
      </c>
      <c r="X102" s="143">
        <f t="shared" si="56"/>
        <v>2469907.5068367557</v>
      </c>
      <c r="Y102" s="143">
        <f>'[2]Hold Harmless Base-21'!L94</f>
        <v>1174102.8902419989</v>
      </c>
      <c r="Z102" s="143">
        <f>'[2]Hold Harmless Base-21'!M94</f>
        <v>275477.94580493961</v>
      </c>
      <c r="AA102" s="143">
        <f>'[2]Hold Harmless Base-21'!N94</f>
        <v>564655.80167574773</v>
      </c>
      <c r="AB102" s="143">
        <f>'[2]Hold Harmless Base-21'!O94</f>
        <v>570551.1758927959</v>
      </c>
      <c r="AC102" s="143">
        <f t="shared" si="57"/>
        <v>2584787.8136154823</v>
      </c>
      <c r="AD102" s="168">
        <f>'[2]Populations-merged FY21'!M95</f>
        <v>0.1313901060519464</v>
      </c>
      <c r="AE102" s="170">
        <f t="shared" si="58"/>
        <v>0.85</v>
      </c>
      <c r="AF102" s="170">
        <f t="shared" si="59"/>
        <v>0</v>
      </c>
      <c r="AG102" s="170">
        <f t="shared" si="60"/>
        <v>0</v>
      </c>
      <c r="AH102" s="170">
        <f t="shared" si="61"/>
        <v>0.85</v>
      </c>
      <c r="AI102" s="143">
        <f t="shared" si="62"/>
        <v>2197069.64157316</v>
      </c>
      <c r="AJ102" s="143">
        <f t="shared" si="63"/>
        <v>0</v>
      </c>
      <c r="AK102" s="143">
        <f t="shared" si="64"/>
        <v>2469907.5068367557</v>
      </c>
      <c r="AL102" s="143">
        <f t="shared" si="65"/>
        <v>2461310.2216740218</v>
      </c>
      <c r="AM102" s="143">
        <f t="shared" si="66"/>
        <v>2461310.2216740218</v>
      </c>
      <c r="AN102" s="143">
        <f t="shared" si="67"/>
        <v>0</v>
      </c>
      <c r="AO102" s="143">
        <f t="shared" si="68"/>
        <v>2461310.2216740218</v>
      </c>
      <c r="AP102" s="143">
        <f t="shared" si="69"/>
        <v>2461227.1446982161</v>
      </c>
      <c r="AQ102" s="143">
        <f t="shared" si="70"/>
        <v>2461227.1446982161</v>
      </c>
      <c r="AR102" s="143">
        <f t="shared" si="71"/>
        <v>0</v>
      </c>
      <c r="AS102" s="143">
        <f t="shared" si="72"/>
        <v>2461227.1446982161</v>
      </c>
      <c r="AT102" s="143">
        <f t="shared" si="73"/>
        <v>2461227.1446982156</v>
      </c>
      <c r="AU102" s="143">
        <v>2461227.1446982161</v>
      </c>
      <c r="AV102" s="143">
        <f t="shared" si="74"/>
        <v>0</v>
      </c>
      <c r="AW102" s="143">
        <f>'[2]Populations-merged FY21'!K95</f>
        <v>2069</v>
      </c>
      <c r="AX102" s="151">
        <f t="shared" si="75"/>
        <v>1190</v>
      </c>
      <c r="AY102" s="152">
        <v>30</v>
      </c>
      <c r="AZ102" s="171">
        <f t="shared" si="76"/>
        <v>35700</v>
      </c>
      <c r="BA102" s="172">
        <f t="shared" si="77"/>
        <v>2425527.1446982161</v>
      </c>
      <c r="BB102" s="182">
        <f t="shared" si="41"/>
        <v>2421957.1446982161</v>
      </c>
      <c r="BC102" s="174">
        <f>'[2]Spec Schs Calculations-21'!C93</f>
        <v>2</v>
      </c>
      <c r="BD102" s="183">
        <f t="shared" si="42"/>
        <v>2380</v>
      </c>
      <c r="BE102" s="176">
        <f>'[2]Spec Schs Calculations-21'!D93</f>
        <v>0</v>
      </c>
      <c r="BF102" s="184">
        <f t="shared" si="43"/>
        <v>0</v>
      </c>
      <c r="BG102" s="176">
        <f>'[2]Spec Schs Calculations-21'!E93</f>
        <v>1</v>
      </c>
      <c r="BH102" s="184">
        <f t="shared" si="44"/>
        <v>1190</v>
      </c>
      <c r="BI102" s="185">
        <f>'[2]Spec Schs Calculations-21'!F93</f>
        <v>0</v>
      </c>
      <c r="BJ102" s="184">
        <f t="shared" si="45"/>
        <v>0</v>
      </c>
      <c r="BK102" s="180">
        <f t="shared" si="78"/>
        <v>3570</v>
      </c>
      <c r="BL102" s="13"/>
    </row>
    <row r="103" spans="1:67" ht="14.5" x14ac:dyDescent="0.35">
      <c r="A103" s="149">
        <v>4702790</v>
      </c>
      <c r="B103" s="143" t="s">
        <v>192</v>
      </c>
      <c r="C103" s="143">
        <f>'[2]2020-2021 Final-merged'!F96</f>
        <v>149639.57911206447</v>
      </c>
      <c r="D103" s="143">
        <f>'[2]2020-2021 Final-merged'!G96</f>
        <v>36627.928611340052</v>
      </c>
      <c r="E103" s="143">
        <f>'[2]2020-2021 Final-merged'!H96</f>
        <v>75897.483849641212</v>
      </c>
      <c r="F103" s="143">
        <f>'[2]2020-2021 Final-merged'!I96</f>
        <v>75631.815352823949</v>
      </c>
      <c r="G103" s="143">
        <f>'[2]2020-2021 Final-merged'!J96</f>
        <v>337796.80692586966</v>
      </c>
      <c r="H103" s="143">
        <f>'[2]2020-2021 Final-merged'!K96</f>
        <v>154411.75684326462</v>
      </c>
      <c r="I103" s="143">
        <f>'[2]2020-2021 Final-merged'!L96</f>
        <v>38170.155307198867</v>
      </c>
      <c r="J103" s="143">
        <f>'[2]2020-2021 Final-merged'!M96</f>
        <v>80228.027872243634</v>
      </c>
      <c r="K103" s="143">
        <f>'[2]2020-2021 Final-merged'!N96</f>
        <v>68263.39565248444</v>
      </c>
      <c r="L103" s="143">
        <f>'[2]2020-2021 Final-merged'!O96</f>
        <v>341073.33567519154</v>
      </c>
      <c r="M103" s="143">
        <f t="shared" si="46"/>
        <v>341073.33567519154</v>
      </c>
      <c r="N103" s="143">
        <f>'[2]Hold Harmless Base-21'!Y95</f>
        <v>333028.61169693479</v>
      </c>
      <c r="O103" s="162">
        <f t="shared" si="47"/>
        <v>8044.7239782567485</v>
      </c>
      <c r="P103" s="163">
        <f t="shared" si="48"/>
        <v>8044.7239782567485</v>
      </c>
      <c r="Q103" s="164">
        <f t="shared" si="49"/>
        <v>3814.009822658571</v>
      </c>
      <c r="R103" s="165">
        <f t="shared" si="50"/>
        <v>337259.32585253299</v>
      </c>
      <c r="S103" s="166">
        <f t="shared" si="51"/>
        <v>1.0127037557945568</v>
      </c>
      <c r="T103" s="167">
        <f t="shared" si="52"/>
        <v>0.98881762534996087</v>
      </c>
      <c r="U103" s="149" t="b">
        <f t="shared" si="53"/>
        <v>0</v>
      </c>
      <c r="V103" s="143">
        <f t="shared" si="54"/>
        <v>334286.18946276</v>
      </c>
      <c r="W103" s="143">
        <f t="shared" si="55"/>
        <v>334286.18946276046</v>
      </c>
      <c r="X103" s="143">
        <f t="shared" si="56"/>
        <v>334286.18946276046</v>
      </c>
      <c r="Y103" s="143">
        <f>'[2]Hold Harmless Base-21'!L95</f>
        <v>147527.33082388408</v>
      </c>
      <c r="Z103" s="143">
        <f>'[2]Hold Harmless Base-21'!M95</f>
        <v>36110.904439206046</v>
      </c>
      <c r="AA103" s="143">
        <f>'[2]Hold Harmless Base-21'!N95</f>
        <v>74826.147433902268</v>
      </c>
      <c r="AB103" s="143">
        <f>'[2]Hold Harmless Base-21'!O95</f>
        <v>74564.22899994241</v>
      </c>
      <c r="AC103" s="143">
        <f t="shared" si="57"/>
        <v>333028.61169693479</v>
      </c>
      <c r="AD103" s="168">
        <f>'[2]Populations-merged FY21'!M96</f>
        <v>0.25114573785517874</v>
      </c>
      <c r="AE103" s="170">
        <f t="shared" si="58"/>
        <v>0</v>
      </c>
      <c r="AF103" s="170">
        <f t="shared" si="59"/>
        <v>0.9</v>
      </c>
      <c r="AG103" s="170">
        <f t="shared" si="60"/>
        <v>0</v>
      </c>
      <c r="AH103" s="170">
        <f t="shared" si="61"/>
        <v>0.9</v>
      </c>
      <c r="AI103" s="143">
        <f t="shared" si="62"/>
        <v>299725.75052724133</v>
      </c>
      <c r="AJ103" s="143">
        <f t="shared" si="63"/>
        <v>0</v>
      </c>
      <c r="AK103" s="143">
        <f t="shared" si="64"/>
        <v>334286.18946276046</v>
      </c>
      <c r="AL103" s="143">
        <f t="shared" si="65"/>
        <v>333122.60188354144</v>
      </c>
      <c r="AM103" s="143">
        <f t="shared" si="66"/>
        <v>333122.60188354144</v>
      </c>
      <c r="AN103" s="143">
        <f t="shared" si="67"/>
        <v>0</v>
      </c>
      <c r="AO103" s="143">
        <f t="shared" si="68"/>
        <v>333122.60188354144</v>
      </c>
      <c r="AP103" s="143">
        <f t="shared" si="69"/>
        <v>333111.35794602666</v>
      </c>
      <c r="AQ103" s="143">
        <f t="shared" si="70"/>
        <v>333111.35794602666</v>
      </c>
      <c r="AR103" s="143">
        <f t="shared" si="71"/>
        <v>0</v>
      </c>
      <c r="AS103" s="143">
        <f t="shared" si="72"/>
        <v>333111.35794602666</v>
      </c>
      <c r="AT103" s="143">
        <f t="shared" si="73"/>
        <v>333111.3579460266</v>
      </c>
      <c r="AU103" s="143">
        <v>333111.35794602666</v>
      </c>
      <c r="AV103" s="143">
        <f t="shared" si="74"/>
        <v>0</v>
      </c>
      <c r="AW103" s="143">
        <f>'[2]Populations-merged FY21'!K96</f>
        <v>274</v>
      </c>
      <c r="AX103" s="151">
        <f t="shared" si="75"/>
        <v>1216</v>
      </c>
      <c r="AY103" s="152">
        <v>0</v>
      </c>
      <c r="AZ103" s="171">
        <f t="shared" si="76"/>
        <v>0</v>
      </c>
      <c r="BA103" s="172">
        <f t="shared" si="77"/>
        <v>333111.35794602666</v>
      </c>
      <c r="BB103" s="182">
        <f t="shared" si="41"/>
        <v>333111.35794602666</v>
      </c>
      <c r="BC103" s="174">
        <f>'[2]Spec Schs Calculations-21'!C94</f>
        <v>0</v>
      </c>
      <c r="BD103" s="183">
        <f t="shared" si="42"/>
        <v>0</v>
      </c>
      <c r="BE103" s="176">
        <f>'[2]Spec Schs Calculations-21'!D94</f>
        <v>0</v>
      </c>
      <c r="BF103" s="184">
        <f t="shared" si="43"/>
        <v>0</v>
      </c>
      <c r="BG103" s="176">
        <f>'[2]Spec Schs Calculations-21'!E94</f>
        <v>0</v>
      </c>
      <c r="BH103" s="184">
        <f t="shared" si="44"/>
        <v>0</v>
      </c>
      <c r="BI103" s="185">
        <f>'[2]Spec Schs Calculations-21'!F94</f>
        <v>0</v>
      </c>
      <c r="BJ103" s="184">
        <f t="shared" si="45"/>
        <v>0</v>
      </c>
      <c r="BK103" s="180">
        <f t="shared" si="78"/>
        <v>0</v>
      </c>
      <c r="BL103" s="13"/>
    </row>
    <row r="104" spans="1:67" ht="14.5" x14ac:dyDescent="0.35">
      <c r="A104" s="149">
        <v>4702820</v>
      </c>
      <c r="B104" s="143" t="s">
        <v>193</v>
      </c>
      <c r="C104" s="143">
        <f>'[2]2020-2021 Final-merged'!F97</f>
        <v>811824.96030178899</v>
      </c>
      <c r="D104" s="143">
        <f>'[2]2020-2021 Final-merged'!G97</f>
        <v>198713.91557823843</v>
      </c>
      <c r="E104" s="143">
        <f>'[2]2020-2021 Final-merged'!H97</f>
        <v>362567.77444114158</v>
      </c>
      <c r="F104" s="143">
        <f>'[2]2020-2021 Final-merged'!I97</f>
        <v>314956.89702841244</v>
      </c>
      <c r="G104" s="143">
        <f>'[2]2020-2021 Final-merged'!J97</f>
        <v>1688063.5473495815</v>
      </c>
      <c r="H104" s="143">
        <f>'[2]2020-2021 Final-merged'!K97</f>
        <v>730642.46427161014</v>
      </c>
      <c r="I104" s="143">
        <f>'[2]2020-2021 Final-merged'!L97</f>
        <v>178842.5240204146</v>
      </c>
      <c r="J104" s="143">
        <f>'[2]2020-2021 Final-merged'!M97</f>
        <v>326310.99699702743</v>
      </c>
      <c r="K104" s="143">
        <f>'[2]2020-2021 Final-merged'!N97</f>
        <v>283461.20732557122</v>
      </c>
      <c r="L104" s="143">
        <f>'[2]2020-2021 Final-merged'!O97</f>
        <v>1519257.1926146233</v>
      </c>
      <c r="M104" s="143">
        <f t="shared" si="46"/>
        <v>1519257.1926146233</v>
      </c>
      <c r="N104" s="143">
        <f>'[2]Hold Harmless Base-21'!Y96</f>
        <v>1606070.6540744076</v>
      </c>
      <c r="O104" s="162">
        <f t="shared" si="47"/>
        <v>-86813.461459784303</v>
      </c>
      <c r="P104" s="163" t="str">
        <f t="shared" si="48"/>
        <v>0</v>
      </c>
      <c r="Q104" s="164">
        <f t="shared" si="49"/>
        <v>0</v>
      </c>
      <c r="R104" s="165">
        <f t="shared" si="50"/>
        <v>1519257.1926146233</v>
      </c>
      <c r="S104" s="166">
        <f t="shared" si="51"/>
        <v>0.94594667349188588</v>
      </c>
      <c r="T104" s="167">
        <f t="shared" si="52"/>
        <v>1</v>
      </c>
      <c r="U104" s="149" t="b">
        <f t="shared" si="53"/>
        <v>0</v>
      </c>
      <c r="V104" s="143">
        <f t="shared" si="54"/>
        <v>1505864.0600945104</v>
      </c>
      <c r="W104" s="143">
        <f t="shared" si="55"/>
        <v>1505864.0600945125</v>
      </c>
      <c r="X104" s="143">
        <f t="shared" si="56"/>
        <v>1505864.0600945125</v>
      </c>
      <c r="Y104" s="143">
        <f>'[2]Hold Harmless Base-21'!L96</f>
        <v>772392.86816718988</v>
      </c>
      <c r="Z104" s="143">
        <f>'[2]Hold Harmless Base-21'!M96</f>
        <v>189061.95141025426</v>
      </c>
      <c r="AA104" s="143">
        <f>'[2]Hold Harmless Base-21'!N96</f>
        <v>344957.07436918898</v>
      </c>
      <c r="AB104" s="143">
        <f>'[2]Hold Harmless Base-21'!O96</f>
        <v>299658.76012777438</v>
      </c>
      <c r="AC104" s="143">
        <f t="shared" si="57"/>
        <v>1606070.6540744076</v>
      </c>
      <c r="AD104" s="168">
        <f>'[2]Populations-merged FY21'!M97</f>
        <v>0.17986047922353654</v>
      </c>
      <c r="AE104" s="170">
        <f t="shared" si="58"/>
        <v>0</v>
      </c>
      <c r="AF104" s="170">
        <f t="shared" si="59"/>
        <v>0.9</v>
      </c>
      <c r="AG104" s="170">
        <f t="shared" si="60"/>
        <v>0</v>
      </c>
      <c r="AH104" s="170">
        <f t="shared" si="61"/>
        <v>0.9</v>
      </c>
      <c r="AI104" s="143">
        <f t="shared" si="62"/>
        <v>1445463.5886669669</v>
      </c>
      <c r="AJ104" s="143">
        <f t="shared" si="63"/>
        <v>0</v>
      </c>
      <c r="AK104" s="143">
        <f t="shared" si="64"/>
        <v>1505864.0600945125</v>
      </c>
      <c r="AL104" s="143">
        <f t="shared" si="65"/>
        <v>1500622.4295050635</v>
      </c>
      <c r="AM104" s="143">
        <f t="shared" si="66"/>
        <v>1500622.4295050635</v>
      </c>
      <c r="AN104" s="143">
        <f t="shared" si="67"/>
        <v>0</v>
      </c>
      <c r="AO104" s="143">
        <f t="shared" si="68"/>
        <v>1500622.4295050635</v>
      </c>
      <c r="AP104" s="143">
        <f t="shared" si="69"/>
        <v>1500571.7787694628</v>
      </c>
      <c r="AQ104" s="143">
        <f t="shared" si="70"/>
        <v>1500571.7787694628</v>
      </c>
      <c r="AR104" s="143">
        <f t="shared" si="71"/>
        <v>0</v>
      </c>
      <c r="AS104" s="143">
        <f t="shared" si="72"/>
        <v>1500571.7787694628</v>
      </c>
      <c r="AT104" s="143">
        <f t="shared" si="73"/>
        <v>1500571.7787694626</v>
      </c>
      <c r="AU104" s="143">
        <v>1500571.7787694628</v>
      </c>
      <c r="AV104" s="143">
        <f t="shared" si="74"/>
        <v>0</v>
      </c>
      <c r="AW104" s="143">
        <f>'[2]Populations-merged FY21'!K97</f>
        <v>1186</v>
      </c>
      <c r="AX104" s="151">
        <f t="shared" si="75"/>
        <v>1265</v>
      </c>
      <c r="AY104" s="152">
        <v>0</v>
      </c>
      <c r="AZ104" s="171">
        <f t="shared" si="76"/>
        <v>0</v>
      </c>
      <c r="BA104" s="172">
        <f t="shared" si="77"/>
        <v>1500571.7787694628</v>
      </c>
      <c r="BB104" s="182">
        <f t="shared" si="41"/>
        <v>1495511.7787694628</v>
      </c>
      <c r="BC104" s="174">
        <f>'[2]Spec Schs Calculations-21'!C95</f>
        <v>2</v>
      </c>
      <c r="BD104" s="183">
        <f t="shared" si="42"/>
        <v>2530</v>
      </c>
      <c r="BE104" s="176">
        <f>'[2]Spec Schs Calculations-21'!D95</f>
        <v>0</v>
      </c>
      <c r="BF104" s="184">
        <f t="shared" si="43"/>
        <v>0</v>
      </c>
      <c r="BG104" s="176">
        <f>'[2]Spec Schs Calculations-21'!E95</f>
        <v>2</v>
      </c>
      <c r="BH104" s="184">
        <f t="shared" si="44"/>
        <v>2530</v>
      </c>
      <c r="BI104" s="185">
        <f>'[2]Spec Schs Calculations-21'!F95</f>
        <v>0</v>
      </c>
      <c r="BJ104" s="184">
        <f t="shared" si="45"/>
        <v>0</v>
      </c>
      <c r="BK104" s="180">
        <f t="shared" si="78"/>
        <v>5060</v>
      </c>
      <c r="BL104" s="13"/>
    </row>
    <row r="105" spans="1:67" ht="14.5" x14ac:dyDescent="0.35">
      <c r="A105" s="149">
        <v>4702880</v>
      </c>
      <c r="B105" s="143" t="s">
        <v>194</v>
      </c>
      <c r="C105" s="143">
        <f>'[2]2020-2021 Final-merged'!F98</f>
        <v>617768.29430369986</v>
      </c>
      <c r="D105" s="143">
        <f>'[2]2020-2021 Final-merged'!G98</f>
        <v>148960.92467637797</v>
      </c>
      <c r="E105" s="143">
        <f>'[2]2020-2021 Final-merged'!H98</f>
        <v>332101.26322905719</v>
      </c>
      <c r="F105" s="143">
        <f>'[2]2020-2021 Final-merged'!I98</f>
        <v>335568.61664839584</v>
      </c>
      <c r="G105" s="143">
        <f>'[2]2020-2021 Final-merged'!J98</f>
        <v>1434399.0988575309</v>
      </c>
      <c r="H105" s="143">
        <f>'[2]2020-2021 Final-merged'!K98</f>
        <v>555991.46487332985</v>
      </c>
      <c r="I105" s="143">
        <f>'[2]2020-2021 Final-merged'!L98</f>
        <v>134064.83220874018</v>
      </c>
      <c r="J105" s="143">
        <f>'[2]2020-2021 Final-merged'!M98</f>
        <v>298891.13690615149</v>
      </c>
      <c r="K105" s="143">
        <f>'[2]2020-2021 Final-merged'!N98</f>
        <v>302011.75498355628</v>
      </c>
      <c r="L105" s="143">
        <f>'[2]2020-2021 Final-merged'!O98</f>
        <v>1290959.1889717777</v>
      </c>
      <c r="M105" s="143">
        <f t="shared" si="46"/>
        <v>1290959.1889717777</v>
      </c>
      <c r="N105" s="143">
        <f>'[2]Hold Harmless Base-21'!Y97</f>
        <v>1240027.3782394668</v>
      </c>
      <c r="O105" s="162">
        <f t="shared" si="47"/>
        <v>50931.810732310871</v>
      </c>
      <c r="P105" s="163">
        <f t="shared" si="48"/>
        <v>50931.810732310871</v>
      </c>
      <c r="Q105" s="164">
        <f t="shared" si="49"/>
        <v>24146.810623192425</v>
      </c>
      <c r="R105" s="165">
        <f t="shared" si="50"/>
        <v>1266812.3783485852</v>
      </c>
      <c r="S105" s="166">
        <f t="shared" si="51"/>
        <v>1.0216003296210656</v>
      </c>
      <c r="T105" s="167">
        <f t="shared" si="52"/>
        <v>0.98129545005801078</v>
      </c>
      <c r="U105" s="149" t="b">
        <f t="shared" si="53"/>
        <v>0</v>
      </c>
      <c r="V105" s="143">
        <f t="shared" si="54"/>
        <v>1255644.6931509641</v>
      </c>
      <c r="W105" s="143">
        <f t="shared" si="55"/>
        <v>1255644.6931509657</v>
      </c>
      <c r="X105" s="143">
        <f t="shared" si="56"/>
        <v>1255644.6931509657</v>
      </c>
      <c r="Y105" s="143">
        <f>'[2]Hold Harmless Base-21'!L97</f>
        <v>534056.10680808907</v>
      </c>
      <c r="Z105" s="143">
        <f>'[2]Hold Harmless Base-21'!M97</f>
        <v>128775.61414650764</v>
      </c>
      <c r="AA105" s="143">
        <f>'[2]Hold Harmless Base-21'!N97</f>
        <v>287099.07799018046</v>
      </c>
      <c r="AB105" s="143">
        <f>'[2]Hold Harmless Base-21'!O97</f>
        <v>290096.57929468958</v>
      </c>
      <c r="AC105" s="143">
        <f t="shared" si="57"/>
        <v>1240027.3782394668</v>
      </c>
      <c r="AD105" s="168">
        <f>'[2]Populations-merged FY21'!M98</f>
        <v>0.2061086500349732</v>
      </c>
      <c r="AE105" s="170">
        <f t="shared" si="58"/>
        <v>0</v>
      </c>
      <c r="AF105" s="170">
        <f t="shared" si="59"/>
        <v>0.9</v>
      </c>
      <c r="AG105" s="170">
        <f t="shared" si="60"/>
        <v>0</v>
      </c>
      <c r="AH105" s="170">
        <f t="shared" si="61"/>
        <v>0.9</v>
      </c>
      <c r="AI105" s="143">
        <f t="shared" si="62"/>
        <v>1116024.6404155202</v>
      </c>
      <c r="AJ105" s="143">
        <f t="shared" si="63"/>
        <v>0</v>
      </c>
      <c r="AK105" s="143">
        <f t="shared" si="64"/>
        <v>1255644.6931509657</v>
      </c>
      <c r="AL105" s="143">
        <f t="shared" si="65"/>
        <v>1251274.0292859378</v>
      </c>
      <c r="AM105" s="143">
        <f t="shared" si="66"/>
        <v>1251274.0292859378</v>
      </c>
      <c r="AN105" s="143">
        <f t="shared" si="67"/>
        <v>0</v>
      </c>
      <c r="AO105" s="143">
        <f t="shared" si="68"/>
        <v>1251274.0292859378</v>
      </c>
      <c r="AP105" s="143">
        <f t="shared" si="69"/>
        <v>1251231.794844565</v>
      </c>
      <c r="AQ105" s="143">
        <f t="shared" si="70"/>
        <v>1251231.794844565</v>
      </c>
      <c r="AR105" s="143">
        <f t="shared" si="71"/>
        <v>0</v>
      </c>
      <c r="AS105" s="143">
        <f t="shared" si="72"/>
        <v>1251231.794844565</v>
      </c>
      <c r="AT105" s="143">
        <f t="shared" si="73"/>
        <v>1251231.7948445647</v>
      </c>
      <c r="AU105" s="143">
        <v>1251231.7948445652</v>
      </c>
      <c r="AV105" s="143">
        <f t="shared" si="74"/>
        <v>0</v>
      </c>
      <c r="AW105" s="143">
        <f>'[2]Populations-merged FY21'!K98</f>
        <v>884</v>
      </c>
      <c r="AX105" s="151">
        <f t="shared" si="75"/>
        <v>1415</v>
      </c>
      <c r="AY105" s="152">
        <v>0</v>
      </c>
      <c r="AZ105" s="171">
        <f t="shared" si="76"/>
        <v>0</v>
      </c>
      <c r="BA105" s="172">
        <f t="shared" si="77"/>
        <v>1251231.7948445652</v>
      </c>
      <c r="BB105" s="189">
        <f t="shared" si="41"/>
        <v>1246986.7948445652</v>
      </c>
      <c r="BC105" s="174">
        <f>'[2]Spec Schs Calculations-21'!C96</f>
        <v>1</v>
      </c>
      <c r="BD105" s="183">
        <f t="shared" si="42"/>
        <v>1415</v>
      </c>
      <c r="BE105" s="176">
        <f>'[2]Spec Schs Calculations-21'!D96</f>
        <v>2</v>
      </c>
      <c r="BF105" s="184">
        <f t="shared" si="43"/>
        <v>2830</v>
      </c>
      <c r="BG105" s="176">
        <f>'[2]Spec Schs Calculations-21'!E96</f>
        <v>0</v>
      </c>
      <c r="BH105" s="184">
        <f t="shared" si="44"/>
        <v>0</v>
      </c>
      <c r="BI105" s="185">
        <f>'[2]Spec Schs Calculations-21'!F96</f>
        <v>0</v>
      </c>
      <c r="BJ105" s="184">
        <f t="shared" si="45"/>
        <v>0</v>
      </c>
      <c r="BK105" s="180">
        <f t="shared" si="78"/>
        <v>4245</v>
      </c>
      <c r="BL105" s="13"/>
    </row>
    <row r="106" spans="1:67" ht="14.5" x14ac:dyDescent="0.35">
      <c r="A106" s="149">
        <v>4702910</v>
      </c>
      <c r="B106" s="143" t="s">
        <v>195</v>
      </c>
      <c r="C106" s="143">
        <f>'[2]2020-2021 Final-merged'!F99</f>
        <v>248479.0059056422</v>
      </c>
      <c r="D106" s="143">
        <f>'[2]2020-2021 Final-merged'!G99</f>
        <v>60821.283671966892</v>
      </c>
      <c r="E106" s="143">
        <f>'[2]2020-2021 Final-merged'!H99</f>
        <v>117774.9192016762</v>
      </c>
      <c r="F106" s="143">
        <f>'[2]2020-2021 Final-merged'!I99</f>
        <v>109226.86952954021</v>
      </c>
      <c r="G106" s="143">
        <f>'[2]2020-2021 Final-merged'!J99</f>
        <v>536302.0783088255</v>
      </c>
      <c r="H106" s="143">
        <f>'[2]2020-2021 Final-merged'!K99</f>
        <v>257540.77692471523</v>
      </c>
      <c r="I106" s="143">
        <f>'[2]2020-2021 Final-merged'!L99</f>
        <v>63663.36122405067</v>
      </c>
      <c r="J106" s="143">
        <f>'[2]2020-2021 Final-merged'!M99</f>
        <v>131261.35614259698</v>
      </c>
      <c r="K106" s="143">
        <f>'[2]2020-2021 Final-merged'!N99</f>
        <v>110700.37492509605</v>
      </c>
      <c r="L106" s="143">
        <f>'[2]2020-2021 Final-merged'!O99</f>
        <v>563165.86921645887</v>
      </c>
      <c r="M106" s="143">
        <f t="shared" si="46"/>
        <v>563165.86921645887</v>
      </c>
      <c r="N106" s="143">
        <f>'[2]Hold Harmless Base-21'!Y98</f>
        <v>519575.43297254329</v>
      </c>
      <c r="O106" s="162">
        <f t="shared" si="47"/>
        <v>43590.436243915581</v>
      </c>
      <c r="P106" s="163">
        <f t="shared" si="48"/>
        <v>43590.436243915581</v>
      </c>
      <c r="Q106" s="164">
        <f t="shared" si="49"/>
        <v>20666.259334393311</v>
      </c>
      <c r="R106" s="165">
        <f t="shared" si="50"/>
        <v>542499.60988206556</v>
      </c>
      <c r="S106" s="166">
        <f t="shared" si="51"/>
        <v>1.0441209792741175</v>
      </c>
      <c r="T106" s="167">
        <f t="shared" si="52"/>
        <v>0.96330342361985366</v>
      </c>
      <c r="U106" s="149" t="b">
        <f t="shared" si="53"/>
        <v>0</v>
      </c>
      <c r="V106" s="143">
        <f t="shared" si="54"/>
        <v>537717.16145754594</v>
      </c>
      <c r="W106" s="143">
        <f t="shared" si="55"/>
        <v>537717.16145754664</v>
      </c>
      <c r="X106" s="143">
        <f t="shared" si="56"/>
        <v>537717.16145754664</v>
      </c>
      <c r="Y106" s="143">
        <f>'[2]Hold Harmless Base-21'!L98</f>
        <v>240729.23134127379</v>
      </c>
      <c r="Z106" s="143">
        <f>'[2]Hold Harmless Base-21'!M98</f>
        <v>58924.337749089864</v>
      </c>
      <c r="AA106" s="143">
        <f>'[2]Hold Harmless Base-21'!N98</f>
        <v>114101.65485556764</v>
      </c>
      <c r="AB106" s="143">
        <f>'[2]Hold Harmless Base-21'!O98</f>
        <v>105820.20902661201</v>
      </c>
      <c r="AC106" s="143">
        <f t="shared" si="57"/>
        <v>519575.43297254329</v>
      </c>
      <c r="AD106" s="168">
        <f>'[2]Populations-merged FY21'!M99</f>
        <v>0.24543501611170784</v>
      </c>
      <c r="AE106" s="170">
        <f t="shared" si="58"/>
        <v>0</v>
      </c>
      <c r="AF106" s="170">
        <f t="shared" si="59"/>
        <v>0.9</v>
      </c>
      <c r="AG106" s="170">
        <f t="shared" si="60"/>
        <v>0</v>
      </c>
      <c r="AH106" s="170">
        <f t="shared" si="61"/>
        <v>0.9</v>
      </c>
      <c r="AI106" s="143">
        <f t="shared" si="62"/>
        <v>467617.88967528899</v>
      </c>
      <c r="AJ106" s="143">
        <f t="shared" si="63"/>
        <v>0</v>
      </c>
      <c r="AK106" s="143">
        <f t="shared" si="64"/>
        <v>537717.16145754664</v>
      </c>
      <c r="AL106" s="143">
        <f t="shared" si="65"/>
        <v>535845.46878842835</v>
      </c>
      <c r="AM106" s="143">
        <f t="shared" si="66"/>
        <v>535845.46878842835</v>
      </c>
      <c r="AN106" s="143">
        <f t="shared" si="67"/>
        <v>0</v>
      </c>
      <c r="AO106" s="143">
        <f t="shared" si="68"/>
        <v>535845.46878842835</v>
      </c>
      <c r="AP106" s="143">
        <f t="shared" si="69"/>
        <v>535827.3823153564</v>
      </c>
      <c r="AQ106" s="143">
        <f t="shared" si="70"/>
        <v>535827.3823153564</v>
      </c>
      <c r="AR106" s="143">
        <f t="shared" si="71"/>
        <v>0</v>
      </c>
      <c r="AS106" s="143">
        <f t="shared" si="72"/>
        <v>535827.3823153564</v>
      </c>
      <c r="AT106" s="143">
        <f t="shared" si="73"/>
        <v>535827.38231535628</v>
      </c>
      <c r="AU106" s="143">
        <v>535827.38231535652</v>
      </c>
      <c r="AV106" s="143">
        <f t="shared" si="74"/>
        <v>0</v>
      </c>
      <c r="AW106" s="143">
        <f>'[2]Populations-merged FY21'!K99</f>
        <v>457</v>
      </c>
      <c r="AX106" s="151">
        <f t="shared" si="75"/>
        <v>1172</v>
      </c>
      <c r="AY106" s="152">
        <v>0</v>
      </c>
      <c r="AZ106" s="171">
        <f t="shared" si="76"/>
        <v>0</v>
      </c>
      <c r="BA106" s="172">
        <f t="shared" si="77"/>
        <v>535827.38231535652</v>
      </c>
      <c r="BB106" s="182">
        <f t="shared" si="41"/>
        <v>535827.38231535652</v>
      </c>
      <c r="BC106" s="174">
        <f>'[2]Spec Schs Calculations-21'!C97</f>
        <v>0</v>
      </c>
      <c r="BD106" s="183">
        <f t="shared" si="42"/>
        <v>0</v>
      </c>
      <c r="BE106" s="176">
        <f>'[2]Spec Schs Calculations-21'!D97</f>
        <v>0</v>
      </c>
      <c r="BF106" s="184">
        <f t="shared" si="43"/>
        <v>0</v>
      </c>
      <c r="BG106" s="176">
        <f>'[2]Spec Schs Calculations-21'!E97</f>
        <v>0</v>
      </c>
      <c r="BH106" s="184">
        <f t="shared" si="44"/>
        <v>0</v>
      </c>
      <c r="BI106" s="185">
        <f>'[2]Spec Schs Calculations-21'!F97</f>
        <v>0</v>
      </c>
      <c r="BJ106" s="184">
        <f t="shared" si="45"/>
        <v>0</v>
      </c>
      <c r="BK106" s="180">
        <f t="shared" si="78"/>
        <v>0</v>
      </c>
      <c r="BL106" s="13"/>
    </row>
    <row r="107" spans="1:67" ht="14.5" x14ac:dyDescent="0.35">
      <c r="A107" s="149">
        <v>4702970</v>
      </c>
      <c r="B107" s="143" t="s">
        <v>196</v>
      </c>
      <c r="C107" s="143">
        <f>'[2]2020-2021 Final-merged'!F100</f>
        <v>236331.14339469964</v>
      </c>
      <c r="D107" s="143">
        <f>'[2]2020-2021 Final-merged'!G100</f>
        <v>57847.798692448494</v>
      </c>
      <c r="E107" s="143">
        <f>'[2]2020-2021 Final-merged'!H100</f>
        <v>101996.53807868547</v>
      </c>
      <c r="F107" s="143">
        <f>'[2]2020-2021 Final-merged'!I100</f>
        <v>101636.40489815875</v>
      </c>
      <c r="G107" s="143">
        <f>'[2]2020-2021 Final-merged'!J100</f>
        <v>497811.88506399235</v>
      </c>
      <c r="H107" s="143">
        <f>'[2]2020-2021 Final-merged'!K100</f>
        <v>227672.80936014216</v>
      </c>
      <c r="I107" s="143">
        <f>'[2]2020-2021 Final-merged'!L100</f>
        <v>56280.08300769468</v>
      </c>
      <c r="J107" s="143">
        <f>'[2]2020-2021 Final-merged'!M100</f>
        <v>101275.91527719068</v>
      </c>
      <c r="K107" s="143">
        <f>'[2]2020-2021 Final-merged'!N100</f>
        <v>91472.764408342875</v>
      </c>
      <c r="L107" s="143">
        <f>'[2]2020-2021 Final-merged'!O100</f>
        <v>476701.57205337042</v>
      </c>
      <c r="M107" s="143">
        <f t="shared" si="46"/>
        <v>476701.57205337042</v>
      </c>
      <c r="N107" s="143">
        <f>'[2]Hold Harmless Base-21'!Y99</f>
        <v>490071.06415167946</v>
      </c>
      <c r="O107" s="162">
        <f t="shared" si="47"/>
        <v>-13369.492098309041</v>
      </c>
      <c r="P107" s="163" t="str">
        <f t="shared" si="48"/>
        <v>0</v>
      </c>
      <c r="Q107" s="164">
        <f t="shared" si="49"/>
        <v>0</v>
      </c>
      <c r="R107" s="165">
        <f t="shared" si="50"/>
        <v>476701.57205337042</v>
      </c>
      <c r="S107" s="166">
        <f t="shared" si="51"/>
        <v>0.97271927874082542</v>
      </c>
      <c r="T107" s="167">
        <f t="shared" si="52"/>
        <v>1</v>
      </c>
      <c r="U107" s="149" t="b">
        <f t="shared" si="53"/>
        <v>0</v>
      </c>
      <c r="V107" s="143">
        <f t="shared" si="54"/>
        <v>472499.17146044044</v>
      </c>
      <c r="W107" s="143">
        <f t="shared" si="55"/>
        <v>472499.17146044108</v>
      </c>
      <c r="X107" s="143">
        <f t="shared" si="56"/>
        <v>472499.17146044108</v>
      </c>
      <c r="Y107" s="143">
        <f>'[2]Hold Harmless Base-21'!L99</f>
        <v>232656.26717758132</v>
      </c>
      <c r="Z107" s="143">
        <f>'[2]Hold Harmless Base-21'!M99</f>
        <v>56948.283306647281</v>
      </c>
      <c r="AA107" s="143">
        <f>'[2]Hold Harmless Base-21'!N99</f>
        <v>100410.52344417849</v>
      </c>
      <c r="AB107" s="143">
        <f>'[2]Hold Harmless Base-21'!O99</f>
        <v>100055.99022327243</v>
      </c>
      <c r="AC107" s="143">
        <f t="shared" si="57"/>
        <v>490071.06415167946</v>
      </c>
      <c r="AD107" s="168">
        <f>'[2]Populations-merged FY21'!M100</f>
        <v>0.20383451059535823</v>
      </c>
      <c r="AE107" s="170">
        <f t="shared" si="58"/>
        <v>0</v>
      </c>
      <c r="AF107" s="170">
        <f t="shared" si="59"/>
        <v>0.9</v>
      </c>
      <c r="AG107" s="170">
        <f t="shared" si="60"/>
        <v>0</v>
      </c>
      <c r="AH107" s="170">
        <f t="shared" si="61"/>
        <v>0.9</v>
      </c>
      <c r="AI107" s="143">
        <f t="shared" si="62"/>
        <v>441063.95773651154</v>
      </c>
      <c r="AJ107" s="143">
        <f t="shared" si="63"/>
        <v>0</v>
      </c>
      <c r="AK107" s="143">
        <f t="shared" si="64"/>
        <v>472499.17146044108</v>
      </c>
      <c r="AL107" s="143">
        <f t="shared" si="65"/>
        <v>470854.49039244291</v>
      </c>
      <c r="AM107" s="143">
        <f t="shared" si="66"/>
        <v>470854.49039244291</v>
      </c>
      <c r="AN107" s="143">
        <f t="shared" si="67"/>
        <v>0</v>
      </c>
      <c r="AO107" s="143">
        <f t="shared" si="68"/>
        <v>470854.49039244291</v>
      </c>
      <c r="AP107" s="143">
        <f t="shared" si="69"/>
        <v>470838.59756968461</v>
      </c>
      <c r="AQ107" s="143">
        <f t="shared" si="70"/>
        <v>470838.59756968461</v>
      </c>
      <c r="AR107" s="143">
        <f t="shared" si="71"/>
        <v>0</v>
      </c>
      <c r="AS107" s="143">
        <f t="shared" si="72"/>
        <v>470838.59756968461</v>
      </c>
      <c r="AT107" s="143">
        <f t="shared" si="73"/>
        <v>470838.5975696845</v>
      </c>
      <c r="AU107" s="143">
        <v>470838.59756968467</v>
      </c>
      <c r="AV107" s="143">
        <f t="shared" si="74"/>
        <v>0</v>
      </c>
      <c r="AW107" s="143">
        <f>'[2]Populations-merged FY21'!K100</f>
        <v>404</v>
      </c>
      <c r="AX107" s="151">
        <f t="shared" si="75"/>
        <v>1165</v>
      </c>
      <c r="AY107" s="152">
        <v>0</v>
      </c>
      <c r="AZ107" s="171">
        <f t="shared" si="76"/>
        <v>0</v>
      </c>
      <c r="BA107" s="172">
        <f t="shared" si="77"/>
        <v>470838.59756968467</v>
      </c>
      <c r="BB107" s="182">
        <f t="shared" si="41"/>
        <v>468508.59756968467</v>
      </c>
      <c r="BC107" s="174">
        <f>'[2]Spec Schs Calculations-21'!C98</f>
        <v>0</v>
      </c>
      <c r="BD107" s="183">
        <f t="shared" si="42"/>
        <v>0</v>
      </c>
      <c r="BE107" s="176">
        <f>'[2]Spec Schs Calculations-21'!D98</f>
        <v>2</v>
      </c>
      <c r="BF107" s="184">
        <f t="shared" si="43"/>
        <v>2330</v>
      </c>
      <c r="BG107" s="176">
        <f>'[2]Spec Schs Calculations-21'!E98</f>
        <v>0</v>
      </c>
      <c r="BH107" s="184">
        <f t="shared" si="44"/>
        <v>0</v>
      </c>
      <c r="BI107" s="185">
        <f>'[2]Spec Schs Calculations-21'!F98</f>
        <v>0</v>
      </c>
      <c r="BJ107" s="184">
        <f t="shared" si="45"/>
        <v>0</v>
      </c>
      <c r="BK107" s="180">
        <f t="shared" si="78"/>
        <v>2330</v>
      </c>
      <c r="BL107" s="13"/>
      <c r="BN107" s="5"/>
      <c r="BO107" s="198"/>
    </row>
    <row r="108" spans="1:67" ht="14.5" x14ac:dyDescent="0.35">
      <c r="A108" s="149">
        <v>4700150</v>
      </c>
      <c r="B108" s="187" t="s">
        <v>197</v>
      </c>
      <c r="C108" s="143">
        <f>'[2]2020-2021 Final-merged'!F101</f>
        <v>363883.69975959585</v>
      </c>
      <c r="D108" s="143">
        <f>'[2]2020-2021 Final-merged'!G101</f>
        <v>89069.390977391522</v>
      </c>
      <c r="E108" s="143">
        <f>'[2]2020-2021 Final-merged'!H101</f>
        <v>263938.78678127535</v>
      </c>
      <c r="F108" s="143">
        <f>'[2]2020-2021 Final-merged'!I101</f>
        <v>269079.3884527788</v>
      </c>
      <c r="G108" s="143">
        <f>'[2]2020-2021 Final-merged'!J101</f>
        <v>985971.26597104152</v>
      </c>
      <c r="H108" s="143">
        <f>'[2]2020-2021 Final-merged'!K101</f>
        <v>387720.03178162785</v>
      </c>
      <c r="I108" s="143">
        <f>'[2]2020-2021 Final-merged'!L101</f>
        <v>95843.309676470162</v>
      </c>
      <c r="J108" s="143">
        <f>'[2]2020-2021 Final-merged'!M101</f>
        <v>237544.90810314781</v>
      </c>
      <c r="K108" s="143">
        <f>'[2]2020-2021 Final-merged'!N101</f>
        <v>242171.44960750092</v>
      </c>
      <c r="L108" s="143">
        <f>'[2]2020-2021 Final-merged'!O101</f>
        <v>963279.69916874671</v>
      </c>
      <c r="M108" s="143">
        <f t="shared" si="46"/>
        <v>963279.69916874671</v>
      </c>
      <c r="N108" s="143">
        <f>'[2]Hold Harmless Base-21'!Y100</f>
        <v>966489.13529738388</v>
      </c>
      <c r="O108" s="162">
        <f t="shared" si="47"/>
        <v>-3209.4361286371714</v>
      </c>
      <c r="P108" s="163" t="str">
        <f t="shared" si="48"/>
        <v>0</v>
      </c>
      <c r="Q108" s="164">
        <f t="shared" si="49"/>
        <v>0</v>
      </c>
      <c r="R108" s="165">
        <f t="shared" si="50"/>
        <v>963279.69916874671</v>
      </c>
      <c r="S108" s="166">
        <f t="shared" si="51"/>
        <v>0.9966792838000712</v>
      </c>
      <c r="T108" s="167">
        <f t="shared" si="52"/>
        <v>1</v>
      </c>
      <c r="U108" s="149" t="b">
        <f t="shared" si="53"/>
        <v>0</v>
      </c>
      <c r="V108" s="143">
        <f t="shared" si="54"/>
        <v>954787.83042682661</v>
      </c>
      <c r="W108" s="143">
        <f t="shared" si="55"/>
        <v>954787.83042682789</v>
      </c>
      <c r="X108" s="143">
        <f t="shared" si="56"/>
        <v>954787.83042682789</v>
      </c>
      <c r="Y108" s="143">
        <f>'[2]Hold Harmless Base-21'!L100</f>
        <v>356693.60200177872</v>
      </c>
      <c r="Z108" s="143">
        <f>'[2]Hold Harmless Base-21'!M100</f>
        <v>87309.439573193478</v>
      </c>
      <c r="AA108" s="143">
        <f>'[2]Hold Harmless Base-21'!N100</f>
        <v>258723.53344541343</v>
      </c>
      <c r="AB108" s="143">
        <f>'[2]Hold Harmless Base-21'!O100</f>
        <v>263762.56027699815</v>
      </c>
      <c r="AC108" s="143">
        <f t="shared" si="57"/>
        <v>966489.13529738388</v>
      </c>
      <c r="AD108" s="168">
        <f>'[2]Populations-merged FY21'!M101</f>
        <v>0.23864030523759971</v>
      </c>
      <c r="AE108" s="170">
        <f t="shared" si="58"/>
        <v>0</v>
      </c>
      <c r="AF108" s="170">
        <f t="shared" si="59"/>
        <v>0.9</v>
      </c>
      <c r="AG108" s="170">
        <f t="shared" si="60"/>
        <v>0</v>
      </c>
      <c r="AH108" s="170">
        <f t="shared" si="61"/>
        <v>0.9</v>
      </c>
      <c r="AI108" s="143">
        <f t="shared" si="62"/>
        <v>869840.22176764556</v>
      </c>
      <c r="AJ108" s="143">
        <f t="shared" si="63"/>
        <v>0</v>
      </c>
      <c r="AK108" s="143">
        <f t="shared" si="64"/>
        <v>954787.83042682789</v>
      </c>
      <c r="AL108" s="143">
        <f t="shared" si="65"/>
        <v>951464.39291940455</v>
      </c>
      <c r="AM108" s="143">
        <f t="shared" si="66"/>
        <v>951464.39291940455</v>
      </c>
      <c r="AN108" s="143">
        <f t="shared" si="67"/>
        <v>0</v>
      </c>
      <c r="AO108" s="143">
        <f t="shared" si="68"/>
        <v>951464.39291940455</v>
      </c>
      <c r="AP108" s="143">
        <f t="shared" si="69"/>
        <v>951432.27799798816</v>
      </c>
      <c r="AQ108" s="143">
        <f t="shared" si="70"/>
        <v>951432.27799798816</v>
      </c>
      <c r="AR108" s="143">
        <f t="shared" si="71"/>
        <v>0</v>
      </c>
      <c r="AS108" s="143">
        <f t="shared" si="72"/>
        <v>951432.27799798816</v>
      </c>
      <c r="AT108" s="143">
        <f t="shared" si="73"/>
        <v>951432.27799798793</v>
      </c>
      <c r="AU108" s="143">
        <v>951432.27799798828</v>
      </c>
      <c r="AV108" s="143">
        <f t="shared" si="74"/>
        <v>0</v>
      </c>
      <c r="AW108" s="143">
        <f>'[2]Populations-merged FY21'!K101</f>
        <v>688</v>
      </c>
      <c r="AX108" s="151">
        <f t="shared" si="75"/>
        <v>1383</v>
      </c>
      <c r="AY108" s="152">
        <v>0</v>
      </c>
      <c r="AZ108" s="171">
        <f t="shared" si="76"/>
        <v>0</v>
      </c>
      <c r="BA108" s="172">
        <f t="shared" si="77"/>
        <v>951432.27799798828</v>
      </c>
      <c r="BB108" s="182">
        <f t="shared" si="41"/>
        <v>950049.27799798828</v>
      </c>
      <c r="BC108" s="174">
        <f>'[2]Spec Schs Calculations-21'!C99</f>
        <v>1</v>
      </c>
      <c r="BD108" s="183">
        <f t="shared" si="42"/>
        <v>1383</v>
      </c>
      <c r="BE108" s="176">
        <f>'[2]Spec Schs Calculations-21'!D99</f>
        <v>0</v>
      </c>
      <c r="BF108" s="184">
        <f t="shared" si="43"/>
        <v>0</v>
      </c>
      <c r="BG108" s="176">
        <f>'[2]Spec Schs Calculations-21'!E99</f>
        <v>0</v>
      </c>
      <c r="BH108" s="184">
        <f t="shared" si="44"/>
        <v>0</v>
      </c>
      <c r="BI108" s="185">
        <f>'[2]Spec Schs Calculations-21'!F99</f>
        <v>0</v>
      </c>
      <c r="BJ108" s="184">
        <f t="shared" si="45"/>
        <v>0</v>
      </c>
      <c r="BK108" s="180">
        <f t="shared" si="78"/>
        <v>1383</v>
      </c>
      <c r="BL108" s="13"/>
      <c r="BN108" s="5"/>
      <c r="BO108" s="198"/>
    </row>
    <row r="109" spans="1:67" ht="14.5" x14ac:dyDescent="0.35">
      <c r="A109" s="149">
        <v>4703000</v>
      </c>
      <c r="B109" s="143" t="s">
        <v>198</v>
      </c>
      <c r="C109" s="143">
        <f>'[2]2020-2021 Final-merged'!F102</f>
        <v>797631.57660454488</v>
      </c>
      <c r="D109" s="143">
        <f>'[2]2020-2021 Final-merged'!G102</f>
        <v>195239.73950863932</v>
      </c>
      <c r="E109" s="143">
        <f>'[2]2020-2021 Final-merged'!H102</f>
        <v>371943.70587008703</v>
      </c>
      <c r="F109" s="143">
        <f>'[2]2020-2021 Final-merged'!I102</f>
        <v>307786.24261063104</v>
      </c>
      <c r="G109" s="143">
        <f>'[2]2020-2021 Final-merged'!J102</f>
        <v>1672601.2645939023</v>
      </c>
      <c r="H109" s="143">
        <f>'[2]2020-2021 Final-merged'!K102</f>
        <v>717868.41894409037</v>
      </c>
      <c r="I109" s="143">
        <f>'[2]2020-2021 Final-merged'!L102</f>
        <v>175715.76555777539</v>
      </c>
      <c r="J109" s="143">
        <f>'[2]2020-2021 Final-merged'!M102</f>
        <v>334749.33528307831</v>
      </c>
      <c r="K109" s="143">
        <f>'[2]2020-2021 Final-merged'!N102</f>
        <v>279926.88384457503</v>
      </c>
      <c r="L109" s="143">
        <f>'[2]2020-2021 Final-merged'!O102</f>
        <v>1508260.403629519</v>
      </c>
      <c r="M109" s="143">
        <f t="shared" si="46"/>
        <v>1508260.403629519</v>
      </c>
      <c r="N109" s="143">
        <f>'[2]Hold Harmless Base-21'!Y101</f>
        <v>1463265.5003092992</v>
      </c>
      <c r="O109" s="162">
        <f t="shared" si="47"/>
        <v>44994.903320219833</v>
      </c>
      <c r="P109" s="163">
        <f t="shared" si="48"/>
        <v>44994.903320219833</v>
      </c>
      <c r="Q109" s="164">
        <f t="shared" si="49"/>
        <v>21332.118254985602</v>
      </c>
      <c r="R109" s="165">
        <f t="shared" si="50"/>
        <v>1486928.2853745334</v>
      </c>
      <c r="S109" s="166">
        <f t="shared" si="51"/>
        <v>1.01617121777301</v>
      </c>
      <c r="T109" s="167">
        <f t="shared" si="52"/>
        <v>0.98585647531178866</v>
      </c>
      <c r="U109" s="149" t="b">
        <f t="shared" si="53"/>
        <v>0</v>
      </c>
      <c r="V109" s="143">
        <f t="shared" si="54"/>
        <v>1473820.1509054431</v>
      </c>
      <c r="W109" s="143">
        <f t="shared" si="55"/>
        <v>1473820.1509054452</v>
      </c>
      <c r="X109" s="143">
        <f t="shared" si="56"/>
        <v>1473820.1509054452</v>
      </c>
      <c r="Y109" s="143">
        <f>'[2]Hold Harmless Base-21'!L101</f>
        <v>697803.35140791652</v>
      </c>
      <c r="Z109" s="143">
        <f>'[2]Hold Harmless Base-21'!M101</f>
        <v>170804.35197550184</v>
      </c>
      <c r="AA109" s="143">
        <f>'[2]Hold Harmless Base-21'!N101</f>
        <v>325392.79048615869</v>
      </c>
      <c r="AB109" s="143">
        <f>'[2]Hold Harmless Base-21'!O101</f>
        <v>269265.00643972208</v>
      </c>
      <c r="AC109" s="143">
        <f t="shared" si="57"/>
        <v>1463265.5003092992</v>
      </c>
      <c r="AD109" s="168">
        <f>'[2]Populations-merged FY21'!M102</f>
        <v>0.21389645776566757</v>
      </c>
      <c r="AE109" s="170">
        <f t="shared" si="58"/>
        <v>0</v>
      </c>
      <c r="AF109" s="170">
        <f t="shared" si="59"/>
        <v>0.9</v>
      </c>
      <c r="AG109" s="170">
        <f t="shared" si="60"/>
        <v>0</v>
      </c>
      <c r="AH109" s="170">
        <f t="shared" si="61"/>
        <v>0.9</v>
      </c>
      <c r="AI109" s="143">
        <f t="shared" si="62"/>
        <v>1316938.9502783692</v>
      </c>
      <c r="AJ109" s="143">
        <f t="shared" si="63"/>
        <v>0</v>
      </c>
      <c r="AK109" s="143">
        <f t="shared" si="64"/>
        <v>1473820.1509054452</v>
      </c>
      <c r="AL109" s="143">
        <f t="shared" si="65"/>
        <v>1468690.0591587522</v>
      </c>
      <c r="AM109" s="143">
        <f t="shared" si="66"/>
        <v>1468690.0591587522</v>
      </c>
      <c r="AN109" s="143">
        <f t="shared" si="67"/>
        <v>0</v>
      </c>
      <c r="AO109" s="143">
        <f t="shared" si="68"/>
        <v>1468690.0591587522</v>
      </c>
      <c r="AP109" s="143">
        <f t="shared" si="69"/>
        <v>1468640.4862412727</v>
      </c>
      <c r="AQ109" s="143">
        <f t="shared" si="70"/>
        <v>1468640.4862412727</v>
      </c>
      <c r="AR109" s="143">
        <f t="shared" si="71"/>
        <v>0</v>
      </c>
      <c r="AS109" s="143">
        <f t="shared" si="72"/>
        <v>1468640.4862412727</v>
      </c>
      <c r="AT109" s="143">
        <f t="shared" si="73"/>
        <v>1468640.4862412724</v>
      </c>
      <c r="AU109" s="143">
        <v>1468640.4862412724</v>
      </c>
      <c r="AV109" s="143">
        <f t="shared" si="74"/>
        <v>0</v>
      </c>
      <c r="AW109" s="143">
        <f>'[2]Populations-merged FY21'!K102</f>
        <v>1256</v>
      </c>
      <c r="AX109" s="151">
        <f t="shared" si="75"/>
        <v>1169</v>
      </c>
      <c r="AY109" s="152">
        <v>0</v>
      </c>
      <c r="AZ109" s="171">
        <f t="shared" si="76"/>
        <v>0</v>
      </c>
      <c r="BA109" s="172">
        <f t="shared" si="77"/>
        <v>1468640.4862412724</v>
      </c>
      <c r="BB109" s="182">
        <f t="shared" si="41"/>
        <v>1467471.4862412724</v>
      </c>
      <c r="BC109" s="174">
        <f>'[2]Spec Schs Calculations-21'!C100</f>
        <v>1</v>
      </c>
      <c r="BD109" s="183">
        <f t="shared" si="42"/>
        <v>1169</v>
      </c>
      <c r="BE109" s="176">
        <f>'[2]Spec Schs Calculations-21'!D100</f>
        <v>0</v>
      </c>
      <c r="BF109" s="184">
        <f t="shared" si="43"/>
        <v>0</v>
      </c>
      <c r="BG109" s="176">
        <f>'[2]Spec Schs Calculations-21'!E100</f>
        <v>0</v>
      </c>
      <c r="BH109" s="184">
        <f t="shared" si="44"/>
        <v>0</v>
      </c>
      <c r="BI109" s="185">
        <f>'[2]Spec Schs Calculations-21'!F100</f>
        <v>0</v>
      </c>
      <c r="BJ109" s="184">
        <f t="shared" si="45"/>
        <v>0</v>
      </c>
      <c r="BK109" s="180">
        <f t="shared" si="78"/>
        <v>1169</v>
      </c>
      <c r="BL109" s="13"/>
    </row>
    <row r="110" spans="1:67" ht="14.5" x14ac:dyDescent="0.35">
      <c r="A110" s="149">
        <v>4703030</v>
      </c>
      <c r="B110" s="187" t="s">
        <v>199</v>
      </c>
      <c r="C110" s="143">
        <f>'[2]2020-2021 Final-merged'!F103</f>
        <v>3621167.3793982249</v>
      </c>
      <c r="D110" s="143">
        <f>'[2]2020-2021 Final-merged'!G103</f>
        <v>883052.36945586721</v>
      </c>
      <c r="E110" s="143">
        <f>'[2]2020-2021 Final-merged'!H103</f>
        <v>2232628.2680188054</v>
      </c>
      <c r="F110" s="143">
        <f>'[2]2020-2021 Final-merged'!I103</f>
        <v>2062402.7781287772</v>
      </c>
      <c r="G110" s="143">
        <f>'[2]2020-2021 Final-merged'!J103</f>
        <v>8799250.7950016744</v>
      </c>
      <c r="H110" s="143">
        <f>'[2]2020-2021 Final-merged'!K103</f>
        <v>3443269.4682932375</v>
      </c>
      <c r="I110" s="143">
        <f>'[2]2020-2021 Final-merged'!L103</f>
        <v>843218.8786183506</v>
      </c>
      <c r="J110" s="143">
        <f>'[2]2020-2021 Final-merged'!M103</f>
        <v>2243968.1288966411</v>
      </c>
      <c r="K110" s="143">
        <f>'[2]2020-2021 Final-merged'!N103</f>
        <v>2082030.1149388831</v>
      </c>
      <c r="L110" s="143">
        <f>'[2]2020-2021 Final-merged'!O103</f>
        <v>8612486.5907471124</v>
      </c>
      <c r="M110" s="143">
        <f t="shared" si="46"/>
        <v>8612486.5907471124</v>
      </c>
      <c r="N110" s="143">
        <f>'[2]Hold Harmless Base-21'!Y102</f>
        <v>7433697.2006259356</v>
      </c>
      <c r="O110" s="162">
        <f t="shared" si="47"/>
        <v>1178789.3901211768</v>
      </c>
      <c r="P110" s="163">
        <f t="shared" si="48"/>
        <v>1178789.3901211768</v>
      </c>
      <c r="Q110" s="164">
        <f t="shared" si="49"/>
        <v>558864.95607797313</v>
      </c>
      <c r="R110" s="165">
        <f t="shared" si="50"/>
        <v>8053621.634669139</v>
      </c>
      <c r="S110" s="166">
        <f t="shared" si="51"/>
        <v>1.0833938237343059</v>
      </c>
      <c r="T110" s="167">
        <f t="shared" si="52"/>
        <v>0.93510991858281745</v>
      </c>
      <c r="U110" s="149" t="b">
        <f t="shared" si="53"/>
        <v>0</v>
      </c>
      <c r="V110" s="143">
        <f t="shared" si="54"/>
        <v>7982624.293110176</v>
      </c>
      <c r="W110" s="143">
        <f t="shared" si="55"/>
        <v>7982624.2931101872</v>
      </c>
      <c r="X110" s="143">
        <f t="shared" si="56"/>
        <v>7982624.2931101872</v>
      </c>
      <c r="Y110" s="143">
        <f>'[2]Hold Harmless Base-21'!L102</f>
        <v>3059199.2930263351</v>
      </c>
      <c r="Z110" s="143">
        <f>'[2]Hold Harmless Base-21'!M102</f>
        <v>746011.68664938933</v>
      </c>
      <c r="AA110" s="143">
        <f>'[2]Hold Harmless Base-21'!N102</f>
        <v>1886147.2291978882</v>
      </c>
      <c r="AB110" s="143">
        <f>'[2]Hold Harmless Base-21'!O102</f>
        <v>1742338.991752323</v>
      </c>
      <c r="AC110" s="143">
        <f t="shared" si="57"/>
        <v>7433697.2006259356</v>
      </c>
      <c r="AD110" s="168">
        <f>'[2]Populations-merged FY21'!M103</f>
        <v>0.16069221260815822</v>
      </c>
      <c r="AE110" s="170">
        <f t="shared" si="58"/>
        <v>0</v>
      </c>
      <c r="AF110" s="170">
        <f t="shared" si="59"/>
        <v>0.9</v>
      </c>
      <c r="AG110" s="170">
        <f t="shared" si="60"/>
        <v>0</v>
      </c>
      <c r="AH110" s="170">
        <f t="shared" si="61"/>
        <v>0.9</v>
      </c>
      <c r="AI110" s="143">
        <f t="shared" si="62"/>
        <v>6690327.4805633426</v>
      </c>
      <c r="AJ110" s="143">
        <f t="shared" si="63"/>
        <v>0</v>
      </c>
      <c r="AK110" s="143">
        <f t="shared" si="64"/>
        <v>7982624.2931101872</v>
      </c>
      <c r="AL110" s="143">
        <f t="shared" si="65"/>
        <v>7954838.2739151884</v>
      </c>
      <c r="AM110" s="143">
        <f t="shared" si="66"/>
        <v>7954838.2739151884</v>
      </c>
      <c r="AN110" s="143">
        <f t="shared" si="67"/>
        <v>0</v>
      </c>
      <c r="AO110" s="143">
        <f t="shared" si="68"/>
        <v>7954838.2739151884</v>
      </c>
      <c r="AP110" s="143">
        <f t="shared" si="69"/>
        <v>7954569.7730569867</v>
      </c>
      <c r="AQ110" s="143">
        <f t="shared" si="70"/>
        <v>7954569.7730569867</v>
      </c>
      <c r="AR110" s="143">
        <f t="shared" si="71"/>
        <v>0</v>
      </c>
      <c r="AS110" s="143">
        <f t="shared" si="72"/>
        <v>7954569.7730569867</v>
      </c>
      <c r="AT110" s="143">
        <f t="shared" si="73"/>
        <v>7954569.7730569849</v>
      </c>
      <c r="AU110" s="143">
        <v>7954569.7730569877</v>
      </c>
      <c r="AV110" s="143">
        <f t="shared" si="74"/>
        <v>0</v>
      </c>
      <c r="AW110" s="143">
        <f>'[2]Populations-merged FY21'!K103</f>
        <v>6110</v>
      </c>
      <c r="AX110" s="151">
        <f t="shared" si="75"/>
        <v>1302</v>
      </c>
      <c r="AY110" s="152">
        <v>110</v>
      </c>
      <c r="AZ110" s="171">
        <f t="shared" si="76"/>
        <v>143220</v>
      </c>
      <c r="BA110" s="172">
        <f t="shared" si="77"/>
        <v>7811349.7730569877</v>
      </c>
      <c r="BB110" s="182">
        <f t="shared" si="41"/>
        <v>7789215.7730569877</v>
      </c>
      <c r="BC110" s="174">
        <f>'[2]Spec Schs Calculations-21'!C101</f>
        <v>8</v>
      </c>
      <c r="BD110" s="183">
        <f t="shared" si="42"/>
        <v>10416</v>
      </c>
      <c r="BE110" s="176">
        <f>'[2]Spec Schs Calculations-21'!D101</f>
        <v>0</v>
      </c>
      <c r="BF110" s="184">
        <f t="shared" si="43"/>
        <v>0</v>
      </c>
      <c r="BG110" s="176">
        <f>'[2]Spec Schs Calculations-21'!E101</f>
        <v>9</v>
      </c>
      <c r="BH110" s="184">
        <f t="shared" si="44"/>
        <v>11718</v>
      </c>
      <c r="BI110" s="185">
        <f>'[2]Spec Schs Calculations-21'!F101</f>
        <v>0</v>
      </c>
      <c r="BJ110" s="184">
        <f t="shared" si="45"/>
        <v>0</v>
      </c>
      <c r="BK110" s="180">
        <f t="shared" si="78"/>
        <v>22134</v>
      </c>
      <c r="BL110" s="13"/>
    </row>
    <row r="111" spans="1:67" ht="14.5" x14ac:dyDescent="0.35">
      <c r="A111" s="149">
        <v>4700078</v>
      </c>
      <c r="B111" s="143" t="s">
        <v>200</v>
      </c>
      <c r="C111" s="143">
        <f>'[2]2020-2021 Final-merged'!F104</f>
        <v>76200.228477730212</v>
      </c>
      <c r="D111" s="143">
        <f>'[2]2020-2021 Final-merged'!G104</f>
        <v>16625.718800645598</v>
      </c>
      <c r="E111" s="143">
        <f>'[2]2020-2021 Final-merged'!H104</f>
        <v>26894.917473316695</v>
      </c>
      <c r="F111" s="143">
        <f>'[2]2020-2021 Final-merged'!I104</f>
        <v>24409.413882642963</v>
      </c>
      <c r="G111" s="143">
        <f>'[2]2020-2021 Final-merged'!J104</f>
        <v>144130.27863433547</v>
      </c>
      <c r="H111" s="143">
        <f>'[2]2020-2021 Final-merged'!K104</f>
        <v>68189.133496478185</v>
      </c>
      <c r="I111" s="143">
        <f>'[2]2020-2021 Final-merged'!L104</f>
        <v>14131.860980548758</v>
      </c>
      <c r="J111" s="143">
        <f>'[2]2020-2021 Final-merged'!M104</f>
        <v>25776.820961360761</v>
      </c>
      <c r="K111" s="143">
        <f>'[2]2020-2021 Final-merged'!N104</f>
        <v>22015.699021900276</v>
      </c>
      <c r="L111" s="143">
        <f>'[2]2020-2021 Final-merged'!O104</f>
        <v>130113.51446028799</v>
      </c>
      <c r="M111" s="143">
        <f t="shared" si="46"/>
        <v>130113.51446028799</v>
      </c>
      <c r="N111" s="143">
        <f>'[2]Hold Harmless Base-21'!Y103</f>
        <v>142680.45766257771</v>
      </c>
      <c r="O111" s="162">
        <f t="shared" si="47"/>
        <v>-12566.943202289724</v>
      </c>
      <c r="P111" s="163" t="str">
        <f t="shared" si="48"/>
        <v>0</v>
      </c>
      <c r="Q111" s="164">
        <f t="shared" si="49"/>
        <v>0</v>
      </c>
      <c r="R111" s="165">
        <f t="shared" si="50"/>
        <v>130113.51446028799</v>
      </c>
      <c r="S111" s="166">
        <f t="shared" si="51"/>
        <v>0.91192246360739149</v>
      </c>
      <c r="T111" s="167">
        <f t="shared" si="52"/>
        <v>1</v>
      </c>
      <c r="U111" s="149" t="b">
        <f t="shared" si="53"/>
        <v>0</v>
      </c>
      <c r="V111" s="143">
        <f t="shared" si="54"/>
        <v>128966.48843316404</v>
      </c>
      <c r="W111" s="143">
        <f t="shared" si="55"/>
        <v>128966.48843316422</v>
      </c>
      <c r="X111" s="143">
        <f t="shared" si="56"/>
        <v>128966.48843316422</v>
      </c>
      <c r="Y111" s="143">
        <f>'[2]Hold Harmless Base-21'!L103</f>
        <v>75433.722714010495</v>
      </c>
      <c r="Z111" s="143">
        <f>'[2]Hold Harmless Base-21'!M103</f>
        <v>16458.47902274385</v>
      </c>
      <c r="AA111" s="143">
        <f>'[2]Hold Harmless Base-21'!N103</f>
        <v>26624.378792922998</v>
      </c>
      <c r="AB111" s="143">
        <f>'[2]Hold Harmless Base-21'!O103</f>
        <v>24163.877132900358</v>
      </c>
      <c r="AC111" s="143">
        <f t="shared" si="57"/>
        <v>142680.45766257771</v>
      </c>
      <c r="AD111" s="168">
        <f>'[2]Populations-merged FY21'!M104</f>
        <v>0.12804232804232804</v>
      </c>
      <c r="AE111" s="170">
        <f t="shared" si="58"/>
        <v>0.85</v>
      </c>
      <c r="AF111" s="170">
        <f t="shared" si="59"/>
        <v>0</v>
      </c>
      <c r="AG111" s="170">
        <f t="shared" si="60"/>
        <v>0</v>
      </c>
      <c r="AH111" s="170">
        <f t="shared" si="61"/>
        <v>0.85</v>
      </c>
      <c r="AI111" s="143">
        <f t="shared" si="62"/>
        <v>121278.38901319104</v>
      </c>
      <c r="AJ111" s="143">
        <f t="shared" si="63"/>
        <v>0</v>
      </c>
      <c r="AK111" s="143">
        <f t="shared" si="64"/>
        <v>128966.48843316422</v>
      </c>
      <c r="AL111" s="143">
        <f t="shared" si="65"/>
        <v>128517.58025566071</v>
      </c>
      <c r="AM111" s="143">
        <f t="shared" si="66"/>
        <v>128517.58025566071</v>
      </c>
      <c r="AN111" s="143">
        <f t="shared" si="67"/>
        <v>0</v>
      </c>
      <c r="AO111" s="143">
        <f t="shared" si="68"/>
        <v>128517.58025566071</v>
      </c>
      <c r="AP111" s="143">
        <f t="shared" si="69"/>
        <v>128513.24238235588</v>
      </c>
      <c r="AQ111" s="143">
        <f t="shared" si="70"/>
        <v>128513.24238235588</v>
      </c>
      <c r="AR111" s="143">
        <f t="shared" si="71"/>
        <v>0</v>
      </c>
      <c r="AS111" s="143">
        <f t="shared" si="72"/>
        <v>128513.24238235588</v>
      </c>
      <c r="AT111" s="143">
        <f t="shared" si="73"/>
        <v>128513.24238235585</v>
      </c>
      <c r="AU111" s="143">
        <v>128513.24238235588</v>
      </c>
      <c r="AV111" s="143">
        <f t="shared" si="74"/>
        <v>0</v>
      </c>
      <c r="AW111" s="143">
        <f>'[2]Populations-merged FY21'!K104</f>
        <v>121</v>
      </c>
      <c r="AX111" s="151">
        <f t="shared" si="75"/>
        <v>1062</v>
      </c>
      <c r="AY111" s="152">
        <v>0</v>
      </c>
      <c r="AZ111" s="171">
        <f t="shared" si="76"/>
        <v>0</v>
      </c>
      <c r="BA111" s="172">
        <f t="shared" si="77"/>
        <v>128513.24238235588</v>
      </c>
      <c r="BB111" s="182">
        <f t="shared" si="41"/>
        <v>128513.24238235588</v>
      </c>
      <c r="BC111" s="174">
        <f>'[2]Spec Schs Calculations-21'!C102</f>
        <v>0</v>
      </c>
      <c r="BD111" s="183">
        <f t="shared" si="42"/>
        <v>0</v>
      </c>
      <c r="BE111" s="176">
        <f>'[2]Spec Schs Calculations-21'!D102</f>
        <v>0</v>
      </c>
      <c r="BF111" s="184">
        <f t="shared" si="43"/>
        <v>0</v>
      </c>
      <c r="BG111" s="176">
        <f>'[2]Spec Schs Calculations-21'!E102</f>
        <v>0</v>
      </c>
      <c r="BH111" s="184">
        <f t="shared" si="44"/>
        <v>0</v>
      </c>
      <c r="BI111" s="185">
        <f>'[2]Spec Schs Calculations-21'!F102</f>
        <v>0</v>
      </c>
      <c r="BJ111" s="184">
        <f t="shared" si="45"/>
        <v>0</v>
      </c>
      <c r="BK111" s="180">
        <f t="shared" si="78"/>
        <v>0</v>
      </c>
      <c r="BL111" s="13"/>
    </row>
    <row r="112" spans="1:67" ht="14.5" x14ac:dyDescent="0.35">
      <c r="A112" s="149">
        <v>4703060</v>
      </c>
      <c r="B112" s="143" t="s">
        <v>201</v>
      </c>
      <c r="C112" s="143">
        <f>'[2]2020-2021 Final-merged'!F105</f>
        <v>408835.15994955238</v>
      </c>
      <c r="D112" s="143">
        <f>'[2]2020-2021 Final-merged'!G105</f>
        <v>99206.271589386015</v>
      </c>
      <c r="E112" s="143">
        <f>'[2]2020-2021 Final-merged'!H105</f>
        <v>204331.79615014998</v>
      </c>
      <c r="F112" s="143">
        <f>'[2]2020-2021 Final-merged'!I105</f>
        <v>206465.15314244825</v>
      </c>
      <c r="G112" s="143">
        <f>'[2]2020-2021 Final-merged'!J105</f>
        <v>918838.38083153672</v>
      </c>
      <c r="H112" s="143">
        <f>'[2]2020-2021 Final-merged'!K105</f>
        <v>414206.71999926848</v>
      </c>
      <c r="I112" s="143">
        <f>'[2]2020-2021 Final-merged'!L105</f>
        <v>102390.7450758802</v>
      </c>
      <c r="J112" s="143">
        <f>'[2]2020-2021 Final-merged'!M105</f>
        <v>204225.58238371814</v>
      </c>
      <c r="K112" s="143">
        <f>'[2]2020-2021 Final-merged'!N105</f>
        <v>185818.63782820344</v>
      </c>
      <c r="L112" s="143">
        <f>'[2]2020-2021 Final-merged'!O105</f>
        <v>906641.68528707023</v>
      </c>
      <c r="M112" s="143">
        <f t="shared" si="46"/>
        <v>906641.68528707023</v>
      </c>
      <c r="N112" s="143">
        <f>'[2]Hold Harmless Base-21'!Y104</f>
        <v>868839.32631696598</v>
      </c>
      <c r="O112" s="162">
        <f t="shared" si="47"/>
        <v>37802.358970104251</v>
      </c>
      <c r="P112" s="163">
        <f t="shared" si="48"/>
        <v>37802.358970104251</v>
      </c>
      <c r="Q112" s="164">
        <f t="shared" si="49"/>
        <v>17922.127449161497</v>
      </c>
      <c r="R112" s="165">
        <f t="shared" si="50"/>
        <v>888719.55783790874</v>
      </c>
      <c r="S112" s="166">
        <f t="shared" si="51"/>
        <v>1.0228813670361994</v>
      </c>
      <c r="T112" s="167">
        <f t="shared" si="52"/>
        <v>0.98023240300992032</v>
      </c>
      <c r="U112" s="149" t="b">
        <f t="shared" si="53"/>
        <v>0</v>
      </c>
      <c r="V112" s="143">
        <f t="shared" si="54"/>
        <v>880884.97994734463</v>
      </c>
      <c r="W112" s="143">
        <f t="shared" si="55"/>
        <v>880884.9799473458</v>
      </c>
      <c r="X112" s="143">
        <f t="shared" si="56"/>
        <v>880884.9799473458</v>
      </c>
      <c r="Y112" s="143">
        <f>'[2]Hold Harmless Base-21'!L104</f>
        <v>386588.18825547525</v>
      </c>
      <c r="Z112" s="143">
        <f>'[2]Hold Harmless Base-21'!M104</f>
        <v>93807.912220792728</v>
      </c>
      <c r="AA112" s="143">
        <f>'[2]Hold Harmless Base-21'!N104</f>
        <v>193212.97827325005</v>
      </c>
      <c r="AB112" s="143">
        <f>'[2]Hold Harmless Base-21'!O104</f>
        <v>195230.24756744801</v>
      </c>
      <c r="AC112" s="143">
        <f t="shared" si="57"/>
        <v>868839.32631696598</v>
      </c>
      <c r="AD112" s="168">
        <f>'[2]Populations-merged FY21'!M105</f>
        <v>0.23641042135734963</v>
      </c>
      <c r="AE112" s="170">
        <f t="shared" si="58"/>
        <v>0</v>
      </c>
      <c r="AF112" s="170">
        <f t="shared" si="59"/>
        <v>0.9</v>
      </c>
      <c r="AG112" s="170">
        <f t="shared" si="60"/>
        <v>0</v>
      </c>
      <c r="AH112" s="170">
        <f t="shared" si="61"/>
        <v>0.9</v>
      </c>
      <c r="AI112" s="143">
        <f t="shared" si="62"/>
        <v>781955.3936852694</v>
      </c>
      <c r="AJ112" s="143">
        <f t="shared" si="63"/>
        <v>0</v>
      </c>
      <c r="AK112" s="143">
        <f t="shared" si="64"/>
        <v>880884.9799473458</v>
      </c>
      <c r="AL112" s="143">
        <f t="shared" si="65"/>
        <v>877818.78441281104</v>
      </c>
      <c r="AM112" s="143">
        <f t="shared" si="66"/>
        <v>877818.78441281104</v>
      </c>
      <c r="AN112" s="143">
        <f t="shared" si="67"/>
        <v>0</v>
      </c>
      <c r="AO112" s="143">
        <f t="shared" si="68"/>
        <v>877818.78441281104</v>
      </c>
      <c r="AP112" s="143">
        <f t="shared" si="69"/>
        <v>877789.15526274603</v>
      </c>
      <c r="AQ112" s="143">
        <f t="shared" si="70"/>
        <v>877789.15526274603</v>
      </c>
      <c r="AR112" s="143">
        <f t="shared" si="71"/>
        <v>0</v>
      </c>
      <c r="AS112" s="143">
        <f t="shared" si="72"/>
        <v>877789.15526274603</v>
      </c>
      <c r="AT112" s="143">
        <f t="shared" si="73"/>
        <v>877789.1552627458</v>
      </c>
      <c r="AU112" s="143">
        <v>877789.15526274615</v>
      </c>
      <c r="AV112" s="143">
        <f t="shared" si="74"/>
        <v>0</v>
      </c>
      <c r="AW112" s="143">
        <f>'[2]Populations-merged FY21'!K105</f>
        <v>735</v>
      </c>
      <c r="AX112" s="151">
        <f t="shared" si="75"/>
        <v>1194</v>
      </c>
      <c r="AY112" s="152">
        <v>0</v>
      </c>
      <c r="AZ112" s="171">
        <f t="shared" si="76"/>
        <v>0</v>
      </c>
      <c r="BA112" s="172">
        <f t="shared" si="77"/>
        <v>877789.15526274615</v>
      </c>
      <c r="BB112" s="182">
        <f t="shared" si="41"/>
        <v>869431.15526274615</v>
      </c>
      <c r="BC112" s="174">
        <f>'[2]Spec Schs Calculations-21'!C103</f>
        <v>0</v>
      </c>
      <c r="BD112" s="183">
        <f t="shared" si="42"/>
        <v>0</v>
      </c>
      <c r="BE112" s="176">
        <f>'[2]Spec Schs Calculations-21'!D103</f>
        <v>0</v>
      </c>
      <c r="BF112" s="184">
        <f t="shared" si="43"/>
        <v>0</v>
      </c>
      <c r="BG112" s="176">
        <f>'[2]Spec Schs Calculations-21'!E103</f>
        <v>0</v>
      </c>
      <c r="BH112" s="184">
        <f t="shared" si="44"/>
        <v>0</v>
      </c>
      <c r="BI112" s="185">
        <f>'[2]Spec Schs Calculations-21'!F103</f>
        <v>7</v>
      </c>
      <c r="BJ112" s="184">
        <f t="shared" si="45"/>
        <v>8358</v>
      </c>
      <c r="BK112" s="180">
        <f t="shared" si="78"/>
        <v>8358</v>
      </c>
      <c r="BL112" s="13"/>
    </row>
    <row r="113" spans="1:64" ht="14.5" x14ac:dyDescent="0.35">
      <c r="A113" s="149">
        <v>4703090</v>
      </c>
      <c r="B113" s="199" t="s">
        <v>202</v>
      </c>
      <c r="C113" s="143">
        <f>'[2]2020-2021 Final-merged'!F106</f>
        <v>766056.08376666286</v>
      </c>
      <c r="D113" s="143">
        <f>'[2]2020-2021 Final-merged'!G106</f>
        <v>142343.17344659698</v>
      </c>
      <c r="E113" s="143">
        <f>'[2]2020-2021 Final-merged'!H106</f>
        <v>338502.69641438511</v>
      </c>
      <c r="F113" s="143">
        <f>'[2]2020-2021 Final-merged'!I106</f>
        <v>290151.49226825498</v>
      </c>
      <c r="G113" s="143">
        <f>'[2]2020-2021 Final-merged'!J106</f>
        <v>1537053.4458959</v>
      </c>
      <c r="H113" s="143">
        <f>'[2]2020-2021 Final-merged'!K106</f>
        <v>923089.26171265508</v>
      </c>
      <c r="I113" s="143">
        <f>'[2]2020-2021 Final-merged'!L106</f>
        <v>120991.69742960743</v>
      </c>
      <c r="J113" s="143">
        <f>'[2]2020-2021 Final-merged'!M106</f>
        <v>449816.17735465494</v>
      </c>
      <c r="K113" s="143">
        <f>'[2]2020-2021 Final-merged'!N106</f>
        <v>384183.04532844992</v>
      </c>
      <c r="L113" s="143">
        <f>'[2]2020-2021 Final-merged'!O106</f>
        <v>1878080.1818253673</v>
      </c>
      <c r="M113" s="143">
        <f t="shared" si="46"/>
        <v>1878080.1818253673</v>
      </c>
      <c r="N113" s="143">
        <f>'[2]Hold Harmless Base-21'!Y105</f>
        <v>1521450.1118716784</v>
      </c>
      <c r="O113" s="162">
        <f t="shared" si="47"/>
        <v>356630.06995368889</v>
      </c>
      <c r="P113" s="163">
        <f t="shared" si="48"/>
        <v>356630.06995368889</v>
      </c>
      <c r="Q113" s="164">
        <f t="shared" si="49"/>
        <v>169078.59033263303</v>
      </c>
      <c r="R113" s="165">
        <f t="shared" si="50"/>
        <v>1709001.5914927342</v>
      </c>
      <c r="S113" s="166">
        <f t="shared" si="51"/>
        <v>1.1232715277074259</v>
      </c>
      <c r="T113" s="167">
        <f t="shared" si="52"/>
        <v>0.90997264548721235</v>
      </c>
      <c r="U113" s="149" t="b">
        <f t="shared" si="53"/>
        <v>0</v>
      </c>
      <c r="V113" s="143">
        <f t="shared" si="54"/>
        <v>1693935.7521449181</v>
      </c>
      <c r="W113" s="143">
        <f t="shared" si="55"/>
        <v>1693935.7521449204</v>
      </c>
      <c r="X113" s="143">
        <f t="shared" si="56"/>
        <v>1693935.7521449204</v>
      </c>
      <c r="Y113" s="143">
        <f>'[2]Hold Harmless Base-21'!L105</f>
        <v>758279.49734527699</v>
      </c>
      <c r="Z113" s="143">
        <f>'[2]Hold Harmless Base-21'!M105</f>
        <v>140898.18265119859</v>
      </c>
      <c r="AA113" s="143">
        <f>'[2]Hold Harmless Base-21'!N105</f>
        <v>335066.40039334807</v>
      </c>
      <c r="AB113" s="143">
        <f>'[2]Hold Harmless Base-21'!O105</f>
        <v>287206.03148185462</v>
      </c>
      <c r="AC113" s="143">
        <f t="shared" si="57"/>
        <v>1521450.1118716784</v>
      </c>
      <c r="AD113" s="168">
        <f>'[2]Populations-merged FY21'!M106</f>
        <v>0.13895486935866982</v>
      </c>
      <c r="AE113" s="170">
        <f t="shared" si="58"/>
        <v>0.85</v>
      </c>
      <c r="AF113" s="170">
        <f t="shared" si="59"/>
        <v>0</v>
      </c>
      <c r="AG113" s="170">
        <f t="shared" si="60"/>
        <v>0</v>
      </c>
      <c r="AH113" s="170">
        <f t="shared" si="61"/>
        <v>0.85</v>
      </c>
      <c r="AI113" s="143">
        <f t="shared" si="62"/>
        <v>1293232.5950909266</v>
      </c>
      <c r="AJ113" s="143">
        <f t="shared" si="63"/>
        <v>0</v>
      </c>
      <c r="AK113" s="143">
        <f t="shared" si="64"/>
        <v>1693935.7521449204</v>
      </c>
      <c r="AL113" s="143">
        <f t="shared" si="65"/>
        <v>1688039.4792406803</v>
      </c>
      <c r="AM113" s="143">
        <f t="shared" si="66"/>
        <v>1688039.4792406803</v>
      </c>
      <c r="AN113" s="143">
        <f t="shared" si="67"/>
        <v>0</v>
      </c>
      <c r="AO113" s="143">
        <f t="shared" si="68"/>
        <v>1688039.4792406803</v>
      </c>
      <c r="AP113" s="143">
        <f t="shared" si="69"/>
        <v>1687982.5025890821</v>
      </c>
      <c r="AQ113" s="143">
        <f t="shared" si="70"/>
        <v>1687982.5025890821</v>
      </c>
      <c r="AR113" s="143">
        <f t="shared" si="71"/>
        <v>0</v>
      </c>
      <c r="AS113" s="143">
        <f t="shared" si="72"/>
        <v>1687982.5025890821</v>
      </c>
      <c r="AT113" s="143">
        <f t="shared" si="73"/>
        <v>1687982.5025890819</v>
      </c>
      <c r="AU113" s="143">
        <v>1687982.5025890821</v>
      </c>
      <c r="AV113" s="143">
        <f t="shared" si="74"/>
        <v>0</v>
      </c>
      <c r="AW113" s="143">
        <f>'[2]Populations-merged FY21'!K106</f>
        <v>1638</v>
      </c>
      <c r="AX113" s="151">
        <f t="shared" si="75"/>
        <v>1031</v>
      </c>
      <c r="AY113" s="152">
        <v>0</v>
      </c>
      <c r="AZ113" s="171">
        <f t="shared" si="76"/>
        <v>0</v>
      </c>
      <c r="BA113" s="172">
        <f t="shared" si="77"/>
        <v>1687982.5025890821</v>
      </c>
      <c r="BB113" s="182">
        <f t="shared" si="41"/>
        <v>1687982.5025890821</v>
      </c>
      <c r="BC113" s="174">
        <f>'[2]Spec Schs Calculations-21'!C104</f>
        <v>0</v>
      </c>
      <c r="BD113" s="183">
        <f t="shared" si="42"/>
        <v>0</v>
      </c>
      <c r="BE113" s="176">
        <f>'[2]Spec Schs Calculations-21'!D104</f>
        <v>0</v>
      </c>
      <c r="BF113" s="184">
        <f t="shared" si="43"/>
        <v>0</v>
      </c>
      <c r="BG113" s="176">
        <f>'[2]Spec Schs Calculations-21'!E104</f>
        <v>0</v>
      </c>
      <c r="BH113" s="184">
        <f t="shared" si="44"/>
        <v>0</v>
      </c>
      <c r="BI113" s="185">
        <f>'[2]Spec Schs Calculations-21'!F104</f>
        <v>0</v>
      </c>
      <c r="BJ113" s="184">
        <f t="shared" si="45"/>
        <v>0</v>
      </c>
      <c r="BK113" s="180">
        <f t="shared" si="78"/>
        <v>0</v>
      </c>
      <c r="BL113" s="13"/>
    </row>
    <row r="114" spans="1:64" ht="14.5" x14ac:dyDescent="0.35">
      <c r="A114" s="149">
        <v>4703150</v>
      </c>
      <c r="B114" s="143" t="s">
        <v>203</v>
      </c>
      <c r="C114" s="143">
        <f>'[2]2020-2021 Final-merged'!F107</f>
        <v>218100.85461953701</v>
      </c>
      <c r="D114" s="143">
        <f>'[2]2020-2021 Final-merged'!G107</f>
        <v>53385.49186304539</v>
      </c>
      <c r="E114" s="143">
        <f>'[2]2020-2021 Final-merged'!H107</f>
        <v>192993.99088381577</v>
      </c>
      <c r="F114" s="143">
        <f>'[2]2020-2021 Final-merged'!I107</f>
        <v>215371.56263251582</v>
      </c>
      <c r="G114" s="143">
        <f>'[2]2020-2021 Final-merged'!J107</f>
        <v>679851.89999891398</v>
      </c>
      <c r="H114" s="143">
        <f>'[2]2020-2021 Final-merged'!K107</f>
        <v>207195.81188856016</v>
      </c>
      <c r="I114" s="143">
        <f>'[2]2020-2021 Final-merged'!L107</f>
        <v>50716.217269893117</v>
      </c>
      <c r="J114" s="143">
        <f>'[2]2020-2021 Final-merged'!M107</f>
        <v>183344.29133962496</v>
      </c>
      <c r="K114" s="143">
        <f>'[2]2020-2021 Final-merged'!N107</f>
        <v>204602.98450089002</v>
      </c>
      <c r="L114" s="143">
        <f>'[2]2020-2021 Final-merged'!O107</f>
        <v>645859.30499896826</v>
      </c>
      <c r="M114" s="143">
        <f t="shared" si="46"/>
        <v>645859.30499896826</v>
      </c>
      <c r="N114" s="143">
        <f>'[2]Hold Harmless Base-21'!Y106</f>
        <v>578354.73853989202</v>
      </c>
      <c r="O114" s="162">
        <f t="shared" si="47"/>
        <v>67504.566459076246</v>
      </c>
      <c r="P114" s="163">
        <f t="shared" si="48"/>
        <v>67504.566459076246</v>
      </c>
      <c r="Q114" s="164">
        <f t="shared" si="49"/>
        <v>32003.966853939975</v>
      </c>
      <c r="R114" s="165">
        <f t="shared" si="50"/>
        <v>613855.33814502833</v>
      </c>
      <c r="S114" s="166">
        <f t="shared" si="51"/>
        <v>1.0613820502184537</v>
      </c>
      <c r="T114" s="167">
        <f t="shared" si="52"/>
        <v>0.95044746339298924</v>
      </c>
      <c r="U114" s="149" t="b">
        <f t="shared" si="53"/>
        <v>0</v>
      </c>
      <c r="V114" s="143">
        <f t="shared" si="54"/>
        <v>608443.84762721416</v>
      </c>
      <c r="W114" s="143">
        <f t="shared" si="55"/>
        <v>608443.84762721509</v>
      </c>
      <c r="X114" s="143">
        <f t="shared" si="56"/>
        <v>608443.84762721509</v>
      </c>
      <c r="Y114" s="143">
        <f>'[2]Hold Harmless Base-21'!L106</f>
        <v>185539.9135444217</v>
      </c>
      <c r="Z114" s="143">
        <f>'[2]Hold Harmless Base-21'!M106</f>
        <v>45415.40913296627</v>
      </c>
      <c r="AA114" s="143">
        <f>'[2]Hold Harmless Base-21'!N106</f>
        <v>164181.32998901358</v>
      </c>
      <c r="AB114" s="143">
        <f>'[2]Hold Harmless Base-21'!O106</f>
        <v>183218.08587349043</v>
      </c>
      <c r="AC114" s="143">
        <f t="shared" si="57"/>
        <v>578354.73853989202</v>
      </c>
      <c r="AD114" s="168">
        <f>'[2]Populations-merged FY21'!M107</f>
        <v>0.45491251682368777</v>
      </c>
      <c r="AE114" s="170">
        <f t="shared" si="58"/>
        <v>0</v>
      </c>
      <c r="AF114" s="170">
        <f t="shared" si="59"/>
        <v>0</v>
      </c>
      <c r="AG114" s="170">
        <f t="shared" si="60"/>
        <v>0.95</v>
      </c>
      <c r="AH114" s="170">
        <f t="shared" si="61"/>
        <v>0.95</v>
      </c>
      <c r="AI114" s="143">
        <f t="shared" si="62"/>
        <v>549437.00161289738</v>
      </c>
      <c r="AJ114" s="143">
        <f t="shared" si="63"/>
        <v>0</v>
      </c>
      <c r="AK114" s="143">
        <f t="shared" si="64"/>
        <v>608443.84762721509</v>
      </c>
      <c r="AL114" s="143">
        <f t="shared" si="65"/>
        <v>606325.96861794731</v>
      </c>
      <c r="AM114" s="143">
        <f t="shared" si="66"/>
        <v>606325.96861794731</v>
      </c>
      <c r="AN114" s="143">
        <f t="shared" si="67"/>
        <v>0</v>
      </c>
      <c r="AO114" s="143">
        <f t="shared" si="68"/>
        <v>606325.96861794731</v>
      </c>
      <c r="AP114" s="143">
        <f t="shared" si="69"/>
        <v>606305.50320591521</v>
      </c>
      <c r="AQ114" s="143">
        <f t="shared" si="70"/>
        <v>606305.50320591521</v>
      </c>
      <c r="AR114" s="143">
        <f t="shared" si="71"/>
        <v>0</v>
      </c>
      <c r="AS114" s="143">
        <f t="shared" si="72"/>
        <v>606305.50320591521</v>
      </c>
      <c r="AT114" s="143">
        <f t="shared" si="73"/>
        <v>606305.5032059151</v>
      </c>
      <c r="AU114" s="143">
        <v>606305.50320591521</v>
      </c>
      <c r="AV114" s="143">
        <f t="shared" si="74"/>
        <v>0</v>
      </c>
      <c r="AW114" s="143">
        <f>'[2]Populations-merged FY21'!K107</f>
        <v>338</v>
      </c>
      <c r="AX114" s="151">
        <f t="shared" si="75"/>
        <v>1794</v>
      </c>
      <c r="AY114" s="152">
        <v>0</v>
      </c>
      <c r="AZ114" s="171">
        <f t="shared" si="76"/>
        <v>0</v>
      </c>
      <c r="BA114" s="172">
        <f t="shared" si="77"/>
        <v>606305.50320591521</v>
      </c>
      <c r="BB114" s="182">
        <f t="shared" si="41"/>
        <v>604511.50320591521</v>
      </c>
      <c r="BC114" s="174">
        <f>'[2]Spec Schs Calculations-21'!C105</f>
        <v>1</v>
      </c>
      <c r="BD114" s="183">
        <f t="shared" si="42"/>
        <v>1794</v>
      </c>
      <c r="BE114" s="176">
        <f>'[2]Spec Schs Calculations-21'!D105</f>
        <v>0</v>
      </c>
      <c r="BF114" s="184">
        <f t="shared" si="43"/>
        <v>0</v>
      </c>
      <c r="BG114" s="176">
        <f>'[2]Spec Schs Calculations-21'!E105</f>
        <v>0</v>
      </c>
      <c r="BH114" s="184">
        <f t="shared" si="44"/>
        <v>0</v>
      </c>
      <c r="BI114" s="185">
        <f>'[2]Spec Schs Calculations-21'!F105</f>
        <v>0</v>
      </c>
      <c r="BJ114" s="184">
        <f t="shared" si="45"/>
        <v>0</v>
      </c>
      <c r="BK114" s="180">
        <f t="shared" si="78"/>
        <v>1794</v>
      </c>
      <c r="BL114" s="13"/>
    </row>
    <row r="115" spans="1:64" ht="14.5" x14ac:dyDescent="0.35">
      <c r="A115" s="149">
        <v>4703210</v>
      </c>
      <c r="B115" s="143" t="s">
        <v>204</v>
      </c>
      <c r="C115" s="143">
        <f>'[2]2020-2021 Final-merged'!F108</f>
        <v>462170.95098449447</v>
      </c>
      <c r="D115" s="143">
        <f>'[2]2020-2021 Final-merged'!G108</f>
        <v>113127.58762985843</v>
      </c>
      <c r="E115" s="143">
        <f>'[2]2020-2021 Final-merged'!H108</f>
        <v>178342.06871634375</v>
      </c>
      <c r="F115" s="143">
        <f>'[2]2020-2021 Final-merged'!I108</f>
        <v>175089.09497537711</v>
      </c>
      <c r="G115" s="143">
        <f>'[2]2020-2021 Final-merged'!J108</f>
        <v>928729.70230607374</v>
      </c>
      <c r="H115" s="143">
        <f>'[2]2020-2021 Final-merged'!K108</f>
        <v>485213.58628485719</v>
      </c>
      <c r="I115" s="143">
        <f>'[2]2020-2021 Final-merged'!L108</f>
        <v>119943.44423174535</v>
      </c>
      <c r="J115" s="143">
        <f>'[2]2020-2021 Final-merged'!M108</f>
        <v>203765.41819745264</v>
      </c>
      <c r="K115" s="143">
        <f>'[2]2020-2021 Final-merged'!N108</f>
        <v>172122.737807584</v>
      </c>
      <c r="L115" s="143">
        <f>'[2]2020-2021 Final-merged'!O108</f>
        <v>981045.18652163923</v>
      </c>
      <c r="M115" s="143">
        <f t="shared" si="46"/>
        <v>981045.18652163923</v>
      </c>
      <c r="N115" s="143">
        <f>'[2]Hold Harmless Base-21'!Y107</f>
        <v>907914.51260572055</v>
      </c>
      <c r="O115" s="162">
        <f t="shared" si="47"/>
        <v>73130.673915918684</v>
      </c>
      <c r="P115" s="163">
        <f t="shared" si="48"/>
        <v>73130.673915918684</v>
      </c>
      <c r="Q115" s="164">
        <f t="shared" si="49"/>
        <v>34671.308724428804</v>
      </c>
      <c r="R115" s="165">
        <f t="shared" si="50"/>
        <v>946373.87779721047</v>
      </c>
      <c r="S115" s="166">
        <f t="shared" si="51"/>
        <v>1.0423601172329664</v>
      </c>
      <c r="T115" s="167">
        <f t="shared" si="52"/>
        <v>0.96465880552621819</v>
      </c>
      <c r="U115" s="149" t="b">
        <f t="shared" si="53"/>
        <v>0</v>
      </c>
      <c r="V115" s="143">
        <f t="shared" si="54"/>
        <v>938031.04366713297</v>
      </c>
      <c r="W115" s="143">
        <f t="shared" si="55"/>
        <v>938031.04366713425</v>
      </c>
      <c r="X115" s="143">
        <f t="shared" si="56"/>
        <v>938031.04366713425</v>
      </c>
      <c r="Y115" s="143">
        <f>'[2]Hold Harmless Base-21'!L107</f>
        <v>451812.52700510883</v>
      </c>
      <c r="Z115" s="143">
        <f>'[2]Hold Harmless Base-21'!M107</f>
        <v>110592.11127865329</v>
      </c>
      <c r="AA115" s="143">
        <f>'[2]Hold Harmless Base-21'!N107</f>
        <v>174344.97033274893</v>
      </c>
      <c r="AB115" s="143">
        <f>'[2]Hold Harmless Base-21'!O107</f>
        <v>171164.90398920947</v>
      </c>
      <c r="AC115" s="143">
        <f t="shared" si="57"/>
        <v>907914.51260572055</v>
      </c>
      <c r="AD115" s="168">
        <f>'[2]Populations-merged FY21'!M108</f>
        <v>0.18284136759396899</v>
      </c>
      <c r="AE115" s="170">
        <f t="shared" si="58"/>
        <v>0</v>
      </c>
      <c r="AF115" s="170">
        <f t="shared" si="59"/>
        <v>0.9</v>
      </c>
      <c r="AG115" s="170">
        <f t="shared" si="60"/>
        <v>0</v>
      </c>
      <c r="AH115" s="170">
        <f t="shared" si="61"/>
        <v>0.9</v>
      </c>
      <c r="AI115" s="143">
        <f t="shared" si="62"/>
        <v>817123.06134514848</v>
      </c>
      <c r="AJ115" s="143">
        <f t="shared" si="63"/>
        <v>0</v>
      </c>
      <c r="AK115" s="143">
        <f t="shared" si="64"/>
        <v>938031.04366713425</v>
      </c>
      <c r="AL115" s="143">
        <f t="shared" si="65"/>
        <v>934765.93339414604</v>
      </c>
      <c r="AM115" s="143">
        <f t="shared" si="66"/>
        <v>934765.93339414604</v>
      </c>
      <c r="AN115" s="143">
        <f t="shared" si="67"/>
        <v>0</v>
      </c>
      <c r="AO115" s="143">
        <f t="shared" si="68"/>
        <v>934765.93339414604</v>
      </c>
      <c r="AP115" s="143">
        <f t="shared" si="69"/>
        <v>934734.38209835696</v>
      </c>
      <c r="AQ115" s="143">
        <f t="shared" si="70"/>
        <v>934734.38209835696</v>
      </c>
      <c r="AR115" s="143">
        <f t="shared" si="71"/>
        <v>0</v>
      </c>
      <c r="AS115" s="143">
        <f t="shared" si="72"/>
        <v>934734.38209835696</v>
      </c>
      <c r="AT115" s="143">
        <f t="shared" si="73"/>
        <v>934734.38209835673</v>
      </c>
      <c r="AU115" s="143">
        <v>934734.38209835708</v>
      </c>
      <c r="AV115" s="143">
        <f t="shared" si="74"/>
        <v>0</v>
      </c>
      <c r="AW115" s="143">
        <f>'[2]Populations-merged FY21'!K108</f>
        <v>861</v>
      </c>
      <c r="AX115" s="151">
        <f t="shared" si="75"/>
        <v>1086</v>
      </c>
      <c r="AY115" s="152">
        <v>0</v>
      </c>
      <c r="AZ115" s="171">
        <f t="shared" si="76"/>
        <v>0</v>
      </c>
      <c r="BA115" s="172">
        <f t="shared" si="77"/>
        <v>934734.38209835708</v>
      </c>
      <c r="BB115" s="182">
        <f t="shared" si="41"/>
        <v>933648.38209835708</v>
      </c>
      <c r="BC115" s="174">
        <f>'[2]Spec Schs Calculations-21'!C106</f>
        <v>1</v>
      </c>
      <c r="BD115" s="183">
        <f t="shared" si="42"/>
        <v>1086</v>
      </c>
      <c r="BE115" s="176">
        <f>'[2]Spec Schs Calculations-21'!D106</f>
        <v>0</v>
      </c>
      <c r="BF115" s="184">
        <f t="shared" si="43"/>
        <v>0</v>
      </c>
      <c r="BG115" s="176">
        <f>'[2]Spec Schs Calculations-21'!E106</f>
        <v>0</v>
      </c>
      <c r="BH115" s="184">
        <f t="shared" si="44"/>
        <v>0</v>
      </c>
      <c r="BI115" s="185">
        <f>'[2]Spec Schs Calculations-21'!F106</f>
        <v>0</v>
      </c>
      <c r="BJ115" s="184">
        <f t="shared" si="45"/>
        <v>0</v>
      </c>
      <c r="BK115" s="180">
        <f t="shared" si="78"/>
        <v>1086</v>
      </c>
      <c r="BL115" s="13"/>
    </row>
    <row r="116" spans="1:64" ht="14.5" x14ac:dyDescent="0.35">
      <c r="A116" s="149">
        <v>4703240</v>
      </c>
      <c r="B116" s="143" t="s">
        <v>205</v>
      </c>
      <c r="C116" s="143">
        <f>'[2]2020-2021 Final-merged'!F109</f>
        <v>441740.45494336385</v>
      </c>
      <c r="D116" s="143">
        <f>'[2]2020-2021 Final-merged'!G109</f>
        <v>108126.72652794112</v>
      </c>
      <c r="E116" s="143">
        <f>'[2]2020-2021 Final-merged'!H109</f>
        <v>209028.72617704124</v>
      </c>
      <c r="F116" s="143">
        <f>'[2]2020-2021 Final-merged'!I109</f>
        <v>174184.31348640428</v>
      </c>
      <c r="G116" s="143">
        <f>'[2]2020-2021 Final-merged'!J109</f>
        <v>933080.22113475041</v>
      </c>
      <c r="H116" s="143">
        <f>'[2]2020-2021 Final-merged'!K109</f>
        <v>397566.40944902744</v>
      </c>
      <c r="I116" s="143">
        <f>'[2]2020-2021 Final-merged'!L109</f>
        <v>97314.053875147016</v>
      </c>
      <c r="J116" s="143">
        <f>'[2]2020-2021 Final-merged'!M109</f>
        <v>188125.85355933712</v>
      </c>
      <c r="K116" s="143">
        <f>'[2]2020-2021 Final-merged'!N109</f>
        <v>156765.88213776387</v>
      </c>
      <c r="L116" s="143">
        <f>'[2]2020-2021 Final-merged'!O109</f>
        <v>839772.1990212755</v>
      </c>
      <c r="M116" s="143">
        <f t="shared" si="46"/>
        <v>839772.1990212755</v>
      </c>
      <c r="N116" s="143">
        <f>'[2]Hold Harmless Base-21'!Y108</f>
        <v>731783.44589077821</v>
      </c>
      <c r="O116" s="162">
        <f t="shared" si="47"/>
        <v>107988.75313049729</v>
      </c>
      <c r="P116" s="163">
        <f t="shared" si="48"/>
        <v>107988.75313049729</v>
      </c>
      <c r="Q116" s="164">
        <f t="shared" si="49"/>
        <v>51197.550878012647</v>
      </c>
      <c r="R116" s="165">
        <f t="shared" si="50"/>
        <v>788574.64814326284</v>
      </c>
      <c r="S116" s="166">
        <f t="shared" si="51"/>
        <v>1.0776065686801024</v>
      </c>
      <c r="T116" s="167">
        <f t="shared" si="52"/>
        <v>0.939034001199752</v>
      </c>
      <c r="U116" s="149" t="b">
        <f t="shared" si="53"/>
        <v>0</v>
      </c>
      <c r="V116" s="143">
        <f t="shared" si="54"/>
        <v>781622.90566284198</v>
      </c>
      <c r="W116" s="143">
        <f t="shared" si="55"/>
        <v>781622.90566284303</v>
      </c>
      <c r="X116" s="143">
        <f t="shared" si="56"/>
        <v>781622.90566284303</v>
      </c>
      <c r="Y116" s="143">
        <f>'[2]Hold Harmless Base-21'!L108</f>
        <v>346442.18684079428</v>
      </c>
      <c r="Z116" s="143">
        <f>'[2]Hold Harmless Base-21'!M108</f>
        <v>84800.156234454917</v>
      </c>
      <c r="AA116" s="143">
        <f>'[2]Hold Harmless Base-21'!N108</f>
        <v>163934.20208390095</v>
      </c>
      <c r="AB116" s="143">
        <f>'[2]Hold Harmless Base-21'!O108</f>
        <v>136606.90073162812</v>
      </c>
      <c r="AC116" s="143">
        <f t="shared" si="57"/>
        <v>731783.44589077821</v>
      </c>
      <c r="AD116" s="168">
        <f>'[2]Populations-merged FY21'!M109</f>
        <v>0.21145510835913311</v>
      </c>
      <c r="AE116" s="170">
        <f t="shared" si="58"/>
        <v>0</v>
      </c>
      <c r="AF116" s="170">
        <f t="shared" si="59"/>
        <v>0.9</v>
      </c>
      <c r="AG116" s="170">
        <f t="shared" si="60"/>
        <v>0</v>
      </c>
      <c r="AH116" s="170">
        <f t="shared" si="61"/>
        <v>0.9</v>
      </c>
      <c r="AI116" s="143">
        <f t="shared" si="62"/>
        <v>658605.10130170046</v>
      </c>
      <c r="AJ116" s="143">
        <f t="shared" si="63"/>
        <v>0</v>
      </c>
      <c r="AK116" s="143">
        <f t="shared" si="64"/>
        <v>781622.90566284303</v>
      </c>
      <c r="AL116" s="143">
        <f t="shared" si="65"/>
        <v>778902.22280686256</v>
      </c>
      <c r="AM116" s="143">
        <f t="shared" si="66"/>
        <v>778902.22280686256</v>
      </c>
      <c r="AN116" s="143">
        <f t="shared" si="67"/>
        <v>0</v>
      </c>
      <c r="AO116" s="143">
        <f t="shared" si="68"/>
        <v>778902.22280686256</v>
      </c>
      <c r="AP116" s="143">
        <f t="shared" si="69"/>
        <v>778875.93240244733</v>
      </c>
      <c r="AQ116" s="143">
        <f t="shared" si="70"/>
        <v>778875.93240244733</v>
      </c>
      <c r="AR116" s="143">
        <f t="shared" si="71"/>
        <v>0</v>
      </c>
      <c r="AS116" s="143">
        <f t="shared" si="72"/>
        <v>778875.93240244733</v>
      </c>
      <c r="AT116" s="143">
        <f t="shared" si="73"/>
        <v>778875.9324024471</v>
      </c>
      <c r="AU116" s="143">
        <v>778875.93240244745</v>
      </c>
      <c r="AV116" s="143">
        <f t="shared" si="74"/>
        <v>0</v>
      </c>
      <c r="AW116" s="143">
        <f>'[2]Populations-merged FY21'!K109</f>
        <v>683</v>
      </c>
      <c r="AX116" s="151">
        <f t="shared" si="75"/>
        <v>1140</v>
      </c>
      <c r="AY116" s="152">
        <v>0</v>
      </c>
      <c r="AZ116" s="171">
        <f t="shared" si="76"/>
        <v>0</v>
      </c>
      <c r="BA116" s="172">
        <f t="shared" si="77"/>
        <v>778875.93240244745</v>
      </c>
      <c r="BB116" s="182">
        <f t="shared" si="41"/>
        <v>777735.93240244745</v>
      </c>
      <c r="BC116" s="174">
        <f>'[2]Spec Schs Calculations-21'!C107</f>
        <v>1</v>
      </c>
      <c r="BD116" s="183">
        <f t="shared" si="42"/>
        <v>1140</v>
      </c>
      <c r="BE116" s="176">
        <f>'[2]Spec Schs Calculations-21'!D107</f>
        <v>0</v>
      </c>
      <c r="BF116" s="184">
        <f t="shared" si="43"/>
        <v>0</v>
      </c>
      <c r="BG116" s="176">
        <f>'[2]Spec Schs Calculations-21'!E107</f>
        <v>0</v>
      </c>
      <c r="BH116" s="184">
        <f t="shared" si="44"/>
        <v>0</v>
      </c>
      <c r="BI116" s="185">
        <f>'[2]Spec Schs Calculations-21'!F107</f>
        <v>0</v>
      </c>
      <c r="BJ116" s="184">
        <f t="shared" si="45"/>
        <v>0</v>
      </c>
      <c r="BK116" s="180">
        <f t="shared" si="78"/>
        <v>1140</v>
      </c>
      <c r="BL116" s="13"/>
    </row>
    <row r="117" spans="1:64" ht="14.5" x14ac:dyDescent="0.35">
      <c r="A117" s="149">
        <v>4703270</v>
      </c>
      <c r="B117" s="143" t="s">
        <v>206</v>
      </c>
      <c r="C117" s="143">
        <f>'[2]2020-2021 Final-merged'!F110</f>
        <v>127552.55636489627</v>
      </c>
      <c r="D117" s="143">
        <f>'[2]2020-2021 Final-merged'!G110</f>
        <v>31221.59228494301</v>
      </c>
      <c r="E117" s="143">
        <f>'[2]2020-2021 Final-merged'!H110</f>
        <v>101303.62396644453</v>
      </c>
      <c r="F117" s="143">
        <f>'[2]2020-2021 Final-merged'!I110</f>
        <v>108300.24048349657</v>
      </c>
      <c r="G117" s="143">
        <f>'[2]2020-2021 Final-merged'!J110</f>
        <v>368378.01309978036</v>
      </c>
      <c r="H117" s="143">
        <f>'[2]2020-2021 Final-merged'!K110</f>
        <v>121174.92854665146</v>
      </c>
      <c r="I117" s="143">
        <f>'[2]2020-2021 Final-merged'!L110</f>
        <v>29660.512670695858</v>
      </c>
      <c r="J117" s="143">
        <f>'[2]2020-2021 Final-merged'!M110</f>
        <v>96238.442768122302</v>
      </c>
      <c r="K117" s="143">
        <f>'[2]2020-2021 Final-merged'!N110</f>
        <v>102885.22845932173</v>
      </c>
      <c r="L117" s="143">
        <f>'[2]2020-2021 Final-merged'!O110</f>
        <v>349959.11244479136</v>
      </c>
      <c r="M117" s="143">
        <f t="shared" si="46"/>
        <v>349959.11244479136</v>
      </c>
      <c r="N117" s="143">
        <f>'[2]Hold Harmless Base-21'!Y109</f>
        <v>286902.21395031427</v>
      </c>
      <c r="O117" s="162">
        <f t="shared" si="47"/>
        <v>63056.898494477093</v>
      </c>
      <c r="P117" s="163">
        <f t="shared" si="48"/>
        <v>63056.898494477093</v>
      </c>
      <c r="Q117" s="164">
        <f t="shared" si="49"/>
        <v>29895.324052676217</v>
      </c>
      <c r="R117" s="165">
        <f t="shared" si="50"/>
        <v>320063.78839211515</v>
      </c>
      <c r="S117" s="166">
        <f t="shared" si="51"/>
        <v>1.1155849374084781</v>
      </c>
      <c r="T117" s="167">
        <f t="shared" si="52"/>
        <v>0.91457480891459164</v>
      </c>
      <c r="U117" s="149" t="b">
        <f t="shared" si="53"/>
        <v>0</v>
      </c>
      <c r="V117" s="143">
        <f t="shared" si="54"/>
        <v>317242.24062939064</v>
      </c>
      <c r="W117" s="143">
        <f t="shared" si="55"/>
        <v>317242.2406293911</v>
      </c>
      <c r="X117" s="143">
        <f t="shared" si="56"/>
        <v>317242.2406293911</v>
      </c>
      <c r="Y117" s="143">
        <f>'[2]Hold Harmless Base-21'!L109</f>
        <v>99341.191696472641</v>
      </c>
      <c r="Z117" s="143">
        <f>'[2]Hold Harmless Base-21'!M109</f>
        <v>24316.174231543846</v>
      </c>
      <c r="AA117" s="143">
        <f>'[2]Hold Harmless Base-21'!N109</f>
        <v>78897.852107396538</v>
      </c>
      <c r="AB117" s="143">
        <f>'[2]Hold Harmless Base-21'!O109</f>
        <v>84346.995914901272</v>
      </c>
      <c r="AC117" s="143">
        <f t="shared" si="57"/>
        <v>286902.21395031427</v>
      </c>
      <c r="AD117" s="168">
        <f>'[2]Populations-merged FY21'!M110</f>
        <v>0.38113948919449903</v>
      </c>
      <c r="AE117" s="170">
        <f t="shared" si="58"/>
        <v>0</v>
      </c>
      <c r="AF117" s="170">
        <f t="shared" si="59"/>
        <v>0</v>
      </c>
      <c r="AG117" s="170">
        <f t="shared" si="60"/>
        <v>0.95</v>
      </c>
      <c r="AH117" s="170">
        <f t="shared" si="61"/>
        <v>0.95</v>
      </c>
      <c r="AI117" s="143">
        <f t="shared" si="62"/>
        <v>272557.10325279855</v>
      </c>
      <c r="AJ117" s="143">
        <f t="shared" si="63"/>
        <v>0</v>
      </c>
      <c r="AK117" s="143">
        <f t="shared" si="64"/>
        <v>317242.2406293911</v>
      </c>
      <c r="AL117" s="143">
        <f t="shared" si="65"/>
        <v>316137.97984197049</v>
      </c>
      <c r="AM117" s="143">
        <f t="shared" si="66"/>
        <v>316137.97984197049</v>
      </c>
      <c r="AN117" s="143">
        <f t="shared" si="67"/>
        <v>0</v>
      </c>
      <c r="AO117" s="143">
        <f t="shared" si="68"/>
        <v>316137.97984197049</v>
      </c>
      <c r="AP117" s="143">
        <f t="shared" si="69"/>
        <v>316127.30918896978</v>
      </c>
      <c r="AQ117" s="143">
        <f t="shared" si="70"/>
        <v>316127.30918896978</v>
      </c>
      <c r="AR117" s="143">
        <f t="shared" si="71"/>
        <v>0</v>
      </c>
      <c r="AS117" s="143">
        <f t="shared" si="72"/>
        <v>316127.30918896978</v>
      </c>
      <c r="AT117" s="143">
        <f t="shared" si="73"/>
        <v>316127.30918896972</v>
      </c>
      <c r="AU117" s="143">
        <v>316127.30918896978</v>
      </c>
      <c r="AV117" s="143">
        <f t="shared" si="74"/>
        <v>0</v>
      </c>
      <c r="AW117" s="143">
        <f>'[2]Populations-merged FY21'!K110</f>
        <v>194</v>
      </c>
      <c r="AX117" s="151">
        <f t="shared" si="75"/>
        <v>1630</v>
      </c>
      <c r="AY117" s="152">
        <v>0</v>
      </c>
      <c r="AZ117" s="171">
        <f t="shared" si="76"/>
        <v>0</v>
      </c>
      <c r="BA117" s="172">
        <f t="shared" si="77"/>
        <v>316127.30918896978</v>
      </c>
      <c r="BB117" s="182">
        <f t="shared" si="41"/>
        <v>316127.30918896978</v>
      </c>
      <c r="BC117" s="174">
        <f>'[2]Spec Schs Calculations-21'!C108</f>
        <v>0</v>
      </c>
      <c r="BD117" s="183">
        <f t="shared" si="42"/>
        <v>0</v>
      </c>
      <c r="BE117" s="176">
        <f>'[2]Spec Schs Calculations-21'!D108</f>
        <v>0</v>
      </c>
      <c r="BF117" s="184">
        <f t="shared" si="43"/>
        <v>0</v>
      </c>
      <c r="BG117" s="176">
        <f>'[2]Spec Schs Calculations-21'!E108</f>
        <v>0</v>
      </c>
      <c r="BH117" s="184">
        <f t="shared" si="44"/>
        <v>0</v>
      </c>
      <c r="BI117" s="185">
        <f>'[2]Spec Schs Calculations-21'!F108</f>
        <v>0</v>
      </c>
      <c r="BJ117" s="184">
        <f t="shared" si="45"/>
        <v>0</v>
      </c>
      <c r="BK117" s="180">
        <f t="shared" si="78"/>
        <v>0</v>
      </c>
      <c r="BL117" s="13"/>
    </row>
    <row r="118" spans="1:64" ht="14.5" x14ac:dyDescent="0.35">
      <c r="A118" s="149">
        <v>4703300</v>
      </c>
      <c r="B118" s="143" t="s">
        <v>207</v>
      </c>
      <c r="C118" s="143">
        <f>'[2]2020-2021 Final-merged'!F111</f>
        <v>415236.02764676209</v>
      </c>
      <c r="D118" s="143">
        <f>'[2]2020-2021 Final-merged'!G111</f>
        <v>101639.12293626466</v>
      </c>
      <c r="E118" s="143">
        <f>'[2]2020-2021 Final-merged'!H111</f>
        <v>175005.1323878651</v>
      </c>
      <c r="F118" s="143">
        <f>'[2]2020-2021 Final-merged'!I111</f>
        <v>176832.29991588602</v>
      </c>
      <c r="G118" s="143">
        <f>'[2]2020-2021 Final-merged'!J111</f>
        <v>868712.58288677782</v>
      </c>
      <c r="H118" s="143">
        <f>'[2]2020-2021 Final-merged'!K111</f>
        <v>402935.7888428258</v>
      </c>
      <c r="I118" s="143">
        <f>'[2]2020-2021 Final-merged'!L111</f>
        <v>99604.602352727001</v>
      </c>
      <c r="J118" s="143">
        <f>'[2]2020-2021 Final-merged'!M111</f>
        <v>178833.74676467845</v>
      </c>
      <c r="K118" s="143">
        <f>'[2]2020-2021 Final-merged'!N111</f>
        <v>159149.06992429742</v>
      </c>
      <c r="L118" s="143">
        <f>'[2]2020-2021 Final-merged'!O111</f>
        <v>840523.20788452856</v>
      </c>
      <c r="M118" s="143">
        <f t="shared" si="46"/>
        <v>840523.20788452856</v>
      </c>
      <c r="N118" s="143">
        <f>'[2]Hold Harmless Base-21'!Y110</f>
        <v>843650.76338451682</v>
      </c>
      <c r="O118" s="162">
        <f t="shared" si="47"/>
        <v>-3127.5554999882588</v>
      </c>
      <c r="P118" s="163" t="str">
        <f t="shared" si="48"/>
        <v>0</v>
      </c>
      <c r="Q118" s="164">
        <f t="shared" si="49"/>
        <v>0</v>
      </c>
      <c r="R118" s="165">
        <f t="shared" si="50"/>
        <v>840523.20788452856</v>
      </c>
      <c r="S118" s="166">
        <f t="shared" si="51"/>
        <v>0.99629283154152404</v>
      </c>
      <c r="T118" s="167">
        <f t="shared" si="52"/>
        <v>1</v>
      </c>
      <c r="U118" s="149" t="b">
        <f t="shared" si="53"/>
        <v>0</v>
      </c>
      <c r="V118" s="143">
        <f t="shared" si="54"/>
        <v>833113.50874724542</v>
      </c>
      <c r="W118" s="143">
        <f t="shared" si="55"/>
        <v>833113.50874724658</v>
      </c>
      <c r="X118" s="143">
        <f t="shared" si="56"/>
        <v>833113.50874724658</v>
      </c>
      <c r="Y118" s="143">
        <f>'[2]Hold Harmless Base-21'!L110</f>
        <v>403256.72565353272</v>
      </c>
      <c r="Z118" s="143">
        <f>'[2]Hold Harmless Base-21'!M110</f>
        <v>98706.897245539541</v>
      </c>
      <c r="AA118" s="143">
        <f>'[2]Hold Harmless Base-21'!N110</f>
        <v>169956.34280397391</v>
      </c>
      <c r="AB118" s="143">
        <f>'[2]Hold Harmless Base-21'!O110</f>
        <v>171730.79768147069</v>
      </c>
      <c r="AC118" s="143">
        <f t="shared" si="57"/>
        <v>843650.76338451682</v>
      </c>
      <c r="AD118" s="168">
        <f>'[2]Populations-merged FY21'!M111</f>
        <v>0.20289443813847899</v>
      </c>
      <c r="AE118" s="170">
        <f t="shared" si="58"/>
        <v>0</v>
      </c>
      <c r="AF118" s="170">
        <f t="shared" si="59"/>
        <v>0.9</v>
      </c>
      <c r="AG118" s="170">
        <f t="shared" si="60"/>
        <v>0</v>
      </c>
      <c r="AH118" s="170">
        <f t="shared" si="61"/>
        <v>0.9</v>
      </c>
      <c r="AI118" s="143">
        <f t="shared" si="62"/>
        <v>759285.68704606511</v>
      </c>
      <c r="AJ118" s="143">
        <f t="shared" si="63"/>
        <v>0</v>
      </c>
      <c r="AK118" s="143">
        <f t="shared" si="64"/>
        <v>833113.50874724658</v>
      </c>
      <c r="AL118" s="143">
        <f t="shared" si="65"/>
        <v>830213.59675143298</v>
      </c>
      <c r="AM118" s="143">
        <f t="shared" si="66"/>
        <v>830213.59675143298</v>
      </c>
      <c r="AN118" s="143">
        <f t="shared" si="67"/>
        <v>0</v>
      </c>
      <c r="AO118" s="143">
        <f t="shared" si="68"/>
        <v>830213.59675143298</v>
      </c>
      <c r="AP118" s="143">
        <f t="shared" si="69"/>
        <v>830185.57442646008</v>
      </c>
      <c r="AQ118" s="143">
        <f t="shared" si="70"/>
        <v>830185.57442646008</v>
      </c>
      <c r="AR118" s="143">
        <f t="shared" si="71"/>
        <v>0</v>
      </c>
      <c r="AS118" s="143">
        <f t="shared" si="72"/>
        <v>830185.57442646008</v>
      </c>
      <c r="AT118" s="143">
        <f t="shared" si="73"/>
        <v>830185.57442645996</v>
      </c>
      <c r="AU118" s="143">
        <v>830185.57442645996</v>
      </c>
      <c r="AV118" s="143">
        <f t="shared" si="74"/>
        <v>0</v>
      </c>
      <c r="AW118" s="143">
        <f>'[2]Populations-merged FY21'!K111</f>
        <v>715</v>
      </c>
      <c r="AX118" s="151">
        <f t="shared" si="75"/>
        <v>1161</v>
      </c>
      <c r="AY118" s="152">
        <v>0</v>
      </c>
      <c r="AZ118" s="171">
        <f t="shared" si="76"/>
        <v>0</v>
      </c>
      <c r="BA118" s="172">
        <f t="shared" si="77"/>
        <v>830185.57442645996</v>
      </c>
      <c r="BB118" s="182">
        <f t="shared" si="41"/>
        <v>827863.57442645996</v>
      </c>
      <c r="BC118" s="174">
        <f>'[2]Spec Schs Calculations-21'!C109</f>
        <v>0</v>
      </c>
      <c r="BD118" s="183">
        <f t="shared" si="42"/>
        <v>0</v>
      </c>
      <c r="BE118" s="176">
        <f>'[2]Spec Schs Calculations-21'!D109</f>
        <v>0</v>
      </c>
      <c r="BF118" s="184">
        <f t="shared" si="43"/>
        <v>0</v>
      </c>
      <c r="BG118" s="176">
        <f>'[2]Spec Schs Calculations-21'!E109</f>
        <v>0</v>
      </c>
      <c r="BH118" s="184">
        <f t="shared" si="44"/>
        <v>0</v>
      </c>
      <c r="BI118" s="185">
        <f>'[2]Spec Schs Calculations-21'!F109</f>
        <v>2</v>
      </c>
      <c r="BJ118" s="184">
        <f t="shared" si="45"/>
        <v>2322</v>
      </c>
      <c r="BK118" s="180">
        <f t="shared" si="78"/>
        <v>2322</v>
      </c>
      <c r="BL118" s="13"/>
    </row>
    <row r="119" spans="1:64" ht="14.5" x14ac:dyDescent="0.35">
      <c r="A119" s="149">
        <v>4703330</v>
      </c>
      <c r="B119" s="143" t="s">
        <v>208</v>
      </c>
      <c r="C119" s="143">
        <f>'[2]2020-2021 Final-merged'!F112</f>
        <v>244061.60135620847</v>
      </c>
      <c r="D119" s="143">
        <f>'[2]2020-2021 Final-merged'!G112</f>
        <v>59740.016406687471</v>
      </c>
      <c r="E119" s="143">
        <f>'[2]2020-2021 Final-merged'!H112</f>
        <v>156884.31448579708</v>
      </c>
      <c r="F119" s="143">
        <f>'[2]2020-2021 Final-merged'!I112</f>
        <v>151601.07734514977</v>
      </c>
      <c r="G119" s="143">
        <f>'[2]2020-2021 Final-merged'!J112</f>
        <v>612287.00959384278</v>
      </c>
      <c r="H119" s="143">
        <f>'[2]2020-2021 Final-merged'!K112</f>
        <v>253032.40446213807</v>
      </c>
      <c r="I119" s="143">
        <f>'[2]2020-2021 Final-merged'!L112</f>
        <v>62548.904134789409</v>
      </c>
      <c r="J119" s="143">
        <f>'[2]2020-2021 Final-merged'!M112</f>
        <v>177960.02970145628</v>
      </c>
      <c r="K119" s="143">
        <f>'[2]2020-2021 Final-merged'!N112</f>
        <v>175352.1861270006</v>
      </c>
      <c r="L119" s="143">
        <f>'[2]2020-2021 Final-merged'!O112</f>
        <v>668893.52442538436</v>
      </c>
      <c r="M119" s="143">
        <f t="shared" si="46"/>
        <v>668893.52442538436</v>
      </c>
      <c r="N119" s="143">
        <f>'[2]Hold Harmless Base-21'!Y111</f>
        <v>508572.29016908072</v>
      </c>
      <c r="O119" s="162">
        <f t="shared" si="47"/>
        <v>160321.23425630364</v>
      </c>
      <c r="P119" s="163">
        <f t="shared" si="48"/>
        <v>160321.23425630364</v>
      </c>
      <c r="Q119" s="164">
        <f t="shared" si="49"/>
        <v>76008.420411558938</v>
      </c>
      <c r="R119" s="165">
        <f t="shared" si="50"/>
        <v>592885.10401382542</v>
      </c>
      <c r="S119" s="166">
        <f t="shared" si="51"/>
        <v>1.1657833418661365</v>
      </c>
      <c r="T119" s="167">
        <f t="shared" si="52"/>
        <v>0.88636693638669284</v>
      </c>
      <c r="U119" s="149" t="b">
        <f t="shared" si="53"/>
        <v>0</v>
      </c>
      <c r="V119" s="143">
        <f t="shared" si="54"/>
        <v>587658.47826154425</v>
      </c>
      <c r="W119" s="143">
        <f t="shared" si="55"/>
        <v>587658.47826154507</v>
      </c>
      <c r="X119" s="143">
        <f t="shared" si="56"/>
        <v>587658.47826154507</v>
      </c>
      <c r="Y119" s="143">
        <f>'[2]Hold Harmless Base-21'!L111</f>
        <v>202720.23675040313</v>
      </c>
      <c r="Z119" s="143">
        <f>'[2]Hold Harmless Base-21'!M111</f>
        <v>49620.711337386223</v>
      </c>
      <c r="AA119" s="143">
        <f>'[2]Hold Harmless Base-21'!N111</f>
        <v>130309.82833128271</v>
      </c>
      <c r="AB119" s="143">
        <f>'[2]Hold Harmless Base-21'!O111</f>
        <v>125921.51375000866</v>
      </c>
      <c r="AC119" s="143">
        <f t="shared" si="57"/>
        <v>508572.29016908072</v>
      </c>
      <c r="AD119" s="168">
        <f>'[2]Populations-merged FY21'!M112</f>
        <v>0.36623164763458399</v>
      </c>
      <c r="AE119" s="170">
        <f t="shared" si="58"/>
        <v>0</v>
      </c>
      <c r="AF119" s="170">
        <f t="shared" si="59"/>
        <v>0</v>
      </c>
      <c r="AG119" s="170">
        <f t="shared" si="60"/>
        <v>0.95</v>
      </c>
      <c r="AH119" s="170">
        <f t="shared" si="61"/>
        <v>0.95</v>
      </c>
      <c r="AI119" s="143">
        <f t="shared" si="62"/>
        <v>483143.67566062667</v>
      </c>
      <c r="AJ119" s="143">
        <f t="shared" si="63"/>
        <v>0</v>
      </c>
      <c r="AK119" s="143">
        <f t="shared" si="64"/>
        <v>587658.47826154507</v>
      </c>
      <c r="AL119" s="143">
        <f t="shared" si="65"/>
        <v>585612.94922779454</v>
      </c>
      <c r="AM119" s="143">
        <f t="shared" si="66"/>
        <v>585612.94922779454</v>
      </c>
      <c r="AN119" s="143">
        <f t="shared" si="67"/>
        <v>0</v>
      </c>
      <c r="AO119" s="143">
        <f t="shared" si="68"/>
        <v>585612.94922779454</v>
      </c>
      <c r="AP119" s="143">
        <f t="shared" si="69"/>
        <v>585593.18294543563</v>
      </c>
      <c r="AQ119" s="143">
        <f t="shared" si="70"/>
        <v>585593.18294543563</v>
      </c>
      <c r="AR119" s="143">
        <f t="shared" si="71"/>
        <v>0</v>
      </c>
      <c r="AS119" s="143">
        <f t="shared" si="72"/>
        <v>585593.18294543563</v>
      </c>
      <c r="AT119" s="143">
        <f t="shared" si="73"/>
        <v>585593.18294543552</v>
      </c>
      <c r="AU119" s="143">
        <v>585593.18294543563</v>
      </c>
      <c r="AV119" s="143">
        <f t="shared" si="74"/>
        <v>0</v>
      </c>
      <c r="AW119" s="143">
        <f>'[2]Populations-merged FY21'!K112</f>
        <v>449</v>
      </c>
      <c r="AX119" s="151">
        <f t="shared" si="75"/>
        <v>1304</v>
      </c>
      <c r="AY119" s="152">
        <v>0</v>
      </c>
      <c r="AZ119" s="171">
        <f t="shared" si="76"/>
        <v>0</v>
      </c>
      <c r="BA119" s="172">
        <f t="shared" si="77"/>
        <v>585593.18294543563</v>
      </c>
      <c r="BB119" s="182">
        <f t="shared" si="41"/>
        <v>585593.18294543563</v>
      </c>
      <c r="BC119" s="174">
        <f>'[2]Spec Schs Calculations-21'!C110</f>
        <v>0</v>
      </c>
      <c r="BD119" s="183">
        <f t="shared" si="42"/>
        <v>0</v>
      </c>
      <c r="BE119" s="176">
        <f>'[2]Spec Schs Calculations-21'!D110</f>
        <v>0</v>
      </c>
      <c r="BF119" s="184">
        <f t="shared" si="43"/>
        <v>0</v>
      </c>
      <c r="BG119" s="176">
        <f>'[2]Spec Schs Calculations-21'!E110</f>
        <v>0</v>
      </c>
      <c r="BH119" s="184">
        <f t="shared" si="44"/>
        <v>0</v>
      </c>
      <c r="BI119" s="185">
        <f>'[2]Spec Schs Calculations-21'!F110</f>
        <v>0</v>
      </c>
      <c r="BJ119" s="184">
        <f t="shared" si="45"/>
        <v>0</v>
      </c>
      <c r="BK119" s="180">
        <f t="shared" si="78"/>
        <v>0</v>
      </c>
      <c r="BL119" s="13"/>
    </row>
    <row r="120" spans="1:64" ht="14.5" x14ac:dyDescent="0.35">
      <c r="A120" s="149">
        <v>4703360</v>
      </c>
      <c r="B120" s="143" t="s">
        <v>209</v>
      </c>
      <c r="C120" s="143">
        <f>'[2]2020-2021 Final-merged'!F113</f>
        <v>201120.52223324758</v>
      </c>
      <c r="D120" s="143">
        <f>'[2]2020-2021 Final-merged'!G113</f>
        <v>49197.660570213215</v>
      </c>
      <c r="E120" s="143">
        <f>'[2]2020-2021 Final-merged'!H113</f>
        <v>122879.08696597477</v>
      </c>
      <c r="F120" s="143">
        <f>'[2]2020-2021 Final-merged'!I113</f>
        <v>124162.02464050811</v>
      </c>
      <c r="G120" s="143">
        <f>'[2]2020-2021 Final-merged'!J113</f>
        <v>497359.29440994369</v>
      </c>
      <c r="H120" s="143">
        <f>'[2]2020-2021 Final-merged'!K113</f>
        <v>181008.47000992284</v>
      </c>
      <c r="I120" s="143">
        <f>'[2]2020-2021 Final-merged'!L113</f>
        <v>44438.976434293574</v>
      </c>
      <c r="J120" s="143">
        <f>'[2]2020-2021 Final-merged'!M113</f>
        <v>110591.1782693773</v>
      </c>
      <c r="K120" s="143">
        <f>'[2]2020-2021 Final-merged'!N113</f>
        <v>111745.82217645731</v>
      </c>
      <c r="L120" s="143">
        <f>'[2]2020-2021 Final-merged'!O113</f>
        <v>447784.44689005107</v>
      </c>
      <c r="M120" s="143">
        <f t="shared" si="46"/>
        <v>447784.44689005107</v>
      </c>
      <c r="N120" s="143">
        <f>'[2]Hold Harmless Base-21'!Y112</f>
        <v>486868.57858446077</v>
      </c>
      <c r="O120" s="162">
        <f t="shared" si="47"/>
        <v>-39084.131694409705</v>
      </c>
      <c r="P120" s="163" t="str">
        <f t="shared" si="48"/>
        <v>0</v>
      </c>
      <c r="Q120" s="164">
        <f t="shared" si="49"/>
        <v>0</v>
      </c>
      <c r="R120" s="165">
        <f t="shared" si="50"/>
        <v>447784.44689005107</v>
      </c>
      <c r="S120" s="166">
        <f t="shared" si="51"/>
        <v>0.9197234460928978</v>
      </c>
      <c r="T120" s="167">
        <f t="shared" si="52"/>
        <v>1</v>
      </c>
      <c r="U120" s="149" t="b">
        <f t="shared" si="53"/>
        <v>0</v>
      </c>
      <c r="V120" s="143">
        <f t="shared" si="54"/>
        <v>443836.96751210414</v>
      </c>
      <c r="W120" s="143">
        <f t="shared" si="55"/>
        <v>443836.96751210478</v>
      </c>
      <c r="X120" s="143">
        <f t="shared" si="56"/>
        <v>443836.96751210478</v>
      </c>
      <c r="Y120" s="143">
        <f>'[2]Hold Harmless Base-21'!L112</f>
        <v>196878.32093302888</v>
      </c>
      <c r="Z120" s="143">
        <f>'[2]Hold Harmless Base-21'!M112</f>
        <v>48159.942602294301</v>
      </c>
      <c r="AA120" s="143">
        <f>'[2]Hold Harmless Base-21'!N112</f>
        <v>120287.21908144235</v>
      </c>
      <c r="AB120" s="143">
        <f>'[2]Hold Harmless Base-21'!O112</f>
        <v>121543.09596769525</v>
      </c>
      <c r="AC120" s="143">
        <f t="shared" si="57"/>
        <v>486868.57858446077</v>
      </c>
      <c r="AD120" s="168">
        <f>'[2]Populations-merged FY21'!M113</f>
        <v>0.24980422866092403</v>
      </c>
      <c r="AE120" s="170">
        <f t="shared" si="58"/>
        <v>0</v>
      </c>
      <c r="AF120" s="170">
        <f t="shared" si="59"/>
        <v>0.9</v>
      </c>
      <c r="AG120" s="170">
        <f t="shared" si="60"/>
        <v>0</v>
      </c>
      <c r="AH120" s="170">
        <f t="shared" si="61"/>
        <v>0.9</v>
      </c>
      <c r="AI120" s="143">
        <f t="shared" si="62"/>
        <v>438181.7207260147</v>
      </c>
      <c r="AJ120" s="143">
        <f t="shared" si="63"/>
        <v>0</v>
      </c>
      <c r="AK120" s="143">
        <f t="shared" si="64"/>
        <v>443836.96751210478</v>
      </c>
      <c r="AL120" s="143">
        <f t="shared" si="65"/>
        <v>442292.0542046621</v>
      </c>
      <c r="AM120" s="143">
        <f t="shared" si="66"/>
        <v>442292.0542046621</v>
      </c>
      <c r="AN120" s="143">
        <f t="shared" si="67"/>
        <v>0</v>
      </c>
      <c r="AO120" s="143">
        <f t="shared" si="68"/>
        <v>442292.0542046621</v>
      </c>
      <c r="AP120" s="143">
        <f t="shared" si="69"/>
        <v>442277.12545412808</v>
      </c>
      <c r="AQ120" s="143">
        <f t="shared" si="70"/>
        <v>442277.12545412808</v>
      </c>
      <c r="AR120" s="143">
        <f t="shared" si="71"/>
        <v>0</v>
      </c>
      <c r="AS120" s="143">
        <f t="shared" si="72"/>
        <v>442277.12545412808</v>
      </c>
      <c r="AT120" s="143">
        <f t="shared" si="73"/>
        <v>442277.12545412796</v>
      </c>
      <c r="AU120" s="143">
        <v>442277.12545412808</v>
      </c>
      <c r="AV120" s="143">
        <f t="shared" si="74"/>
        <v>0</v>
      </c>
      <c r="AW120" s="143">
        <f>'[2]Populations-merged FY21'!K113</f>
        <v>319</v>
      </c>
      <c r="AX120" s="151">
        <f t="shared" si="75"/>
        <v>1386</v>
      </c>
      <c r="AY120" s="152">
        <v>0</v>
      </c>
      <c r="AZ120" s="171">
        <f t="shared" si="76"/>
        <v>0</v>
      </c>
      <c r="BA120" s="172">
        <f t="shared" si="77"/>
        <v>442277.12545412808</v>
      </c>
      <c r="BB120" s="182">
        <f t="shared" ref="BB120:BB156" si="79">BA120-BK120</f>
        <v>442277.12545412808</v>
      </c>
      <c r="BC120" s="174">
        <f>'[2]Spec Schs Calculations-21'!C111</f>
        <v>0</v>
      </c>
      <c r="BD120" s="183">
        <f t="shared" si="42"/>
        <v>0</v>
      </c>
      <c r="BE120" s="176">
        <f>'[2]Spec Schs Calculations-21'!D111</f>
        <v>0</v>
      </c>
      <c r="BF120" s="184">
        <f t="shared" si="43"/>
        <v>0</v>
      </c>
      <c r="BG120" s="176">
        <f>'[2]Spec Schs Calculations-21'!E111</f>
        <v>0</v>
      </c>
      <c r="BH120" s="184">
        <f t="shared" si="44"/>
        <v>0</v>
      </c>
      <c r="BI120" s="185">
        <f>'[2]Spec Schs Calculations-21'!F111</f>
        <v>0</v>
      </c>
      <c r="BJ120" s="184">
        <f t="shared" si="45"/>
        <v>0</v>
      </c>
      <c r="BK120" s="180">
        <f t="shared" si="78"/>
        <v>0</v>
      </c>
      <c r="BL120" s="13"/>
    </row>
    <row r="121" spans="1:64" ht="14.5" x14ac:dyDescent="0.35">
      <c r="A121" s="149">
        <v>4703390</v>
      </c>
      <c r="B121" s="143" t="s">
        <v>210</v>
      </c>
      <c r="C121" s="143">
        <f>'[2]2020-2021 Final-merged'!F114</f>
        <v>91832.541976236578</v>
      </c>
      <c r="D121" s="143">
        <f>'[2]2020-2021 Final-merged'!G114</f>
        <v>22478.249482274128</v>
      </c>
      <c r="E121" s="143">
        <f>'[2]2020-2021 Final-merged'!H114</f>
        <v>43571.834930019126</v>
      </c>
      <c r="F121" s="143">
        <f>'[2]2020-2021 Final-merged'!I114</f>
        <v>39424.085753734522</v>
      </c>
      <c r="G121" s="143">
        <f>'[2]2020-2021 Final-merged'!J114</f>
        <v>197306.71214226435</v>
      </c>
      <c r="H121" s="143">
        <f>'[2]2020-2021 Final-merged'!K114</f>
        <v>87349.716462430704</v>
      </c>
      <c r="I121" s="143">
        <f>'[2]2020-2021 Final-merged'!L114</f>
        <v>21592.606104437313</v>
      </c>
      <c r="J121" s="143">
        <f>'[2]2020-2021 Final-merged'!M114</f>
        <v>42383.862738874166</v>
      </c>
      <c r="K121" s="143">
        <f>'[2]2020-2021 Final-merged'!N114</f>
        <v>35481.677178361067</v>
      </c>
      <c r="L121" s="143">
        <f>'[2]2020-2021 Final-merged'!O114</f>
        <v>186807.86248410324</v>
      </c>
      <c r="M121" s="143">
        <f t="shared" si="46"/>
        <v>186807.86248410324</v>
      </c>
      <c r="N121" s="143">
        <f>'[2]Hold Harmless Base-21'!Y113</f>
        <v>188186.08336144322</v>
      </c>
      <c r="O121" s="162">
        <f t="shared" si="47"/>
        <v>-1378.2208773399761</v>
      </c>
      <c r="P121" s="163" t="str">
        <f t="shared" si="48"/>
        <v>0</v>
      </c>
      <c r="Q121" s="164">
        <f t="shared" si="49"/>
        <v>0</v>
      </c>
      <c r="R121" s="165">
        <f t="shared" si="50"/>
        <v>186807.86248410324</v>
      </c>
      <c r="S121" s="166">
        <f t="shared" si="51"/>
        <v>0.99267628693513499</v>
      </c>
      <c r="T121" s="167">
        <f t="shared" si="52"/>
        <v>1</v>
      </c>
      <c r="U121" s="149" t="b">
        <f t="shared" si="53"/>
        <v>0</v>
      </c>
      <c r="V121" s="143">
        <f t="shared" si="54"/>
        <v>185161.04292635425</v>
      </c>
      <c r="W121" s="143">
        <f t="shared" si="55"/>
        <v>185161.04292635448</v>
      </c>
      <c r="X121" s="143">
        <f t="shared" si="56"/>
        <v>185161.04292635448</v>
      </c>
      <c r="Y121" s="143">
        <f>'[2]Hold Harmless Base-21'!L113</f>
        <v>87587.524073548528</v>
      </c>
      <c r="Z121" s="143">
        <f>'[2]Hold Harmless Base-21'!M113</f>
        <v>21439.178043981221</v>
      </c>
      <c r="AA121" s="143">
        <f>'[2]Hold Harmless Base-21'!N113</f>
        <v>41557.699032759941</v>
      </c>
      <c r="AB121" s="143">
        <f>'[2]Hold Harmless Base-21'!O113</f>
        <v>37601.682211153522</v>
      </c>
      <c r="AC121" s="143">
        <f t="shared" si="57"/>
        <v>188186.08336144322</v>
      </c>
      <c r="AD121" s="168">
        <f>'[2]Populations-merged FY21'!M114</f>
        <v>0.23238380809595202</v>
      </c>
      <c r="AE121" s="170">
        <f t="shared" si="58"/>
        <v>0</v>
      </c>
      <c r="AF121" s="170">
        <f t="shared" si="59"/>
        <v>0.9</v>
      </c>
      <c r="AG121" s="170">
        <f t="shared" si="60"/>
        <v>0</v>
      </c>
      <c r="AH121" s="170">
        <f t="shared" si="61"/>
        <v>0.9</v>
      </c>
      <c r="AI121" s="143">
        <f t="shared" si="62"/>
        <v>169367.47502529889</v>
      </c>
      <c r="AJ121" s="143">
        <f t="shared" si="63"/>
        <v>0</v>
      </c>
      <c r="AK121" s="143">
        <f t="shared" si="64"/>
        <v>185161.04292635448</v>
      </c>
      <c r="AL121" s="143">
        <f t="shared" si="65"/>
        <v>184516.53203569938</v>
      </c>
      <c r="AM121" s="143">
        <f t="shared" si="66"/>
        <v>184516.53203569938</v>
      </c>
      <c r="AN121" s="143">
        <f t="shared" si="67"/>
        <v>0</v>
      </c>
      <c r="AO121" s="143">
        <f t="shared" si="68"/>
        <v>184516.53203569938</v>
      </c>
      <c r="AP121" s="143">
        <f t="shared" si="69"/>
        <v>184510.3040213139</v>
      </c>
      <c r="AQ121" s="143">
        <f t="shared" si="70"/>
        <v>184510.3040213139</v>
      </c>
      <c r="AR121" s="143">
        <f t="shared" si="71"/>
        <v>0</v>
      </c>
      <c r="AS121" s="143">
        <f t="shared" si="72"/>
        <v>184510.3040213139</v>
      </c>
      <c r="AT121" s="143">
        <f t="shared" si="73"/>
        <v>184510.30402131387</v>
      </c>
      <c r="AU121" s="143">
        <v>184510.30402131387</v>
      </c>
      <c r="AV121" s="143">
        <f t="shared" si="74"/>
        <v>0</v>
      </c>
      <c r="AW121" s="143">
        <f>'[2]Populations-merged FY21'!K114</f>
        <v>155</v>
      </c>
      <c r="AX121" s="151">
        <f t="shared" si="75"/>
        <v>1190</v>
      </c>
      <c r="AY121" s="152">
        <v>0</v>
      </c>
      <c r="AZ121" s="171">
        <f t="shared" si="76"/>
        <v>0</v>
      </c>
      <c r="BA121" s="172">
        <f t="shared" si="77"/>
        <v>184510.30402131387</v>
      </c>
      <c r="BB121" s="182">
        <f t="shared" si="79"/>
        <v>180940.30402131387</v>
      </c>
      <c r="BC121" s="174">
        <f>'[2]Spec Schs Calculations-21'!C112</f>
        <v>0</v>
      </c>
      <c r="BD121" s="183">
        <f t="shared" si="42"/>
        <v>0</v>
      </c>
      <c r="BE121" s="176">
        <f>'[2]Spec Schs Calculations-21'!D112</f>
        <v>0</v>
      </c>
      <c r="BF121" s="184">
        <f t="shared" si="43"/>
        <v>0</v>
      </c>
      <c r="BG121" s="176">
        <f>'[2]Spec Schs Calculations-21'!E112</f>
        <v>0</v>
      </c>
      <c r="BH121" s="184">
        <f t="shared" si="44"/>
        <v>0</v>
      </c>
      <c r="BI121" s="185">
        <f>'[2]Spec Schs Calculations-21'!F112</f>
        <v>3</v>
      </c>
      <c r="BJ121" s="184">
        <f t="shared" si="45"/>
        <v>3570</v>
      </c>
      <c r="BK121" s="180">
        <f t="shared" si="78"/>
        <v>3570</v>
      </c>
      <c r="BL121" s="13"/>
    </row>
    <row r="122" spans="1:64" ht="14.5" x14ac:dyDescent="0.35">
      <c r="A122" s="149">
        <v>4703420</v>
      </c>
      <c r="B122" s="143" t="s">
        <v>211</v>
      </c>
      <c r="C122" s="143">
        <f>'[2]2020-2021 Final-merged'!F115</f>
        <v>297070.45594941213</v>
      </c>
      <c r="D122" s="143">
        <f>'[2]2020-2021 Final-merged'!G115</f>
        <v>72715.223590040419</v>
      </c>
      <c r="E122" s="143">
        <f>'[2]2020-2021 Final-merged'!H115</f>
        <v>127263.11477206158</v>
      </c>
      <c r="F122" s="143">
        <f>'[2]2020-2021 Final-merged'!I115</f>
        <v>125217.98110621351</v>
      </c>
      <c r="G122" s="143">
        <f>'[2]2020-2021 Final-merged'!J115</f>
        <v>622266.77541772765</v>
      </c>
      <c r="H122" s="143">
        <f>'[2]2020-2021 Final-merged'!K115</f>
        <v>313331.88614910643</v>
      </c>
      <c r="I122" s="143">
        <f>'[2]2020-2021 Final-merged'!L115</f>
        <v>77454.767703659061</v>
      </c>
      <c r="J122" s="143">
        <f>'[2]2020-2021 Final-merged'!M115</f>
        <v>148337.20053687147</v>
      </c>
      <c r="K122" s="143">
        <f>'[2]2020-2021 Final-merged'!N115</f>
        <v>120624.97926499836</v>
      </c>
      <c r="L122" s="143">
        <f>'[2]2020-2021 Final-merged'!O115</f>
        <v>659748.83365463535</v>
      </c>
      <c r="M122" s="143">
        <f t="shared" si="46"/>
        <v>659748.83365463535</v>
      </c>
      <c r="N122" s="143">
        <f>'[2]Hold Harmless Base-21'!Y114</f>
        <v>616009.20231224177</v>
      </c>
      <c r="O122" s="162">
        <f t="shared" si="47"/>
        <v>43739.631342393579</v>
      </c>
      <c r="P122" s="163">
        <f t="shared" si="48"/>
        <v>43739.631342393579</v>
      </c>
      <c r="Q122" s="164">
        <f t="shared" si="49"/>
        <v>20736.992845278899</v>
      </c>
      <c r="R122" s="165">
        <f t="shared" si="50"/>
        <v>639011.84080935642</v>
      </c>
      <c r="S122" s="166">
        <f t="shared" si="51"/>
        <v>1.0373413877759818</v>
      </c>
      <c r="T122" s="167">
        <f t="shared" si="52"/>
        <v>0.9685683523979759</v>
      </c>
      <c r="U122" s="149" t="b">
        <f t="shared" si="53"/>
        <v>0</v>
      </c>
      <c r="V122" s="143">
        <f t="shared" si="54"/>
        <v>633378.58114306384</v>
      </c>
      <c r="W122" s="143">
        <f t="shared" si="55"/>
        <v>633378.58114306477</v>
      </c>
      <c r="X122" s="143">
        <f t="shared" si="56"/>
        <v>633378.58114306477</v>
      </c>
      <c r="Y122" s="143">
        <f>'[2]Hold Harmless Base-21'!L114</f>
        <v>294083.08755852294</v>
      </c>
      <c r="Z122" s="143">
        <f>'[2]Hold Harmless Base-21'!M114</f>
        <v>71983.992475875639</v>
      </c>
      <c r="AA122" s="143">
        <f>'[2]Hold Harmless Base-21'!N114</f>
        <v>125983.34494378588</v>
      </c>
      <c r="AB122" s="143">
        <f>'[2]Hold Harmless Base-21'!O114</f>
        <v>123958.77733405732</v>
      </c>
      <c r="AC122" s="143">
        <f t="shared" si="57"/>
        <v>616009.20231224177</v>
      </c>
      <c r="AD122" s="168">
        <f>'[2]Populations-merged FY21'!M115</f>
        <v>0.22656886715566421</v>
      </c>
      <c r="AE122" s="170">
        <f t="shared" si="58"/>
        <v>0</v>
      </c>
      <c r="AF122" s="170">
        <f t="shared" si="59"/>
        <v>0.9</v>
      </c>
      <c r="AG122" s="170">
        <f t="shared" si="60"/>
        <v>0</v>
      </c>
      <c r="AH122" s="170">
        <f t="shared" si="61"/>
        <v>0.9</v>
      </c>
      <c r="AI122" s="143">
        <f t="shared" si="62"/>
        <v>554408.28208101762</v>
      </c>
      <c r="AJ122" s="143">
        <f t="shared" si="63"/>
        <v>0</v>
      </c>
      <c r="AK122" s="143">
        <f t="shared" si="64"/>
        <v>633378.58114306477</v>
      </c>
      <c r="AL122" s="143">
        <f t="shared" si="65"/>
        <v>631173.90899927728</v>
      </c>
      <c r="AM122" s="143">
        <f t="shared" si="66"/>
        <v>631173.90899927728</v>
      </c>
      <c r="AN122" s="143">
        <f t="shared" si="67"/>
        <v>0</v>
      </c>
      <c r="AO122" s="143">
        <f t="shared" si="68"/>
        <v>631173.90899927728</v>
      </c>
      <c r="AP122" s="143">
        <f t="shared" si="69"/>
        <v>631152.60489095922</v>
      </c>
      <c r="AQ122" s="143">
        <f t="shared" si="70"/>
        <v>631152.60489095922</v>
      </c>
      <c r="AR122" s="143">
        <f t="shared" si="71"/>
        <v>0</v>
      </c>
      <c r="AS122" s="143">
        <f t="shared" si="72"/>
        <v>631152.60489095922</v>
      </c>
      <c r="AT122" s="143">
        <f t="shared" si="73"/>
        <v>631152.6048909591</v>
      </c>
      <c r="AU122" s="143">
        <v>631152.60489095922</v>
      </c>
      <c r="AV122" s="143">
        <f t="shared" si="74"/>
        <v>0</v>
      </c>
      <c r="AW122" s="143">
        <f>'[2]Populations-merged FY21'!K115</f>
        <v>556</v>
      </c>
      <c r="AX122" s="151">
        <f t="shared" si="75"/>
        <v>1135</v>
      </c>
      <c r="AY122" s="152">
        <v>0</v>
      </c>
      <c r="AZ122" s="171">
        <f t="shared" si="76"/>
        <v>0</v>
      </c>
      <c r="BA122" s="172">
        <f t="shared" si="77"/>
        <v>631152.60489095922</v>
      </c>
      <c r="BB122" s="182">
        <f t="shared" si="79"/>
        <v>631152.60489095922</v>
      </c>
      <c r="BC122" s="174">
        <f>'[2]Spec Schs Calculations-21'!C113</f>
        <v>0</v>
      </c>
      <c r="BD122" s="183">
        <f t="shared" si="42"/>
        <v>0</v>
      </c>
      <c r="BE122" s="176">
        <f>'[2]Spec Schs Calculations-21'!D113</f>
        <v>0</v>
      </c>
      <c r="BF122" s="184">
        <f t="shared" si="43"/>
        <v>0</v>
      </c>
      <c r="BG122" s="176">
        <f>'[2]Spec Schs Calculations-21'!E113</f>
        <v>0</v>
      </c>
      <c r="BH122" s="184">
        <f t="shared" si="44"/>
        <v>0</v>
      </c>
      <c r="BI122" s="185">
        <f>'[2]Spec Schs Calculations-21'!F113</f>
        <v>0</v>
      </c>
      <c r="BJ122" s="184">
        <f t="shared" si="45"/>
        <v>0</v>
      </c>
      <c r="BK122" s="180">
        <f t="shared" si="78"/>
        <v>0</v>
      </c>
      <c r="BL122" s="13"/>
    </row>
    <row r="123" spans="1:64" ht="14.5" x14ac:dyDescent="0.35">
      <c r="A123" s="149">
        <v>4703450</v>
      </c>
      <c r="B123" s="143" t="s">
        <v>212</v>
      </c>
      <c r="C123" s="143">
        <f>'[2]2020-2021 Final-merged'!F116</f>
        <v>1437737.2910264677</v>
      </c>
      <c r="D123" s="143">
        <f>'[2]2020-2021 Final-merged'!G116</f>
        <v>351921.19070410536</v>
      </c>
      <c r="E123" s="143">
        <f>'[2]2020-2021 Final-merged'!H116</f>
        <v>727169.98733511497</v>
      </c>
      <c r="F123" s="143">
        <f>'[2]2020-2021 Final-merged'!I116</f>
        <v>629388.90937976609</v>
      </c>
      <c r="G123" s="143">
        <f>'[2]2020-2021 Final-merged'!J116</f>
        <v>3146217.3784454539</v>
      </c>
      <c r="H123" s="143">
        <f>'[2]2020-2021 Final-merged'!K116</f>
        <v>1293963.561923821</v>
      </c>
      <c r="I123" s="143">
        <f>'[2]2020-2021 Final-merged'!L116</f>
        <v>316729.07163369481</v>
      </c>
      <c r="J123" s="143">
        <f>'[2]2020-2021 Final-merged'!M116</f>
        <v>654452.98860160355</v>
      </c>
      <c r="K123" s="143">
        <f>'[2]2020-2021 Final-merged'!N116</f>
        <v>566450.01844178955</v>
      </c>
      <c r="L123" s="143">
        <f>'[2]2020-2021 Final-merged'!O116</f>
        <v>2831595.6406009085</v>
      </c>
      <c r="M123" s="143">
        <f t="shared" si="46"/>
        <v>2831595.6406009085</v>
      </c>
      <c r="N123" s="143">
        <f>'[2]Hold Harmless Base-21'!Y115</f>
        <v>2922075.8666277453</v>
      </c>
      <c r="O123" s="162">
        <f t="shared" si="47"/>
        <v>-90480.226026836783</v>
      </c>
      <c r="P123" s="163" t="str">
        <f t="shared" si="48"/>
        <v>0</v>
      </c>
      <c r="Q123" s="164">
        <f t="shared" si="49"/>
        <v>0</v>
      </c>
      <c r="R123" s="165">
        <f t="shared" si="50"/>
        <v>2831595.6406009085</v>
      </c>
      <c r="S123" s="166">
        <f t="shared" si="51"/>
        <v>0.96903563420095029</v>
      </c>
      <c r="T123" s="167">
        <f t="shared" si="52"/>
        <v>1</v>
      </c>
      <c r="U123" s="149" t="b">
        <f t="shared" si="53"/>
        <v>0</v>
      </c>
      <c r="V123" s="143">
        <f t="shared" si="54"/>
        <v>2806633.4841982294</v>
      </c>
      <c r="W123" s="143">
        <f t="shared" si="55"/>
        <v>2806633.4841982331</v>
      </c>
      <c r="X123" s="143">
        <f t="shared" si="56"/>
        <v>2806633.4841982331</v>
      </c>
      <c r="Y123" s="143">
        <f>'[2]Hold Harmless Base-21'!L115</f>
        <v>1335310.6080467312</v>
      </c>
      <c r="Z123" s="143">
        <f>'[2]Hold Harmless Base-21'!M115</f>
        <v>326849.76739257271</v>
      </c>
      <c r="AA123" s="143">
        <f>'[2]Hold Harmless Base-21'!N115</f>
        <v>675365.24509880773</v>
      </c>
      <c r="AB123" s="143">
        <f>'[2]Hold Harmless Base-21'!O115</f>
        <v>584550.24608963332</v>
      </c>
      <c r="AC123" s="143">
        <f t="shared" si="57"/>
        <v>2922075.8666277453</v>
      </c>
      <c r="AD123" s="168">
        <f>'[2]Populations-merged FY21'!M116</f>
        <v>0.17741528630286724</v>
      </c>
      <c r="AE123" s="170">
        <f t="shared" si="58"/>
        <v>0</v>
      </c>
      <c r="AF123" s="170">
        <f t="shared" si="59"/>
        <v>0.9</v>
      </c>
      <c r="AG123" s="170">
        <f t="shared" si="60"/>
        <v>0</v>
      </c>
      <c r="AH123" s="170">
        <f t="shared" si="61"/>
        <v>0.9</v>
      </c>
      <c r="AI123" s="143">
        <f t="shared" si="62"/>
        <v>2629868.2799649709</v>
      </c>
      <c r="AJ123" s="143">
        <f t="shared" si="63"/>
        <v>0</v>
      </c>
      <c r="AK123" s="143">
        <f t="shared" si="64"/>
        <v>2806633.4841982331</v>
      </c>
      <c r="AL123" s="143">
        <f t="shared" si="65"/>
        <v>2796864.1190118282</v>
      </c>
      <c r="AM123" s="143">
        <f t="shared" si="66"/>
        <v>2796864.1190118282</v>
      </c>
      <c r="AN123" s="143">
        <f t="shared" si="67"/>
        <v>0</v>
      </c>
      <c r="AO123" s="143">
        <f t="shared" si="68"/>
        <v>2796864.1190118282</v>
      </c>
      <c r="AP123" s="143">
        <f t="shared" si="69"/>
        <v>2796769.7160346252</v>
      </c>
      <c r="AQ123" s="143">
        <f t="shared" si="70"/>
        <v>2796769.7160346252</v>
      </c>
      <c r="AR123" s="143">
        <f t="shared" si="71"/>
        <v>0</v>
      </c>
      <c r="AS123" s="143">
        <f t="shared" si="72"/>
        <v>2796769.7160346252</v>
      </c>
      <c r="AT123" s="143">
        <f t="shared" si="73"/>
        <v>2796769.7160346247</v>
      </c>
      <c r="AU123" s="143">
        <v>2796769.7160346257</v>
      </c>
      <c r="AV123" s="143">
        <f t="shared" si="74"/>
        <v>0</v>
      </c>
      <c r="AW123" s="143">
        <f>'[2]Populations-merged FY21'!K116</f>
        <v>2110</v>
      </c>
      <c r="AX123" s="151">
        <f t="shared" si="75"/>
        <v>1325</v>
      </c>
      <c r="AY123" s="152">
        <v>25</v>
      </c>
      <c r="AZ123" s="171">
        <f t="shared" si="76"/>
        <v>33125</v>
      </c>
      <c r="BA123" s="172">
        <f t="shared" si="77"/>
        <v>2763644.7160346257</v>
      </c>
      <c r="BB123" s="182">
        <f t="shared" si="79"/>
        <v>2754369.7160346257</v>
      </c>
      <c r="BC123" s="174">
        <f>'[2]Spec Schs Calculations-21'!C114</f>
        <v>0</v>
      </c>
      <c r="BD123" s="183">
        <f t="shared" si="42"/>
        <v>0</v>
      </c>
      <c r="BE123" s="176">
        <f>'[2]Spec Schs Calculations-21'!D114</f>
        <v>0</v>
      </c>
      <c r="BF123" s="184">
        <f t="shared" si="43"/>
        <v>0</v>
      </c>
      <c r="BG123" s="176">
        <f>'[2]Spec Schs Calculations-21'!E114</f>
        <v>6</v>
      </c>
      <c r="BH123" s="184">
        <f t="shared" si="44"/>
        <v>7950</v>
      </c>
      <c r="BI123" s="185">
        <f>'[2]Spec Schs Calculations-21'!F114</f>
        <v>1</v>
      </c>
      <c r="BJ123" s="184">
        <f t="shared" si="45"/>
        <v>1325</v>
      </c>
      <c r="BK123" s="180">
        <f t="shared" si="78"/>
        <v>9275</v>
      </c>
      <c r="BL123" s="13"/>
    </row>
    <row r="124" spans="1:64" ht="14.5" x14ac:dyDescent="0.35">
      <c r="A124" s="149">
        <v>4703480</v>
      </c>
      <c r="B124" s="143" t="s">
        <v>213</v>
      </c>
      <c r="C124" s="143">
        <f>'[2]2020-2021 Final-merged'!F117</f>
        <v>565631.46126631612</v>
      </c>
      <c r="D124" s="143">
        <f>'[2]2020-2021 Final-merged'!G117</f>
        <v>138452.06533276217</v>
      </c>
      <c r="E124" s="143">
        <f>'[2]2020-2021 Final-merged'!H117</f>
        <v>262886.13596587622</v>
      </c>
      <c r="F124" s="143">
        <f>'[2]2020-2021 Final-merged'!I117</f>
        <v>261955.6521531691</v>
      </c>
      <c r="G124" s="143">
        <f>'[2]2020-2021 Final-merged'!J117</f>
        <v>1228925.3147181235</v>
      </c>
      <c r="H124" s="143">
        <f>'[2]2020-2021 Final-merged'!K117</f>
        <v>639625.34312812181</v>
      </c>
      <c r="I124" s="143">
        <f>'[2]2020-2021 Final-merged'!L117</f>
        <v>158113.59953894428</v>
      </c>
      <c r="J124" s="143">
        <f>'[2]2020-2021 Final-merged'!M117</f>
        <v>319040.45864928572</v>
      </c>
      <c r="K124" s="143">
        <f>'[2]2020-2021 Final-merged'!N117</f>
        <v>266323.1832762243</v>
      </c>
      <c r="L124" s="143">
        <f>'[2]2020-2021 Final-merged'!O117</f>
        <v>1383102.5845925761</v>
      </c>
      <c r="M124" s="143">
        <f t="shared" si="46"/>
        <v>1383102.5845925761</v>
      </c>
      <c r="N124" s="143">
        <f>'[2]Hold Harmless Base-21'!Y116</f>
        <v>1233699.4612765422</v>
      </c>
      <c r="O124" s="162">
        <f t="shared" si="47"/>
        <v>149403.12331603398</v>
      </c>
      <c r="P124" s="163">
        <f t="shared" si="48"/>
        <v>149403.12331603398</v>
      </c>
      <c r="Q124" s="164">
        <f t="shared" si="49"/>
        <v>70832.135621227557</v>
      </c>
      <c r="R124" s="165">
        <f t="shared" si="50"/>
        <v>1312270.4489713486</v>
      </c>
      <c r="S124" s="166">
        <f t="shared" si="51"/>
        <v>1.0636872999956626</v>
      </c>
      <c r="T124" s="167">
        <f t="shared" si="52"/>
        <v>0.94878750397094169</v>
      </c>
      <c r="U124" s="149" t="b">
        <f t="shared" si="53"/>
        <v>0</v>
      </c>
      <c r="V124" s="143">
        <f t="shared" si="54"/>
        <v>1300702.0245395023</v>
      </c>
      <c r="W124" s="143">
        <f t="shared" si="55"/>
        <v>1300702.0245395042</v>
      </c>
      <c r="X124" s="143">
        <f t="shared" si="56"/>
        <v>1300702.0245395042</v>
      </c>
      <c r="Y124" s="143">
        <f>'[2]Hold Harmless Base-21'!L116</f>
        <v>567828.83441975084</v>
      </c>
      <c r="Z124" s="143">
        <f>'[2]Hold Harmless Base-21'!M116</f>
        <v>138989.92588726297</v>
      </c>
      <c r="AA124" s="143">
        <f>'[2]Hold Harmless Base-21'!N116</f>
        <v>263907.39976949908</v>
      </c>
      <c r="AB124" s="143">
        <f>'[2]Hold Harmless Base-21'!O116</f>
        <v>262973.30120002938</v>
      </c>
      <c r="AC124" s="143">
        <f t="shared" si="57"/>
        <v>1233699.4612765422</v>
      </c>
      <c r="AD124" s="168">
        <f>'[2]Populations-merged FY21'!M117</f>
        <v>0.23945147679324894</v>
      </c>
      <c r="AE124" s="170">
        <f t="shared" si="58"/>
        <v>0</v>
      </c>
      <c r="AF124" s="170">
        <f t="shared" si="59"/>
        <v>0.9</v>
      </c>
      <c r="AG124" s="170">
        <f t="shared" si="60"/>
        <v>0</v>
      </c>
      <c r="AH124" s="170">
        <f t="shared" si="61"/>
        <v>0.9</v>
      </c>
      <c r="AI124" s="143">
        <f t="shared" si="62"/>
        <v>1110329.5151488879</v>
      </c>
      <c r="AJ124" s="143">
        <f t="shared" si="63"/>
        <v>0</v>
      </c>
      <c r="AK124" s="143">
        <f t="shared" si="64"/>
        <v>1300702.0245395042</v>
      </c>
      <c r="AL124" s="143">
        <f t="shared" si="65"/>
        <v>1296174.5245478009</v>
      </c>
      <c r="AM124" s="143">
        <f t="shared" si="66"/>
        <v>1296174.5245478009</v>
      </c>
      <c r="AN124" s="143">
        <f t="shared" si="67"/>
        <v>0</v>
      </c>
      <c r="AO124" s="143">
        <f t="shared" si="68"/>
        <v>1296174.5245478009</v>
      </c>
      <c r="AP124" s="143">
        <f t="shared" si="69"/>
        <v>1296130.7745732274</v>
      </c>
      <c r="AQ124" s="143">
        <f t="shared" si="70"/>
        <v>1296130.7745732274</v>
      </c>
      <c r="AR124" s="143">
        <f t="shared" si="71"/>
        <v>0</v>
      </c>
      <c r="AS124" s="143">
        <f t="shared" si="72"/>
        <v>1296130.7745732274</v>
      </c>
      <c r="AT124" s="143">
        <f t="shared" si="73"/>
        <v>1296130.7745732272</v>
      </c>
      <c r="AU124" s="143">
        <v>1296130.7745732274</v>
      </c>
      <c r="AV124" s="143">
        <f t="shared" si="74"/>
        <v>0</v>
      </c>
      <c r="AW124" s="143">
        <f>'[2]Populations-merged FY21'!K117</f>
        <v>1135</v>
      </c>
      <c r="AX124" s="151">
        <f t="shared" si="75"/>
        <v>1142</v>
      </c>
      <c r="AY124" s="152">
        <v>0</v>
      </c>
      <c r="AZ124" s="171">
        <f t="shared" si="76"/>
        <v>0</v>
      </c>
      <c r="BA124" s="172">
        <f t="shared" si="77"/>
        <v>1296130.7745732274</v>
      </c>
      <c r="BB124" s="182">
        <f t="shared" si="79"/>
        <v>1296130.7745732274</v>
      </c>
      <c r="BC124" s="174">
        <f>'[2]Spec Schs Calculations-21'!C115</f>
        <v>0</v>
      </c>
      <c r="BD124" s="183">
        <f t="shared" si="42"/>
        <v>0</v>
      </c>
      <c r="BE124" s="176">
        <f>'[2]Spec Schs Calculations-21'!D115</f>
        <v>0</v>
      </c>
      <c r="BF124" s="184">
        <f t="shared" si="43"/>
        <v>0</v>
      </c>
      <c r="BG124" s="176">
        <f>'[2]Spec Schs Calculations-21'!E115</f>
        <v>0</v>
      </c>
      <c r="BH124" s="184">
        <f t="shared" si="44"/>
        <v>0</v>
      </c>
      <c r="BI124" s="185">
        <f>'[2]Spec Schs Calculations-21'!F115</f>
        <v>0</v>
      </c>
      <c r="BJ124" s="184">
        <f t="shared" si="45"/>
        <v>0</v>
      </c>
      <c r="BK124" s="180">
        <f t="shared" si="78"/>
        <v>0</v>
      </c>
      <c r="BL124" s="13"/>
    </row>
    <row r="125" spans="1:64" ht="14.5" x14ac:dyDescent="0.35">
      <c r="A125" s="149">
        <v>4703510</v>
      </c>
      <c r="B125" s="143" t="s">
        <v>214</v>
      </c>
      <c r="C125" s="143">
        <f>'[2]2020-2021 Final-merged'!F118</f>
        <v>31240.746035916764</v>
      </c>
      <c r="D125" s="143">
        <f>'[2]2020-2021 Final-merged'!G118</f>
        <v>7462.5186259682905</v>
      </c>
      <c r="E125" s="143">
        <f>'[2]2020-2021 Final-merged'!H118</f>
        <v>21510.128148989283</v>
      </c>
      <c r="F125" s="143">
        <f>'[2]2020-2021 Final-merged'!I118</f>
        <v>21434.17938631797</v>
      </c>
      <c r="G125" s="143">
        <f>'[2]2020-2021 Final-merged'!J118</f>
        <v>81647.572197192319</v>
      </c>
      <c r="H125" s="143">
        <f>'[2]2020-2021 Final-merged'!K118</f>
        <v>29867.967564573089</v>
      </c>
      <c r="I125" s="143">
        <f>'[2]2020-2021 Final-merged'!L118</f>
        <v>7383.2782163559859</v>
      </c>
      <c r="J125" s="143">
        <f>'[2]2020-2021 Final-merged'!M118</f>
        <v>20434.621741539817</v>
      </c>
      <c r="K125" s="143">
        <f>'[2]2020-2021 Final-merged'!N118</f>
        <v>20362.47041700207</v>
      </c>
      <c r="L125" s="143">
        <f>'[2]2020-2021 Final-merged'!O118</f>
        <v>78048.337939470963</v>
      </c>
      <c r="M125" s="143">
        <f t="shared" si="46"/>
        <v>78048.337939470963</v>
      </c>
      <c r="N125" s="143">
        <f>'[2]Hold Harmless Base-21'!Y117</f>
        <v>80184.129838677531</v>
      </c>
      <c r="O125" s="162">
        <f t="shared" si="47"/>
        <v>-2135.7918992065679</v>
      </c>
      <c r="P125" s="163" t="str">
        <f t="shared" si="48"/>
        <v>0</v>
      </c>
      <c r="Q125" s="164">
        <f t="shared" si="49"/>
        <v>0</v>
      </c>
      <c r="R125" s="165">
        <f t="shared" si="50"/>
        <v>78048.337939470963</v>
      </c>
      <c r="S125" s="166">
        <f t="shared" si="51"/>
        <v>0.97336390750259971</v>
      </c>
      <c r="T125" s="167">
        <f t="shared" si="52"/>
        <v>1</v>
      </c>
      <c r="U125" s="149" t="b">
        <f t="shared" si="53"/>
        <v>0</v>
      </c>
      <c r="V125" s="143">
        <f t="shared" si="54"/>
        <v>77360.29661369721</v>
      </c>
      <c r="W125" s="143">
        <f t="shared" si="55"/>
        <v>77360.296613697326</v>
      </c>
      <c r="X125" s="143">
        <f t="shared" si="56"/>
        <v>77360.296613697326</v>
      </c>
      <c r="Y125" s="143">
        <f>'[2]Hold Harmless Base-21'!L117</f>
        <v>30680.790242618416</v>
      </c>
      <c r="Z125" s="143">
        <f>'[2]Hold Harmless Base-21'!M117</f>
        <v>7328.7612396240702</v>
      </c>
      <c r="AA125" s="143">
        <f>'[2]Hold Harmless Base-21'!N117</f>
        <v>21124.582910800382</v>
      </c>
      <c r="AB125" s="143">
        <f>'[2]Hold Harmless Base-21'!O117</f>
        <v>21049.995445634668</v>
      </c>
      <c r="AC125" s="143">
        <f t="shared" si="57"/>
        <v>80184.129838677531</v>
      </c>
      <c r="AD125" s="168">
        <f>'[2]Populations-merged FY21'!M118</f>
        <v>0.33124999999999999</v>
      </c>
      <c r="AE125" s="170">
        <f t="shared" si="58"/>
        <v>0</v>
      </c>
      <c r="AF125" s="170">
        <f t="shared" si="59"/>
        <v>0</v>
      </c>
      <c r="AG125" s="170">
        <f t="shared" si="60"/>
        <v>0.95</v>
      </c>
      <c r="AH125" s="170">
        <f t="shared" si="61"/>
        <v>0.95</v>
      </c>
      <c r="AI125" s="143">
        <f t="shared" si="62"/>
        <v>76174.923346743657</v>
      </c>
      <c r="AJ125" s="143">
        <f t="shared" si="63"/>
        <v>0</v>
      </c>
      <c r="AK125" s="143">
        <f t="shared" si="64"/>
        <v>77360.296613697326</v>
      </c>
      <c r="AL125" s="143">
        <f t="shared" si="65"/>
        <v>77091.019918752005</v>
      </c>
      <c r="AM125" s="143">
        <f t="shared" si="66"/>
        <v>77091.019918752005</v>
      </c>
      <c r="AN125" s="143">
        <f t="shared" si="67"/>
        <v>0</v>
      </c>
      <c r="AO125" s="143">
        <f t="shared" si="68"/>
        <v>77091.019918752005</v>
      </c>
      <c r="AP125" s="143">
        <f t="shared" si="69"/>
        <v>77088.41785390857</v>
      </c>
      <c r="AQ125" s="143">
        <f t="shared" si="70"/>
        <v>77088.41785390857</v>
      </c>
      <c r="AR125" s="143">
        <f t="shared" si="71"/>
        <v>0</v>
      </c>
      <c r="AS125" s="143">
        <f t="shared" si="72"/>
        <v>77088.41785390857</v>
      </c>
      <c r="AT125" s="143">
        <f t="shared" si="73"/>
        <v>77088.417853908555</v>
      </c>
      <c r="AU125" s="143">
        <v>77088.41785390857</v>
      </c>
      <c r="AV125" s="143">
        <f t="shared" si="74"/>
        <v>0</v>
      </c>
      <c r="AW125" s="143">
        <f>'[2]Populations-merged FY21'!K118</f>
        <v>53</v>
      </c>
      <c r="AX125" s="151">
        <f t="shared" si="75"/>
        <v>1454</v>
      </c>
      <c r="AY125" s="152">
        <v>0</v>
      </c>
      <c r="AZ125" s="171">
        <f t="shared" si="76"/>
        <v>0</v>
      </c>
      <c r="BA125" s="172">
        <f t="shared" si="77"/>
        <v>77088.41785390857</v>
      </c>
      <c r="BB125" s="182">
        <f t="shared" si="79"/>
        <v>77088.41785390857</v>
      </c>
      <c r="BC125" s="174">
        <f>'[2]Spec Schs Calculations-21'!C116</f>
        <v>0</v>
      </c>
      <c r="BD125" s="183">
        <f t="shared" si="42"/>
        <v>0</v>
      </c>
      <c r="BE125" s="176">
        <f>'[2]Spec Schs Calculations-21'!D116</f>
        <v>0</v>
      </c>
      <c r="BF125" s="184">
        <f t="shared" si="43"/>
        <v>0</v>
      </c>
      <c r="BG125" s="176">
        <f>'[2]Spec Schs Calculations-21'!E116</f>
        <v>0</v>
      </c>
      <c r="BH125" s="184">
        <f t="shared" si="44"/>
        <v>0</v>
      </c>
      <c r="BI125" s="185">
        <f>'[2]Spec Schs Calculations-21'!F116</f>
        <v>0</v>
      </c>
      <c r="BJ125" s="184">
        <f t="shared" si="45"/>
        <v>0</v>
      </c>
      <c r="BK125" s="180">
        <f t="shared" si="78"/>
        <v>0</v>
      </c>
      <c r="BL125" s="13"/>
    </row>
    <row r="126" spans="1:64" ht="14.5" x14ac:dyDescent="0.35">
      <c r="A126" s="149">
        <v>4703540</v>
      </c>
      <c r="B126" s="143" t="s">
        <v>215</v>
      </c>
      <c r="C126" s="143">
        <f>'[2]2020-2021 Final-merged'!F119</f>
        <v>836333.06912075041</v>
      </c>
      <c r="D126" s="143">
        <f>'[2]2020-2021 Final-merged'!G119</f>
        <v>204712.87164017445</v>
      </c>
      <c r="E126" s="143">
        <f>'[2]2020-2021 Final-merged'!H119</f>
        <v>375413.63819810242</v>
      </c>
      <c r="F126" s="143">
        <f>'[2]2020-2021 Final-merged'!I119</f>
        <v>357661.824375225</v>
      </c>
      <c r="G126" s="143">
        <f>'[2]2020-2021 Final-merged'!J119</f>
        <v>1774121.4033342523</v>
      </c>
      <c r="H126" s="143">
        <f>'[2]2020-2021 Final-merged'!K119</f>
        <v>916326.70301878988</v>
      </c>
      <c r="I126" s="143">
        <f>'[2]2020-2021 Final-merged'!L119</f>
        <v>226513.40339235539</v>
      </c>
      <c r="J126" s="143">
        <f>'[2]2020-2021 Final-merged'!M119</f>
        <v>445981.6089471798</v>
      </c>
      <c r="K126" s="143">
        <f>'[2]2020-2021 Final-merged'!N119</f>
        <v>380907.98266403499</v>
      </c>
      <c r="L126" s="143">
        <f>'[2]2020-2021 Final-merged'!O119</f>
        <v>1969729.69802236</v>
      </c>
      <c r="M126" s="143">
        <f t="shared" si="46"/>
        <v>1969729.69802236</v>
      </c>
      <c r="N126" s="143">
        <f>'[2]Hold Harmless Base-21'!Y118</f>
        <v>1719164.1375145419</v>
      </c>
      <c r="O126" s="162">
        <f t="shared" si="47"/>
        <v>250565.56050781813</v>
      </c>
      <c r="P126" s="163">
        <f t="shared" si="48"/>
        <v>250565.56050781813</v>
      </c>
      <c r="Q126" s="164">
        <f t="shared" si="49"/>
        <v>118793.32486480853</v>
      </c>
      <c r="R126" s="165">
        <f t="shared" si="50"/>
        <v>1850936.3731575515</v>
      </c>
      <c r="S126" s="166">
        <f t="shared" si="51"/>
        <v>1.0766490137663747</v>
      </c>
      <c r="T126" s="167">
        <f t="shared" si="52"/>
        <v>0.93969054485796766</v>
      </c>
      <c r="U126" s="149" t="b">
        <f t="shared" si="53"/>
        <v>0</v>
      </c>
      <c r="V126" s="143">
        <f t="shared" si="54"/>
        <v>1834619.2964621086</v>
      </c>
      <c r="W126" s="143">
        <f t="shared" si="55"/>
        <v>1834619.2964621112</v>
      </c>
      <c r="X126" s="143">
        <f t="shared" si="56"/>
        <v>1834619.2964621112</v>
      </c>
      <c r="Y126" s="143">
        <f>'[2]Hold Harmless Base-21'!L118</f>
        <v>810425.83486547216</v>
      </c>
      <c r="Z126" s="143">
        <f>'[2]Hold Harmless Base-21'!M118</f>
        <v>198371.44557863128</v>
      </c>
      <c r="AA126" s="143">
        <f>'[2]Hold Harmless Base-21'!N118</f>
        <v>363784.38494180166</v>
      </c>
      <c r="AB126" s="143">
        <f>'[2]Hold Harmless Base-21'!O118</f>
        <v>346582.47212863661</v>
      </c>
      <c r="AC126" s="143">
        <f t="shared" si="57"/>
        <v>1719164.1375145419</v>
      </c>
      <c r="AD126" s="168">
        <f>'[2]Populations-merged FY21'!M119</f>
        <v>0.22891735886245249</v>
      </c>
      <c r="AE126" s="170">
        <f t="shared" si="58"/>
        <v>0</v>
      </c>
      <c r="AF126" s="170">
        <f t="shared" si="59"/>
        <v>0.9</v>
      </c>
      <c r="AG126" s="170">
        <f t="shared" si="60"/>
        <v>0</v>
      </c>
      <c r="AH126" s="170">
        <f t="shared" si="61"/>
        <v>0.9</v>
      </c>
      <c r="AI126" s="143">
        <f t="shared" si="62"/>
        <v>1547247.7237630878</v>
      </c>
      <c r="AJ126" s="143">
        <f t="shared" si="63"/>
        <v>0</v>
      </c>
      <c r="AK126" s="143">
        <f t="shared" si="64"/>
        <v>1834619.2964621112</v>
      </c>
      <c r="AL126" s="143">
        <f t="shared" si="65"/>
        <v>1828233.3305046491</v>
      </c>
      <c r="AM126" s="143">
        <f t="shared" si="66"/>
        <v>1828233.3305046491</v>
      </c>
      <c r="AN126" s="143">
        <f t="shared" si="67"/>
        <v>0</v>
      </c>
      <c r="AO126" s="143">
        <f t="shared" si="68"/>
        <v>1828233.3305046491</v>
      </c>
      <c r="AP126" s="143">
        <f t="shared" si="69"/>
        <v>1828171.6218688062</v>
      </c>
      <c r="AQ126" s="143">
        <f t="shared" si="70"/>
        <v>1828171.6218688062</v>
      </c>
      <c r="AR126" s="143">
        <f t="shared" si="71"/>
        <v>0</v>
      </c>
      <c r="AS126" s="143">
        <f t="shared" si="72"/>
        <v>1828171.6218688062</v>
      </c>
      <c r="AT126" s="143">
        <f t="shared" si="73"/>
        <v>1828171.6218688057</v>
      </c>
      <c r="AU126" s="143">
        <v>1828171.6218688067</v>
      </c>
      <c r="AV126" s="143">
        <f t="shared" si="74"/>
        <v>0</v>
      </c>
      <c r="AW126" s="143">
        <f>'[2]Populations-merged FY21'!K119</f>
        <v>1626</v>
      </c>
      <c r="AX126" s="151">
        <f t="shared" si="75"/>
        <v>1124</v>
      </c>
      <c r="AY126" s="152">
        <v>52</v>
      </c>
      <c r="AZ126" s="171">
        <f t="shared" si="76"/>
        <v>58448</v>
      </c>
      <c r="BA126" s="172">
        <f t="shared" si="77"/>
        <v>1769723.6218688067</v>
      </c>
      <c r="BB126" s="189">
        <f t="shared" si="79"/>
        <v>1766351.6218688067</v>
      </c>
      <c r="BC126" s="174">
        <f>'[2]Spec Schs Calculations-21'!C117</f>
        <v>3</v>
      </c>
      <c r="BD126" s="183">
        <f t="shared" si="42"/>
        <v>3372</v>
      </c>
      <c r="BE126" s="176">
        <f>'[2]Spec Schs Calculations-21'!D117</f>
        <v>0</v>
      </c>
      <c r="BF126" s="184">
        <f t="shared" si="43"/>
        <v>0</v>
      </c>
      <c r="BG126" s="176">
        <f>'[2]Spec Schs Calculations-21'!E117</f>
        <v>0</v>
      </c>
      <c r="BH126" s="184">
        <f t="shared" si="44"/>
        <v>0</v>
      </c>
      <c r="BI126" s="185">
        <f>'[2]Spec Schs Calculations-21'!F117</f>
        <v>0</v>
      </c>
      <c r="BJ126" s="184">
        <f t="shared" si="45"/>
        <v>0</v>
      </c>
      <c r="BK126" s="180">
        <f t="shared" si="78"/>
        <v>3372</v>
      </c>
      <c r="BL126" s="13"/>
    </row>
    <row r="127" spans="1:64" ht="14.5" x14ac:dyDescent="0.35">
      <c r="A127" s="149">
        <v>4703590</v>
      </c>
      <c r="B127" s="143" t="s">
        <v>216</v>
      </c>
      <c r="C127" s="143">
        <f>'[2]2020-2021 Final-merged'!F120</f>
        <v>1024590.4893437019</v>
      </c>
      <c r="D127" s="143">
        <f>'[2]2020-2021 Final-merged'!G120</f>
        <v>185450.46068613644</v>
      </c>
      <c r="E127" s="143">
        <f>'[2]2020-2021 Final-merged'!H120</f>
        <v>475126.27799547336</v>
      </c>
      <c r="F127" s="143">
        <f>'[2]2020-2021 Final-merged'!I120</f>
        <v>402025.38524657564</v>
      </c>
      <c r="G127" s="143">
        <f>'[2]2020-2021 Final-merged'!J120</f>
        <v>2087192.6132718872</v>
      </c>
      <c r="H127" s="143">
        <f>'[2]2020-2021 Final-merged'!K120</f>
        <v>960846.88108673808</v>
      </c>
      <c r="I127" s="143">
        <f>'[2]2020-2021 Final-merged'!L120</f>
        <v>157632.89158321597</v>
      </c>
      <c r="J127" s="143">
        <f>'[2]2020-2021 Final-merged'!M120</f>
        <v>471225.85096305772</v>
      </c>
      <c r="K127" s="143">
        <f>'[2]2020-2021 Final-merged'!N120</f>
        <v>402468.81187143311</v>
      </c>
      <c r="L127" s="143">
        <f>'[2]2020-2021 Final-merged'!O120</f>
        <v>1992174.4355044449</v>
      </c>
      <c r="M127" s="143">
        <f t="shared" si="46"/>
        <v>1992174.4355044449</v>
      </c>
      <c r="N127" s="143">
        <f>'[2]Hold Harmless Base-21'!Y119</f>
        <v>2007408.4124000664</v>
      </c>
      <c r="O127" s="162">
        <f t="shared" si="47"/>
        <v>-15233.976895621512</v>
      </c>
      <c r="P127" s="163" t="str">
        <f t="shared" si="48"/>
        <v>0</v>
      </c>
      <c r="Q127" s="164">
        <f t="shared" si="49"/>
        <v>0</v>
      </c>
      <c r="R127" s="165">
        <f t="shared" si="50"/>
        <v>1992174.4355044449</v>
      </c>
      <c r="S127" s="166">
        <f t="shared" si="51"/>
        <v>0.992411122319943</v>
      </c>
      <c r="T127" s="167">
        <f t="shared" si="52"/>
        <v>1</v>
      </c>
      <c r="U127" s="149" t="b">
        <f t="shared" si="53"/>
        <v>0</v>
      </c>
      <c r="V127" s="143">
        <f t="shared" si="54"/>
        <v>1974612.2634458919</v>
      </c>
      <c r="W127" s="143">
        <f t="shared" si="55"/>
        <v>1974612.2634458947</v>
      </c>
      <c r="X127" s="143">
        <f t="shared" si="56"/>
        <v>1974612.2634458947</v>
      </c>
      <c r="Y127" s="143">
        <f>'[2]Hold Harmless Base-21'!L119</f>
        <v>985424.89777665911</v>
      </c>
      <c r="Z127" s="143">
        <f>'[2]Hold Harmless Base-21'!M119</f>
        <v>178361.50458641155</v>
      </c>
      <c r="AA127" s="143">
        <f>'[2]Hold Harmless Base-21'!N119</f>
        <v>456964.28845889313</v>
      </c>
      <c r="AB127" s="143">
        <f>'[2]Hold Harmless Base-21'!O119</f>
        <v>386657.72157810244</v>
      </c>
      <c r="AC127" s="143">
        <f t="shared" si="57"/>
        <v>2007408.4124000664</v>
      </c>
      <c r="AD127" s="168">
        <f>'[2]Populations-merged FY21'!M120</f>
        <v>0.13612774451097803</v>
      </c>
      <c r="AE127" s="170">
        <f t="shared" si="58"/>
        <v>0.85</v>
      </c>
      <c r="AF127" s="170">
        <f t="shared" si="59"/>
        <v>0</v>
      </c>
      <c r="AG127" s="170">
        <f t="shared" si="60"/>
        <v>0</v>
      </c>
      <c r="AH127" s="170">
        <f t="shared" si="61"/>
        <v>0.85</v>
      </c>
      <c r="AI127" s="143">
        <f t="shared" si="62"/>
        <v>1706297.1505400564</v>
      </c>
      <c r="AJ127" s="143">
        <f t="shared" si="63"/>
        <v>0</v>
      </c>
      <c r="AK127" s="143">
        <f t="shared" si="64"/>
        <v>1974612.2634458947</v>
      </c>
      <c r="AL127" s="143">
        <f t="shared" si="65"/>
        <v>1967739.0082054918</v>
      </c>
      <c r="AM127" s="143">
        <f t="shared" si="66"/>
        <v>1967739.0082054918</v>
      </c>
      <c r="AN127" s="143">
        <f t="shared" si="67"/>
        <v>0</v>
      </c>
      <c r="AO127" s="143">
        <f t="shared" si="68"/>
        <v>1967739.0082054918</v>
      </c>
      <c r="AP127" s="143">
        <f t="shared" si="69"/>
        <v>1967672.590813431</v>
      </c>
      <c r="AQ127" s="143">
        <f t="shared" si="70"/>
        <v>1967672.590813431</v>
      </c>
      <c r="AR127" s="143">
        <f t="shared" si="71"/>
        <v>0</v>
      </c>
      <c r="AS127" s="143">
        <f t="shared" si="72"/>
        <v>1967672.590813431</v>
      </c>
      <c r="AT127" s="143">
        <f t="shared" si="73"/>
        <v>1967672.5908134305</v>
      </c>
      <c r="AU127" s="143">
        <v>1967672.590813431</v>
      </c>
      <c r="AV127" s="143">
        <f t="shared" si="74"/>
        <v>0</v>
      </c>
      <c r="AW127" s="143">
        <f>'[2]Populations-merged FY21'!K120</f>
        <v>1705</v>
      </c>
      <c r="AX127" s="151">
        <f t="shared" si="75"/>
        <v>1154</v>
      </c>
      <c r="AY127" s="152">
        <v>0</v>
      </c>
      <c r="AZ127" s="171">
        <f t="shared" si="76"/>
        <v>0</v>
      </c>
      <c r="BA127" s="172">
        <f t="shared" si="77"/>
        <v>1967672.590813431</v>
      </c>
      <c r="BB127" s="182">
        <f t="shared" si="79"/>
        <v>1966518.590813431</v>
      </c>
      <c r="BC127" s="174">
        <f>'[2]Spec Schs Calculations-21'!C118</f>
        <v>0</v>
      </c>
      <c r="BD127" s="183">
        <f t="shared" si="42"/>
        <v>0</v>
      </c>
      <c r="BE127" s="176">
        <f>'[2]Spec Schs Calculations-21'!D118</f>
        <v>0</v>
      </c>
      <c r="BF127" s="184">
        <f t="shared" si="43"/>
        <v>0</v>
      </c>
      <c r="BG127" s="176">
        <f>'[2]Spec Schs Calculations-21'!E118</f>
        <v>1</v>
      </c>
      <c r="BH127" s="184">
        <f t="shared" si="44"/>
        <v>1154</v>
      </c>
      <c r="BI127" s="185">
        <f>'[2]Spec Schs Calculations-21'!F118</f>
        <v>0</v>
      </c>
      <c r="BJ127" s="184">
        <f t="shared" si="45"/>
        <v>0</v>
      </c>
      <c r="BK127" s="180">
        <f t="shared" si="78"/>
        <v>1154</v>
      </c>
      <c r="BL127" s="13"/>
    </row>
    <row r="128" spans="1:64" ht="14.5" x14ac:dyDescent="0.35">
      <c r="A128" s="149">
        <v>4703600</v>
      </c>
      <c r="B128" s="143" t="s">
        <v>217</v>
      </c>
      <c r="C128" s="143">
        <f>'[2]2020-2021 Final-merged'!F121</f>
        <v>83378.510870559912</v>
      </c>
      <c r="D128" s="143">
        <f>'[2]2020-2021 Final-merged'!G121</f>
        <v>20408.919632148889</v>
      </c>
      <c r="E128" s="143">
        <f>'[2]2020-2021 Final-merged'!H121</f>
        <v>53559.179521864084</v>
      </c>
      <c r="F128" s="143">
        <f>'[2]2020-2021 Final-merged'!I121</f>
        <v>53370.070773361935</v>
      </c>
      <c r="G128" s="143">
        <f>'[2]2020-2021 Final-merged'!J121</f>
        <v>210716.68079793482</v>
      </c>
      <c r="H128" s="143">
        <f>'[2]2020-2021 Final-merged'!K121</f>
        <v>103129.02008145049</v>
      </c>
      <c r="I128" s="143">
        <f>'[2]2020-2021 Final-merged'!L121</f>
        <v>25493.205916851806</v>
      </c>
      <c r="J128" s="143">
        <f>'[2]2020-2021 Final-merged'!M121</f>
        <v>82713.430014495854</v>
      </c>
      <c r="K128" s="143">
        <f>'[2]2020-2021 Final-merged'!N121</f>
        <v>86942.433539689868</v>
      </c>
      <c r="L128" s="143">
        <f>'[2]2020-2021 Final-merged'!O121</f>
        <v>298278.089552488</v>
      </c>
      <c r="M128" s="143">
        <f t="shared" si="46"/>
        <v>298278.089552488</v>
      </c>
      <c r="N128" s="143">
        <f>'[2]Hold Harmless Base-21'!Y120</f>
        <v>201443.6258996338</v>
      </c>
      <c r="O128" s="162">
        <f t="shared" si="47"/>
        <v>96834.463652854203</v>
      </c>
      <c r="P128" s="163">
        <f t="shared" si="48"/>
        <v>96834.463652854203</v>
      </c>
      <c r="Q128" s="164">
        <f t="shared" si="49"/>
        <v>45909.293661544834</v>
      </c>
      <c r="R128" s="165">
        <f t="shared" si="50"/>
        <v>252368.79589094318</v>
      </c>
      <c r="S128" s="166">
        <f t="shared" si="51"/>
        <v>1.2528010988874976</v>
      </c>
      <c r="T128" s="167">
        <f t="shared" si="52"/>
        <v>0.84608559840776987</v>
      </c>
      <c r="U128" s="149" t="b">
        <f t="shared" si="53"/>
        <v>0</v>
      </c>
      <c r="V128" s="143">
        <f t="shared" si="54"/>
        <v>250144.01871447859</v>
      </c>
      <c r="W128" s="143">
        <f t="shared" si="55"/>
        <v>250144.01871447894</v>
      </c>
      <c r="X128" s="143">
        <f t="shared" si="56"/>
        <v>250144.01871447894</v>
      </c>
      <c r="Y128" s="143">
        <f>'[2]Hold Harmless Base-21'!L120</f>
        <v>79709.254570045581</v>
      </c>
      <c r="Z128" s="143">
        <f>'[2]Hold Harmless Base-21'!M120</f>
        <v>19510.779857702593</v>
      </c>
      <c r="AA128" s="143">
        <f>'[2]Hold Harmless Base-21'!N120</f>
        <v>51202.189035237774</v>
      </c>
      <c r="AB128" s="143">
        <f>'[2]Hold Harmless Base-21'!O120</f>
        <v>51021.402436647862</v>
      </c>
      <c r="AC128" s="143">
        <f t="shared" si="57"/>
        <v>201443.6258996338</v>
      </c>
      <c r="AD128" s="168">
        <f>'[2]Populations-merged FY21'!M121</f>
        <v>0.4236111111111111</v>
      </c>
      <c r="AE128" s="170">
        <f t="shared" si="58"/>
        <v>0</v>
      </c>
      <c r="AF128" s="170">
        <f t="shared" si="59"/>
        <v>0</v>
      </c>
      <c r="AG128" s="170">
        <f t="shared" si="60"/>
        <v>0.95</v>
      </c>
      <c r="AH128" s="170">
        <f t="shared" si="61"/>
        <v>0.95</v>
      </c>
      <c r="AI128" s="143">
        <f t="shared" si="62"/>
        <v>191371.44460465209</v>
      </c>
      <c r="AJ128" s="143">
        <f t="shared" si="63"/>
        <v>0</v>
      </c>
      <c r="AK128" s="143">
        <f t="shared" si="64"/>
        <v>250144.01871447894</v>
      </c>
      <c r="AL128" s="143">
        <f t="shared" si="65"/>
        <v>249273.31426312283</v>
      </c>
      <c r="AM128" s="143">
        <f t="shared" si="66"/>
        <v>249273.31426312283</v>
      </c>
      <c r="AN128" s="143">
        <f t="shared" si="67"/>
        <v>0</v>
      </c>
      <c r="AO128" s="143">
        <f t="shared" si="68"/>
        <v>249273.31426312283</v>
      </c>
      <c r="AP128" s="143">
        <f t="shared" si="69"/>
        <v>249264.90050328238</v>
      </c>
      <c r="AQ128" s="143">
        <f t="shared" si="70"/>
        <v>249264.90050328238</v>
      </c>
      <c r="AR128" s="143">
        <f t="shared" si="71"/>
        <v>0</v>
      </c>
      <c r="AS128" s="143">
        <f t="shared" si="72"/>
        <v>249264.90050328238</v>
      </c>
      <c r="AT128" s="143">
        <f t="shared" si="73"/>
        <v>249264.90050328232</v>
      </c>
      <c r="AU128" s="143">
        <v>249264.90050328232</v>
      </c>
      <c r="AV128" s="143">
        <f t="shared" si="74"/>
        <v>0</v>
      </c>
      <c r="AW128" s="143">
        <f>'[2]Populations-merged FY21'!K121</f>
        <v>183</v>
      </c>
      <c r="AX128" s="151">
        <f t="shared" si="75"/>
        <v>1362</v>
      </c>
      <c r="AY128" s="152">
        <v>0</v>
      </c>
      <c r="AZ128" s="171">
        <f t="shared" si="76"/>
        <v>0</v>
      </c>
      <c r="BA128" s="172">
        <f t="shared" si="77"/>
        <v>249264.90050328232</v>
      </c>
      <c r="BB128" s="182">
        <f t="shared" si="79"/>
        <v>249264.90050328232</v>
      </c>
      <c r="BC128" s="174">
        <f>'[2]Spec Schs Calculations-21'!C119</f>
        <v>0</v>
      </c>
      <c r="BD128" s="183">
        <f t="shared" si="42"/>
        <v>0</v>
      </c>
      <c r="BE128" s="176">
        <f>'[2]Spec Schs Calculations-21'!D119</f>
        <v>0</v>
      </c>
      <c r="BF128" s="184">
        <f t="shared" si="43"/>
        <v>0</v>
      </c>
      <c r="BG128" s="176">
        <f>'[2]Spec Schs Calculations-21'!E119</f>
        <v>0</v>
      </c>
      <c r="BH128" s="184">
        <f t="shared" si="44"/>
        <v>0</v>
      </c>
      <c r="BI128" s="185">
        <f>'[2]Spec Schs Calculations-21'!F119</f>
        <v>0</v>
      </c>
      <c r="BJ128" s="184">
        <f t="shared" si="45"/>
        <v>0</v>
      </c>
      <c r="BK128" s="180">
        <f t="shared" si="78"/>
        <v>0</v>
      </c>
      <c r="BL128" s="13"/>
    </row>
    <row r="129" spans="1:64" ht="14.5" x14ac:dyDescent="0.35">
      <c r="A129" s="149">
        <v>4703660</v>
      </c>
      <c r="B129" s="199" t="s">
        <v>218</v>
      </c>
      <c r="C129" s="143">
        <f>'[2]2020-2021 Final-merged'!F122</f>
        <v>2705376.0607109293</v>
      </c>
      <c r="D129" s="143">
        <f>'[2]2020-2021 Final-merged'!G122</f>
        <v>0</v>
      </c>
      <c r="E129" s="143">
        <f>'[2]2020-2021 Final-merged'!H122</f>
        <v>1622347.5477801878</v>
      </c>
      <c r="F129" s="143">
        <f>'[2]2020-2021 Final-merged'!I122</f>
        <v>1484933.6883149957</v>
      </c>
      <c r="G129" s="143">
        <f>'[2]2020-2021 Final-merged'!J122</f>
        <v>5812657.2968061129</v>
      </c>
      <c r="H129" s="143">
        <f>'[2]2020-2021 Final-merged'!K122</f>
        <v>2884794.8294915021</v>
      </c>
      <c r="I129" s="143">
        <f>'[2]2020-2021 Final-merged'!L122</f>
        <v>0</v>
      </c>
      <c r="J129" s="143">
        <f>'[2]2020-2021 Final-merged'!M122</f>
        <v>1866476.1723385309</v>
      </c>
      <c r="K129" s="143">
        <f>'[2]2020-2021 Final-merged'!N122</f>
        <v>1724093.0579072025</v>
      </c>
      <c r="L129" s="143">
        <f>'[2]2020-2021 Final-merged'!O122</f>
        <v>6475364.0597372353</v>
      </c>
      <c r="M129" s="143">
        <f t="shared" si="46"/>
        <v>6475364.0597372353</v>
      </c>
      <c r="N129" s="143">
        <f>'[2]Hold Harmless Base-21'!Y121</f>
        <v>5296971.6534960922</v>
      </c>
      <c r="O129" s="162">
        <f t="shared" si="47"/>
        <v>1178392.4062411431</v>
      </c>
      <c r="P129" s="163">
        <f t="shared" si="48"/>
        <v>1178392.4062411431</v>
      </c>
      <c r="Q129" s="164">
        <f t="shared" si="49"/>
        <v>558676.74571525864</v>
      </c>
      <c r="R129" s="165">
        <f t="shared" si="50"/>
        <v>5916687.3140219767</v>
      </c>
      <c r="S129" s="166">
        <f t="shared" si="51"/>
        <v>1.1169943320570466</v>
      </c>
      <c r="T129" s="167">
        <f t="shared" si="52"/>
        <v>0.91372272808736421</v>
      </c>
      <c r="U129" s="149" t="b">
        <f t="shared" si="53"/>
        <v>0</v>
      </c>
      <c r="V129" s="143">
        <f t="shared" si="54"/>
        <v>5864528.2867934201</v>
      </c>
      <c r="W129" s="143">
        <f t="shared" si="55"/>
        <v>5864528.2867934285</v>
      </c>
      <c r="X129" s="143">
        <f t="shared" si="56"/>
        <v>5864528.2867934285</v>
      </c>
      <c r="Y129" s="143">
        <f>'[2]Hold Harmless Base-21'!L121</f>
        <v>2465361.2924172911</v>
      </c>
      <c r="Z129" s="143">
        <f>'[2]Hold Harmless Base-21'!M121</f>
        <v>0</v>
      </c>
      <c r="AA129" s="143">
        <f>'[2]Hold Harmless Base-21'!N121</f>
        <v>1478416.588817725</v>
      </c>
      <c r="AB129" s="143">
        <f>'[2]Hold Harmless Base-21'!O121</f>
        <v>1353193.7722610764</v>
      </c>
      <c r="AC129" s="143">
        <f t="shared" si="57"/>
        <v>5296971.6534960922</v>
      </c>
      <c r="AD129" s="168">
        <f>'[2]Populations-merged FY21'!M122</f>
        <v>0.10923795907044237</v>
      </c>
      <c r="AE129" s="170">
        <f t="shared" si="58"/>
        <v>0.85</v>
      </c>
      <c r="AF129" s="170">
        <f t="shared" si="59"/>
        <v>0</v>
      </c>
      <c r="AG129" s="170">
        <f t="shared" si="60"/>
        <v>0</v>
      </c>
      <c r="AH129" s="170">
        <f t="shared" si="61"/>
        <v>0.85</v>
      </c>
      <c r="AI129" s="143">
        <f t="shared" si="62"/>
        <v>4502425.9054716779</v>
      </c>
      <c r="AJ129" s="143">
        <f t="shared" si="63"/>
        <v>0</v>
      </c>
      <c r="AK129" s="143">
        <f t="shared" si="64"/>
        <v>5864528.2867934285</v>
      </c>
      <c r="AL129" s="143">
        <f t="shared" si="65"/>
        <v>5844114.9628584543</v>
      </c>
      <c r="AM129" s="143">
        <f t="shared" si="66"/>
        <v>5844114.9628584543</v>
      </c>
      <c r="AN129" s="143">
        <f t="shared" si="67"/>
        <v>0</v>
      </c>
      <c r="AO129" s="143">
        <f t="shared" si="68"/>
        <v>5844114.9628584543</v>
      </c>
      <c r="AP129" s="143">
        <f t="shared" si="69"/>
        <v>5843917.7055630926</v>
      </c>
      <c r="AQ129" s="143">
        <f t="shared" si="70"/>
        <v>5843917.7055630926</v>
      </c>
      <c r="AR129" s="143">
        <f t="shared" si="71"/>
        <v>0</v>
      </c>
      <c r="AS129" s="143">
        <f t="shared" si="72"/>
        <v>5843917.7055630926</v>
      </c>
      <c r="AT129" s="143">
        <f t="shared" si="73"/>
        <v>5843917.7055630907</v>
      </c>
      <c r="AU129" s="143">
        <v>5843917.7055630926</v>
      </c>
      <c r="AV129" s="143">
        <f t="shared" si="74"/>
        <v>0</v>
      </c>
      <c r="AW129" s="143">
        <f>'[2]Populations-merged FY21'!K122</f>
        <v>5119</v>
      </c>
      <c r="AX129" s="151">
        <f t="shared" si="75"/>
        <v>1142</v>
      </c>
      <c r="AY129" s="152">
        <v>0</v>
      </c>
      <c r="AZ129" s="171">
        <f t="shared" si="76"/>
        <v>0</v>
      </c>
      <c r="BA129" s="172">
        <f t="shared" si="77"/>
        <v>5843917.7055630926</v>
      </c>
      <c r="BB129" s="182">
        <f t="shared" si="79"/>
        <v>5831355.7055630926</v>
      </c>
      <c r="BC129" s="174">
        <f>'[2]Spec Schs Calculations-21'!C120</f>
        <v>1</v>
      </c>
      <c r="BD129" s="183">
        <f t="shared" si="42"/>
        <v>1142</v>
      </c>
      <c r="BE129" s="176">
        <f>'[2]Spec Schs Calculations-21'!D120</f>
        <v>0</v>
      </c>
      <c r="BF129" s="184">
        <f t="shared" si="43"/>
        <v>0</v>
      </c>
      <c r="BG129" s="176">
        <f>'[2]Spec Schs Calculations-21'!E120</f>
        <v>10</v>
      </c>
      <c r="BH129" s="184">
        <f t="shared" si="44"/>
        <v>11420</v>
      </c>
      <c r="BI129" s="185">
        <f>'[2]Spec Schs Calculations-21'!F120</f>
        <v>0</v>
      </c>
      <c r="BJ129" s="184">
        <f t="shared" si="45"/>
        <v>0</v>
      </c>
      <c r="BK129" s="180">
        <f t="shared" si="78"/>
        <v>12562</v>
      </c>
      <c r="BL129" s="13"/>
    </row>
    <row r="130" spans="1:64" ht="14.5" x14ac:dyDescent="0.35">
      <c r="A130" s="149">
        <v>4703690</v>
      </c>
      <c r="B130" s="143" t="s">
        <v>219</v>
      </c>
      <c r="C130" s="143">
        <f>'[2]2020-2021 Final-merged'!F123</f>
        <v>503031.94306675548</v>
      </c>
      <c r="D130" s="143">
        <f>'[2]2020-2021 Final-merged'!G123</f>
        <v>123129.30983369298</v>
      </c>
      <c r="E130" s="143">
        <f>'[2]2020-2021 Final-merged'!H123</f>
        <v>271913.88243116753</v>
      </c>
      <c r="F130" s="143">
        <f>'[2]2020-2021 Final-merged'!I123</f>
        <v>270953.79875427089</v>
      </c>
      <c r="G130" s="143">
        <f>'[2]2020-2021 Final-merged'!J123</f>
        <v>1169028.9340858869</v>
      </c>
      <c r="H130" s="143">
        <f>'[2]2020-2021 Final-merged'!K123</f>
        <v>458726.89806721691</v>
      </c>
      <c r="I130" s="143">
        <f>'[2]2020-2021 Final-merged'!L123</f>
        <v>113396.00883233536</v>
      </c>
      <c r="J130" s="143">
        <f>'[2]2020-2021 Final-merged'!M123</f>
        <v>244722.49418805077</v>
      </c>
      <c r="K130" s="143">
        <f>'[2]2020-2021 Final-merged'!N123</f>
        <v>243858.4188788438</v>
      </c>
      <c r="L130" s="143">
        <f>'[2]2020-2021 Final-merged'!O123</f>
        <v>1060703.8199664468</v>
      </c>
      <c r="M130" s="143">
        <f t="shared" si="46"/>
        <v>1060703.8199664468</v>
      </c>
      <c r="N130" s="143">
        <f>'[2]Hold Harmless Base-21'!Y122</f>
        <v>1189555.1147171669</v>
      </c>
      <c r="O130" s="162">
        <f t="shared" si="47"/>
        <v>-128851.29475072003</v>
      </c>
      <c r="P130" s="163" t="str">
        <f t="shared" si="48"/>
        <v>0</v>
      </c>
      <c r="Q130" s="164">
        <f t="shared" si="49"/>
        <v>0</v>
      </c>
      <c r="R130" s="165">
        <f t="shared" si="50"/>
        <v>1060703.8199664468</v>
      </c>
      <c r="S130" s="166">
        <f t="shared" si="51"/>
        <v>0.89168110568684644</v>
      </c>
      <c r="T130" s="167">
        <f t="shared" si="52"/>
        <v>1</v>
      </c>
      <c r="U130" s="149" t="b">
        <f t="shared" si="53"/>
        <v>0</v>
      </c>
      <c r="V130" s="143">
        <f t="shared" si="54"/>
        <v>1051353.1011451315</v>
      </c>
      <c r="W130" s="143">
        <f t="shared" si="55"/>
        <v>1051353.1011451329</v>
      </c>
      <c r="X130" s="143">
        <f t="shared" si="56"/>
        <v>1051353.1011451329</v>
      </c>
      <c r="Y130" s="143">
        <f>'[2]Hold Harmless Base-21'!L122</f>
        <v>511864.33739475888</v>
      </c>
      <c r="Z130" s="143">
        <f>'[2]Hold Harmless Base-21'!M122</f>
        <v>125291.25329031709</v>
      </c>
      <c r="AA130" s="143">
        <f>'[2]Hold Harmless Base-21'!N122</f>
        <v>276688.23258127662</v>
      </c>
      <c r="AB130" s="143">
        <f>'[2]Hold Harmless Base-21'!O122</f>
        <v>275711.29145081446</v>
      </c>
      <c r="AC130" s="143">
        <f t="shared" si="57"/>
        <v>1189555.1147171669</v>
      </c>
      <c r="AD130" s="168">
        <f>'[2]Populations-merged FY21'!M123</f>
        <v>0.23704135119394293</v>
      </c>
      <c r="AE130" s="170">
        <f t="shared" si="58"/>
        <v>0</v>
      </c>
      <c r="AF130" s="170">
        <f t="shared" si="59"/>
        <v>0.9</v>
      </c>
      <c r="AG130" s="170">
        <f t="shared" si="60"/>
        <v>0</v>
      </c>
      <c r="AH130" s="170">
        <f t="shared" si="61"/>
        <v>0.9</v>
      </c>
      <c r="AI130" s="143">
        <f t="shared" si="62"/>
        <v>1070599.6032454502</v>
      </c>
      <c r="AJ130" s="143">
        <f t="shared" si="63"/>
        <v>1070599.6032454502</v>
      </c>
      <c r="AK130" s="143">
        <f t="shared" si="64"/>
        <v>0</v>
      </c>
      <c r="AL130" s="143">
        <f t="shared" si="65"/>
        <v>0</v>
      </c>
      <c r="AM130" s="143">
        <f t="shared" si="66"/>
        <v>1070599.6032454502</v>
      </c>
      <c r="AN130" s="143">
        <f t="shared" si="67"/>
        <v>0</v>
      </c>
      <c r="AO130" s="143">
        <f t="shared" si="68"/>
        <v>0</v>
      </c>
      <c r="AP130" s="143">
        <f t="shared" si="69"/>
        <v>0</v>
      </c>
      <c r="AQ130" s="143">
        <f t="shared" si="70"/>
        <v>1070599.6032454502</v>
      </c>
      <c r="AR130" s="143">
        <f t="shared" si="71"/>
        <v>0</v>
      </c>
      <c r="AS130" s="143">
        <f t="shared" si="72"/>
        <v>0</v>
      </c>
      <c r="AT130" s="143">
        <f t="shared" si="73"/>
        <v>0</v>
      </c>
      <c r="AU130" s="143">
        <v>1070599.6032454502</v>
      </c>
      <c r="AV130" s="143">
        <f t="shared" si="74"/>
        <v>0</v>
      </c>
      <c r="AW130" s="143">
        <f>'[2]Populations-merged FY21'!K123</f>
        <v>814</v>
      </c>
      <c r="AX130" s="151">
        <f t="shared" si="75"/>
        <v>1315</v>
      </c>
      <c r="AY130" s="152">
        <v>0</v>
      </c>
      <c r="AZ130" s="171">
        <f t="shared" si="76"/>
        <v>0</v>
      </c>
      <c r="BA130" s="172">
        <f t="shared" si="77"/>
        <v>1070599.6032454502</v>
      </c>
      <c r="BB130" s="182">
        <f t="shared" si="79"/>
        <v>1064024.6032454502</v>
      </c>
      <c r="BC130" s="174">
        <f>'[2]Spec Schs Calculations-21'!C121</f>
        <v>2</v>
      </c>
      <c r="BD130" s="183">
        <f t="shared" si="42"/>
        <v>2630</v>
      </c>
      <c r="BE130" s="176">
        <f>'[2]Spec Schs Calculations-21'!D121</f>
        <v>0</v>
      </c>
      <c r="BF130" s="184">
        <f t="shared" si="43"/>
        <v>0</v>
      </c>
      <c r="BG130" s="176">
        <f>'[2]Spec Schs Calculations-21'!E121</f>
        <v>0</v>
      </c>
      <c r="BH130" s="184">
        <f t="shared" si="44"/>
        <v>0</v>
      </c>
      <c r="BI130" s="185">
        <f>'[2]Spec Schs Calculations-21'!F121</f>
        <v>3</v>
      </c>
      <c r="BJ130" s="184">
        <f t="shared" si="45"/>
        <v>3945</v>
      </c>
      <c r="BK130" s="180">
        <f t="shared" si="78"/>
        <v>6575</v>
      </c>
      <c r="BL130" s="13"/>
    </row>
    <row r="131" spans="1:64" ht="14.5" x14ac:dyDescent="0.35">
      <c r="A131" s="149">
        <v>4703720</v>
      </c>
      <c r="B131" s="143" t="s">
        <v>220</v>
      </c>
      <c r="C131" s="143">
        <f>'[2]2020-2021 Final-merged'!F124</f>
        <v>327440.11222676846</v>
      </c>
      <c r="D131" s="143">
        <f>'[2]2020-2021 Final-merged'!G124</f>
        <v>80148.936038836357</v>
      </c>
      <c r="E131" s="143">
        <f>'[2]2020-2021 Final-merged'!H124</f>
        <v>157589.17083110733</v>
      </c>
      <c r="F131" s="143">
        <f>'[2]2020-2021 Final-merged'!I124</f>
        <v>150157.8119280017</v>
      </c>
      <c r="G131" s="143">
        <f>'[2]2020-2021 Final-merged'!J124</f>
        <v>715336.03102471388</v>
      </c>
      <c r="H131" s="143">
        <f>'[2]2020-2021 Final-merged'!K124</f>
        <v>310514.15335999569</v>
      </c>
      <c r="I131" s="143">
        <f>'[2]2020-2021 Final-merged'!L124</f>
        <v>76758.232022870769</v>
      </c>
      <c r="J131" s="143">
        <f>'[2]2020-2021 Final-merged'!M124</f>
        <v>152719.89386924799</v>
      </c>
      <c r="K131" s="143">
        <f>'[2]2020-2021 Final-merged'!N124</f>
        <v>135142.03073520152</v>
      </c>
      <c r="L131" s="143">
        <f>'[2]2020-2021 Final-merged'!O124</f>
        <v>675134.30998731602</v>
      </c>
      <c r="M131" s="143">
        <f t="shared" si="46"/>
        <v>675134.30998731602</v>
      </c>
      <c r="N131" s="143">
        <f>'[2]Hold Harmless Base-21'!Y123</f>
        <v>667630.65893460216</v>
      </c>
      <c r="O131" s="162">
        <f t="shared" si="47"/>
        <v>7503.6510527138598</v>
      </c>
      <c r="P131" s="163">
        <f t="shared" si="48"/>
        <v>7503.6510527138598</v>
      </c>
      <c r="Q131" s="164">
        <f t="shared" si="49"/>
        <v>3557.4867326964004</v>
      </c>
      <c r="R131" s="165">
        <f t="shared" si="50"/>
        <v>671576.82325461961</v>
      </c>
      <c r="S131" s="166">
        <f t="shared" si="51"/>
        <v>1.0059106996768463</v>
      </c>
      <c r="T131" s="167">
        <f t="shared" si="52"/>
        <v>0.99473069775884559</v>
      </c>
      <c r="U131" s="149" t="b">
        <f t="shared" si="53"/>
        <v>0</v>
      </c>
      <c r="V131" s="143">
        <f t="shared" si="54"/>
        <v>665656.484397572</v>
      </c>
      <c r="W131" s="143">
        <f t="shared" si="55"/>
        <v>665656.48439757281</v>
      </c>
      <c r="X131" s="143">
        <f t="shared" si="56"/>
        <v>665656.48439757281</v>
      </c>
      <c r="Y131" s="143">
        <f>'[2]Hold Harmless Base-21'!L123</f>
        <v>305603.30866379198</v>
      </c>
      <c r="Z131" s="143">
        <f>'[2]Hold Harmless Base-21'!M123</f>
        <v>74803.846947095706</v>
      </c>
      <c r="AA131" s="143">
        <f>'[2]Hold Harmless Base-21'!N123</f>
        <v>147079.63446523898</v>
      </c>
      <c r="AB131" s="143">
        <f>'[2]Hold Harmless Base-21'!O123</f>
        <v>140143.86885847544</v>
      </c>
      <c r="AC131" s="143">
        <f t="shared" si="57"/>
        <v>667630.65893460216</v>
      </c>
      <c r="AD131" s="168">
        <f>'[2]Populations-merged FY21'!M124</f>
        <v>0.23577235772357724</v>
      </c>
      <c r="AE131" s="170">
        <f t="shared" si="58"/>
        <v>0</v>
      </c>
      <c r="AF131" s="170">
        <f t="shared" si="59"/>
        <v>0.9</v>
      </c>
      <c r="AG131" s="170">
        <f t="shared" si="60"/>
        <v>0</v>
      </c>
      <c r="AH131" s="170">
        <f t="shared" si="61"/>
        <v>0.9</v>
      </c>
      <c r="AI131" s="143">
        <f t="shared" si="62"/>
        <v>600867.59304114198</v>
      </c>
      <c r="AJ131" s="143">
        <f t="shared" si="63"/>
        <v>0</v>
      </c>
      <c r="AK131" s="143">
        <f t="shared" si="64"/>
        <v>665656.48439757281</v>
      </c>
      <c r="AL131" s="143">
        <f t="shared" si="65"/>
        <v>663339.45892153855</v>
      </c>
      <c r="AM131" s="143">
        <f t="shared" si="66"/>
        <v>663339.45892153855</v>
      </c>
      <c r="AN131" s="143">
        <f t="shared" si="67"/>
        <v>0</v>
      </c>
      <c r="AO131" s="143">
        <f t="shared" si="68"/>
        <v>663339.45892153855</v>
      </c>
      <c r="AP131" s="143">
        <f t="shared" si="69"/>
        <v>663317.06912455382</v>
      </c>
      <c r="AQ131" s="143">
        <f t="shared" si="70"/>
        <v>663317.06912455382</v>
      </c>
      <c r="AR131" s="143">
        <f t="shared" si="71"/>
        <v>0</v>
      </c>
      <c r="AS131" s="143">
        <f t="shared" si="72"/>
        <v>663317.06912455382</v>
      </c>
      <c r="AT131" s="143">
        <f t="shared" si="73"/>
        <v>663317.0691245537</v>
      </c>
      <c r="AU131" s="143">
        <v>663317.06912455382</v>
      </c>
      <c r="AV131" s="143">
        <f t="shared" si="74"/>
        <v>0</v>
      </c>
      <c r="AW131" s="143">
        <f>'[2]Populations-merged FY21'!K124</f>
        <v>551</v>
      </c>
      <c r="AX131" s="151">
        <f t="shared" si="75"/>
        <v>1204</v>
      </c>
      <c r="AY131" s="152">
        <v>0</v>
      </c>
      <c r="AZ131" s="171">
        <f t="shared" si="76"/>
        <v>0</v>
      </c>
      <c r="BA131" s="172">
        <f t="shared" si="77"/>
        <v>663317.06912455382</v>
      </c>
      <c r="BB131" s="182">
        <f t="shared" si="79"/>
        <v>663317.06912455382</v>
      </c>
      <c r="BC131" s="174">
        <f>'[2]Spec Schs Calculations-21'!C122</f>
        <v>0</v>
      </c>
      <c r="BD131" s="183">
        <f t="shared" si="42"/>
        <v>0</v>
      </c>
      <c r="BE131" s="176">
        <f>'[2]Spec Schs Calculations-21'!D122</f>
        <v>0</v>
      </c>
      <c r="BF131" s="184">
        <f t="shared" si="43"/>
        <v>0</v>
      </c>
      <c r="BG131" s="176">
        <f>'[2]Spec Schs Calculations-21'!E122</f>
        <v>0</v>
      </c>
      <c r="BH131" s="184">
        <f t="shared" si="44"/>
        <v>0</v>
      </c>
      <c r="BI131" s="185">
        <f>'[2]Spec Schs Calculations-21'!F122</f>
        <v>0</v>
      </c>
      <c r="BJ131" s="184">
        <f t="shared" si="45"/>
        <v>0</v>
      </c>
      <c r="BK131" s="180">
        <f t="shared" si="78"/>
        <v>0</v>
      </c>
      <c r="BL131" s="13"/>
    </row>
    <row r="132" spans="1:64" ht="14.5" x14ac:dyDescent="0.35">
      <c r="A132" s="149">
        <v>4703750</v>
      </c>
      <c r="B132" s="143" t="s">
        <v>221</v>
      </c>
      <c r="C132" s="143">
        <f>'[2]2020-2021 Final-merged'!F125</f>
        <v>1597182.4107307298</v>
      </c>
      <c r="D132" s="143">
        <f>'[2]2020-2021 Final-merged'!G125</f>
        <v>389796.84913322772</v>
      </c>
      <c r="E132" s="143">
        <f>'[2]2020-2021 Final-merged'!H125</f>
        <v>863227.86427165533</v>
      </c>
      <c r="F132" s="143">
        <f>'[2]2020-2021 Final-merged'!I125</f>
        <v>872240.52522255993</v>
      </c>
      <c r="G132" s="143">
        <f>'[2]2020-2021 Final-merged'!J125</f>
        <v>3722447.6493581729</v>
      </c>
      <c r="H132" s="143">
        <f>'[2]2020-2021 Final-merged'!K125</f>
        <v>1736286.9446499948</v>
      </c>
      <c r="I132" s="143">
        <f>'[2]2020-2021 Final-merged'!L125</f>
        <v>429205.28650175087</v>
      </c>
      <c r="J132" s="143">
        <f>'[2]2020-2021 Final-merged'!M125</f>
        <v>998159.45962360187</v>
      </c>
      <c r="K132" s="143">
        <f>'[2]2020-2021 Final-merged'!N125</f>
        <v>889770.84414750244</v>
      </c>
      <c r="L132" s="143">
        <f>'[2]2020-2021 Final-merged'!O125</f>
        <v>4053422.5349228499</v>
      </c>
      <c r="M132" s="143">
        <f t="shared" si="46"/>
        <v>4053422.5349228499</v>
      </c>
      <c r="N132" s="143">
        <f>'[2]Hold Harmless Base-21'!Y124</f>
        <v>3515625.0725180674</v>
      </c>
      <c r="O132" s="162">
        <f t="shared" si="47"/>
        <v>537797.46240478242</v>
      </c>
      <c r="P132" s="163">
        <f t="shared" si="48"/>
        <v>537797.46240478242</v>
      </c>
      <c r="Q132" s="164">
        <f t="shared" si="49"/>
        <v>254970.19037030663</v>
      </c>
      <c r="R132" s="165">
        <f t="shared" si="50"/>
        <v>3798452.344552543</v>
      </c>
      <c r="S132" s="166">
        <f t="shared" si="51"/>
        <v>1.0804486446081409</v>
      </c>
      <c r="T132" s="167">
        <f t="shared" si="52"/>
        <v>0.93709755443120613</v>
      </c>
      <c r="U132" s="149" t="b">
        <f t="shared" si="53"/>
        <v>0</v>
      </c>
      <c r="V132" s="143">
        <f t="shared" si="54"/>
        <v>3764966.7860380081</v>
      </c>
      <c r="W132" s="143">
        <f t="shared" si="55"/>
        <v>3764966.7860380136</v>
      </c>
      <c r="X132" s="143">
        <f t="shared" si="56"/>
        <v>3764966.7860380136</v>
      </c>
      <c r="Y132" s="143">
        <f>'[2]Hold Harmless Base-21'!L124</f>
        <v>1508441.5034064918</v>
      </c>
      <c r="Z132" s="143">
        <f>'[2]Hold Harmless Base-21'!M124</f>
        <v>368139.38168817497</v>
      </c>
      <c r="AA132" s="143">
        <f>'[2]Hold Harmless Base-21'!N124</f>
        <v>815266.13905582123</v>
      </c>
      <c r="AB132" s="143">
        <f>'[2]Hold Harmless Base-21'!O124</f>
        <v>823778.04836757958</v>
      </c>
      <c r="AC132" s="143">
        <f t="shared" si="57"/>
        <v>3515625.0725180674</v>
      </c>
      <c r="AD132" s="168">
        <f>'[2]Populations-merged FY21'!M125</f>
        <v>0.2075306479859895</v>
      </c>
      <c r="AE132" s="170">
        <f t="shared" si="58"/>
        <v>0</v>
      </c>
      <c r="AF132" s="170">
        <f t="shared" si="59"/>
        <v>0.9</v>
      </c>
      <c r="AG132" s="170">
        <f t="shared" si="60"/>
        <v>0</v>
      </c>
      <c r="AH132" s="170">
        <f t="shared" si="61"/>
        <v>0.9</v>
      </c>
      <c r="AI132" s="143">
        <f t="shared" si="62"/>
        <v>3164062.5652662609</v>
      </c>
      <c r="AJ132" s="143">
        <f t="shared" si="63"/>
        <v>0</v>
      </c>
      <c r="AK132" s="143">
        <f t="shared" si="64"/>
        <v>3764966.7860380136</v>
      </c>
      <c r="AL132" s="143">
        <f t="shared" si="65"/>
        <v>3751861.6422226299</v>
      </c>
      <c r="AM132" s="143">
        <f t="shared" si="66"/>
        <v>3751861.6422226299</v>
      </c>
      <c r="AN132" s="143">
        <f t="shared" si="67"/>
        <v>0</v>
      </c>
      <c r="AO132" s="143">
        <f t="shared" si="68"/>
        <v>3751861.6422226299</v>
      </c>
      <c r="AP132" s="143">
        <f t="shared" si="69"/>
        <v>3751735.0050697299</v>
      </c>
      <c r="AQ132" s="143">
        <f t="shared" si="70"/>
        <v>3751735.0050697299</v>
      </c>
      <c r="AR132" s="143">
        <f t="shared" si="71"/>
        <v>0</v>
      </c>
      <c r="AS132" s="143">
        <f t="shared" si="72"/>
        <v>3751735.0050697299</v>
      </c>
      <c r="AT132" s="143">
        <f t="shared" si="73"/>
        <v>3751735.0050697294</v>
      </c>
      <c r="AU132" s="143">
        <v>3751735.0050697299</v>
      </c>
      <c r="AV132" s="143">
        <f t="shared" si="74"/>
        <v>0</v>
      </c>
      <c r="AW132" s="143">
        <f>'[2]Populations-merged FY21'!K125</f>
        <v>3081</v>
      </c>
      <c r="AX132" s="151">
        <f t="shared" si="75"/>
        <v>1218</v>
      </c>
      <c r="AY132" s="152">
        <v>61</v>
      </c>
      <c r="AZ132" s="171">
        <f t="shared" si="76"/>
        <v>74298</v>
      </c>
      <c r="BA132" s="172">
        <f t="shared" si="77"/>
        <v>3677437.0050697299</v>
      </c>
      <c r="BB132" s="182">
        <f t="shared" si="79"/>
        <v>3666475.0050697299</v>
      </c>
      <c r="BC132" s="174">
        <f>'[2]Spec Schs Calculations-21'!C123</f>
        <v>9</v>
      </c>
      <c r="BD132" s="183">
        <f t="shared" si="42"/>
        <v>10962</v>
      </c>
      <c r="BE132" s="176">
        <f>'[2]Spec Schs Calculations-21'!D123</f>
        <v>0</v>
      </c>
      <c r="BF132" s="184">
        <f t="shared" si="43"/>
        <v>0</v>
      </c>
      <c r="BG132" s="176">
        <f>'[2]Spec Schs Calculations-21'!E123</f>
        <v>0</v>
      </c>
      <c r="BH132" s="184">
        <f t="shared" si="44"/>
        <v>0</v>
      </c>
      <c r="BI132" s="185">
        <f>'[2]Spec Schs Calculations-21'!F123</f>
        <v>0</v>
      </c>
      <c r="BJ132" s="184">
        <f t="shared" si="45"/>
        <v>0</v>
      </c>
      <c r="BK132" s="180">
        <f t="shared" si="78"/>
        <v>10962</v>
      </c>
      <c r="BL132" s="13"/>
    </row>
    <row r="133" spans="1:64" s="1094" customFormat="1" ht="14.5" x14ac:dyDescent="0.35">
      <c r="A133" s="1072">
        <v>4703780</v>
      </c>
      <c r="B133" s="1073" t="s">
        <v>222</v>
      </c>
      <c r="C133" s="1073">
        <f>'[2]2020-2021 Final-merged'!F126</f>
        <v>20351844</v>
      </c>
      <c r="D133" s="1073">
        <f>'[2]2020-2021 Final-merged'!G126</f>
        <v>4981259</v>
      </c>
      <c r="E133" s="1073">
        <f>'[2]2020-2021 Final-merged'!H126</f>
        <v>17553579</v>
      </c>
      <c r="F133" s="1073">
        <f>'[2]2020-2021 Final-merged'!I126</f>
        <v>19975171</v>
      </c>
      <c r="G133" s="1073">
        <f>'[2]2020-2021 Final-merged'!J126</f>
        <v>62861853</v>
      </c>
      <c r="H133" s="1073">
        <f>'[2]2020-2021 Final-merged'!K126</f>
        <v>23488149</v>
      </c>
      <c r="I133" s="1073">
        <f>'[2]2020-2021 Final-merged'!L126</f>
        <v>5806214</v>
      </c>
      <c r="J133" s="1073">
        <f>'[2]2020-2021 Final-merged'!M126</f>
        <v>22128329</v>
      </c>
      <c r="K133" s="1073">
        <f>'[2]2020-2021 Final-merged'!N126</f>
        <v>25674152</v>
      </c>
      <c r="L133" s="1073">
        <f>'[2]2020-2021 Final-merged'!O126</f>
        <v>77096844</v>
      </c>
      <c r="M133" s="1073">
        <f t="shared" si="46"/>
        <v>77096844</v>
      </c>
      <c r="N133" s="1073">
        <f>'[2]Hold Harmless Base-21'!Y125</f>
        <v>58798285.475373663</v>
      </c>
      <c r="O133" s="1074">
        <f t="shared" si="47"/>
        <v>18298558.524626337</v>
      </c>
      <c r="P133" s="1075">
        <f t="shared" si="48"/>
        <v>18298558.524626337</v>
      </c>
      <c r="Q133" s="1076">
        <f t="shared" si="49"/>
        <v>8675360.6639641244</v>
      </c>
      <c r="R133" s="1077">
        <f t="shared" si="50"/>
        <v>68421483.336035877</v>
      </c>
      <c r="S133" s="1078">
        <f t="shared" si="51"/>
        <v>1.1636645997899493</v>
      </c>
      <c r="T133" s="1079">
        <f t="shared" si="52"/>
        <v>0.88747450331476441</v>
      </c>
      <c r="U133" s="1072" t="b">
        <f t="shared" si="53"/>
        <v>0</v>
      </c>
      <c r="V133" s="1073">
        <f t="shared" si="54"/>
        <v>67818308.312085435</v>
      </c>
      <c r="W133" s="1073">
        <f t="shared" si="55"/>
        <v>67818308.312085524</v>
      </c>
      <c r="X133" s="1073">
        <f t="shared" si="56"/>
        <v>67818308.312085524</v>
      </c>
      <c r="Y133" s="1073">
        <f>'[2]Hold Harmless Base-21'!L125</f>
        <v>19036243.386943597</v>
      </c>
      <c r="Z133" s="1073">
        <f>'[2]Hold Harmless Base-21'!M125</f>
        <v>4659256.3650450194</v>
      </c>
      <c r="AA133" s="1073">
        <f>'[2]Hold Harmless Base-21'!N125</f>
        <v>16418866.131046504</v>
      </c>
      <c r="AB133" s="1073">
        <f>'[2]Hold Harmless Base-21'!O125</f>
        <v>18683919.59233854</v>
      </c>
      <c r="AC133" s="1073">
        <f t="shared" si="57"/>
        <v>58798285.475373663</v>
      </c>
      <c r="AD133" s="1080">
        <f>'[2]Populations-merged FY21'!M126</f>
        <v>0.34076171467829863</v>
      </c>
      <c r="AE133" s="1081">
        <f t="shared" si="58"/>
        <v>0</v>
      </c>
      <c r="AF133" s="1081">
        <f t="shared" si="59"/>
        <v>0</v>
      </c>
      <c r="AG133" s="1081">
        <f t="shared" si="60"/>
        <v>0.95</v>
      </c>
      <c r="AH133" s="1081">
        <f t="shared" si="61"/>
        <v>0.95</v>
      </c>
      <c r="AI133" s="1073">
        <f t="shared" si="62"/>
        <v>55858371.201604977</v>
      </c>
      <c r="AJ133" s="1073">
        <f t="shared" si="63"/>
        <v>0</v>
      </c>
      <c r="AK133" s="1073">
        <f t="shared" si="64"/>
        <v>67818308.312085524</v>
      </c>
      <c r="AL133" s="1073">
        <f t="shared" si="65"/>
        <v>67582245.490218982</v>
      </c>
      <c r="AM133" s="1073">
        <f t="shared" si="66"/>
        <v>67582245.490218982</v>
      </c>
      <c r="AN133" s="1073">
        <f t="shared" si="67"/>
        <v>0</v>
      </c>
      <c r="AO133" s="1073">
        <f t="shared" si="68"/>
        <v>67582245.490218982</v>
      </c>
      <c r="AP133" s="1073">
        <f t="shared" si="69"/>
        <v>67579964.376475558</v>
      </c>
      <c r="AQ133" s="1073">
        <f t="shared" si="70"/>
        <v>67579964.376475558</v>
      </c>
      <c r="AR133" s="1073">
        <f t="shared" si="71"/>
        <v>0</v>
      </c>
      <c r="AS133" s="1073">
        <f t="shared" si="72"/>
        <v>67579964.376475558</v>
      </c>
      <c r="AT133" s="1073">
        <f t="shared" si="73"/>
        <v>67579964.376475543</v>
      </c>
      <c r="AU133" s="1073">
        <v>67581719.534407362</v>
      </c>
      <c r="AV133" s="1073">
        <f t="shared" si="74"/>
        <v>0</v>
      </c>
      <c r="AW133" s="1073">
        <f>'[2]Populations-merged FY21'!K126</f>
        <v>41680.950654305452</v>
      </c>
      <c r="AX133" s="1082">
        <f t="shared" si="75"/>
        <v>1621</v>
      </c>
      <c r="AY133" s="1083">
        <v>330</v>
      </c>
      <c r="AZ133" s="1084">
        <f t="shared" si="76"/>
        <v>534930</v>
      </c>
      <c r="BA133" s="1085">
        <f t="shared" si="77"/>
        <v>67046789.534407362</v>
      </c>
      <c r="BB133" s="1086">
        <f t="shared" si="79"/>
        <v>67025716.534407362</v>
      </c>
      <c r="BC133" s="1087">
        <f>'[2]Spec Schs Calculations-21'!C124</f>
        <v>8</v>
      </c>
      <c r="BD133" s="1088">
        <f t="shared" si="42"/>
        <v>12968</v>
      </c>
      <c r="BE133" s="1089">
        <f>'[2]Spec Schs Calculations-21'!D124</f>
        <v>0</v>
      </c>
      <c r="BF133" s="1090">
        <f t="shared" si="43"/>
        <v>0</v>
      </c>
      <c r="BG133" s="1089">
        <f>'[2]Spec Schs Calculations-21'!E124</f>
        <v>5</v>
      </c>
      <c r="BH133" s="1090">
        <f t="shared" si="44"/>
        <v>8105</v>
      </c>
      <c r="BI133" s="1091">
        <f>'[2]Spec Schs Calculations-21'!F124</f>
        <v>0</v>
      </c>
      <c r="BJ133" s="1090">
        <f t="shared" si="45"/>
        <v>0</v>
      </c>
      <c r="BK133" s="1092">
        <f t="shared" si="78"/>
        <v>21073</v>
      </c>
      <c r="BL133" s="1093"/>
    </row>
    <row r="134" spans="1:64" ht="14.5" x14ac:dyDescent="0.35">
      <c r="A134" s="149">
        <v>4700148</v>
      </c>
      <c r="B134" s="143" t="s">
        <v>223</v>
      </c>
      <c r="C134" s="143">
        <f>'[2]2020-2021 Final-merged'!F127</f>
        <v>320814.00540261791</v>
      </c>
      <c r="D134" s="143">
        <f>'[2]2020-2021 Final-merged'!G127</f>
        <v>78527.035140917258</v>
      </c>
      <c r="E134" s="143">
        <f>'[2]2020-2021 Final-merged'!H127</f>
        <v>133611.38953331005</v>
      </c>
      <c r="F134" s="143">
        <f>'[2]2020-2021 Final-merged'!I127</f>
        <v>133139.62945621702</v>
      </c>
      <c r="G134" s="143">
        <f>'[2]2020-2021 Final-merged'!J127</f>
        <v>666092.05953306227</v>
      </c>
      <c r="H134" s="143">
        <f>'[2]2020-2021 Final-merged'!K127</f>
        <v>333056.0156728811</v>
      </c>
      <c r="I134" s="143">
        <f>'[2]2020-2021 Final-merged'!L127</f>
        <v>82330.517469177139</v>
      </c>
      <c r="J134" s="143">
        <f>'[2]2020-2021 Final-merged'!M127</f>
        <v>138356.11721642307</v>
      </c>
      <c r="K134" s="143">
        <f>'[2]2020-2021 Final-merged'!N127</f>
        <v>119825.66651059533</v>
      </c>
      <c r="L134" s="143">
        <f>'[2]2020-2021 Final-merged'!O127</f>
        <v>673568.31686907669</v>
      </c>
      <c r="M134" s="143">
        <f t="shared" si="46"/>
        <v>673568.31686907669</v>
      </c>
      <c r="N134" s="143">
        <f>'[2]Hold Harmless Base-21'!Y126</f>
        <v>659377.01031599334</v>
      </c>
      <c r="O134" s="162">
        <f t="shared" si="47"/>
        <v>14191.306553083356</v>
      </c>
      <c r="P134" s="163">
        <f t="shared" si="48"/>
        <v>14191.306553083356</v>
      </c>
      <c r="Q134" s="164">
        <f t="shared" si="49"/>
        <v>6728.1093467109422</v>
      </c>
      <c r="R134" s="165">
        <f t="shared" si="50"/>
        <v>666840.20752236573</v>
      </c>
      <c r="S134" s="166">
        <f t="shared" si="51"/>
        <v>1.0113185584113644</v>
      </c>
      <c r="T134" s="167">
        <f t="shared" si="52"/>
        <v>0.99001124432635879</v>
      </c>
      <c r="U134" s="149" t="b">
        <f t="shared" si="53"/>
        <v>0</v>
      </c>
      <c r="V134" s="143">
        <f t="shared" si="54"/>
        <v>660961.62467773468</v>
      </c>
      <c r="W134" s="143">
        <f t="shared" si="55"/>
        <v>660961.62467773561</v>
      </c>
      <c r="X134" s="143">
        <f t="shared" si="56"/>
        <v>660961.62467773561</v>
      </c>
      <c r="Y134" s="143">
        <f>'[2]Hold Harmless Base-21'!L126</f>
        <v>317579.79504840088</v>
      </c>
      <c r="Z134" s="143">
        <f>'[2]Hold Harmless Base-21'!M126</f>
        <v>77735.383449090441</v>
      </c>
      <c r="AA134" s="143">
        <f>'[2]Hold Harmless Base-21'!N126</f>
        <v>132264.41797909862</v>
      </c>
      <c r="AB134" s="143">
        <f>'[2]Hold Harmless Base-21'!O126</f>
        <v>131797.41383940342</v>
      </c>
      <c r="AC134" s="143">
        <f t="shared" si="57"/>
        <v>659377.01031599334</v>
      </c>
      <c r="AD134" s="168">
        <f>'[2]Populations-merged FY21'!M127</f>
        <v>0.17947160643789858</v>
      </c>
      <c r="AE134" s="170">
        <f t="shared" si="58"/>
        <v>0</v>
      </c>
      <c r="AF134" s="170">
        <f t="shared" si="59"/>
        <v>0.9</v>
      </c>
      <c r="AG134" s="170">
        <f t="shared" si="60"/>
        <v>0</v>
      </c>
      <c r="AH134" s="170">
        <f t="shared" si="61"/>
        <v>0.9</v>
      </c>
      <c r="AI134" s="143">
        <f t="shared" si="62"/>
        <v>593439.30928439402</v>
      </c>
      <c r="AJ134" s="143">
        <f t="shared" si="63"/>
        <v>0</v>
      </c>
      <c r="AK134" s="143">
        <f t="shared" si="64"/>
        <v>660961.62467773561</v>
      </c>
      <c r="AL134" s="143">
        <f t="shared" si="65"/>
        <v>658660.9411285544</v>
      </c>
      <c r="AM134" s="143">
        <f t="shared" si="66"/>
        <v>658660.9411285544</v>
      </c>
      <c r="AN134" s="143">
        <f t="shared" si="67"/>
        <v>0</v>
      </c>
      <c r="AO134" s="143">
        <f t="shared" si="68"/>
        <v>658660.9411285544</v>
      </c>
      <c r="AP134" s="143">
        <f t="shared" si="69"/>
        <v>658638.70924628759</v>
      </c>
      <c r="AQ134" s="143">
        <f t="shared" si="70"/>
        <v>658638.70924628759</v>
      </c>
      <c r="AR134" s="143">
        <f t="shared" si="71"/>
        <v>0</v>
      </c>
      <c r="AS134" s="143">
        <f t="shared" si="72"/>
        <v>658638.70924628759</v>
      </c>
      <c r="AT134" s="143">
        <f t="shared" si="73"/>
        <v>658638.70924628747</v>
      </c>
      <c r="AU134" s="143">
        <v>658638.7092462877</v>
      </c>
      <c r="AV134" s="143">
        <f t="shared" si="74"/>
        <v>0</v>
      </c>
      <c r="AW134" s="143">
        <f>'[2]Populations-merged FY21'!K127</f>
        <v>591</v>
      </c>
      <c r="AX134" s="151">
        <f t="shared" si="75"/>
        <v>1114</v>
      </c>
      <c r="AY134" s="152">
        <v>0</v>
      </c>
      <c r="AZ134" s="171">
        <f t="shared" si="76"/>
        <v>0</v>
      </c>
      <c r="BA134" s="172">
        <f t="shared" si="77"/>
        <v>658638.7092462877</v>
      </c>
      <c r="BB134" s="182">
        <f t="shared" si="79"/>
        <v>655296.7092462877</v>
      </c>
      <c r="BC134" s="174">
        <f>'[2]Spec Schs Calculations-21'!C125</f>
        <v>1</v>
      </c>
      <c r="BD134" s="183">
        <f t="shared" si="42"/>
        <v>1114</v>
      </c>
      <c r="BE134" s="176">
        <f>'[2]Spec Schs Calculations-21'!D125</f>
        <v>0</v>
      </c>
      <c r="BF134" s="184">
        <f t="shared" si="43"/>
        <v>0</v>
      </c>
      <c r="BG134" s="176">
        <f>'[2]Spec Schs Calculations-21'!E125</f>
        <v>2</v>
      </c>
      <c r="BH134" s="184">
        <f t="shared" si="44"/>
        <v>2228</v>
      </c>
      <c r="BI134" s="185">
        <f>'[2]Spec Schs Calculations-21'!F125</f>
        <v>0</v>
      </c>
      <c r="BJ134" s="184">
        <f t="shared" si="45"/>
        <v>0</v>
      </c>
      <c r="BK134" s="180">
        <f t="shared" si="78"/>
        <v>3342</v>
      </c>
      <c r="BL134" s="13"/>
    </row>
    <row r="135" spans="1:64" ht="14.5" x14ac:dyDescent="0.35">
      <c r="A135" s="149">
        <v>4703870</v>
      </c>
      <c r="B135" s="143" t="s">
        <v>224</v>
      </c>
      <c r="C135" s="143">
        <f>'[2]2020-2021 Final-merged'!F128</f>
        <v>53561.030161882874</v>
      </c>
      <c r="D135" s="143">
        <f>'[2]2020-2021 Final-merged'!G128</f>
        <v>13110.36559151286</v>
      </c>
      <c r="E135" s="143">
        <f>'[2]2020-2021 Final-merged'!H128</f>
        <v>24618.70608555734</v>
      </c>
      <c r="F135" s="143">
        <f>'[2]2020-2021 Final-merged'!I128</f>
        <v>22014.55172395616</v>
      </c>
      <c r="G135" s="143">
        <f>'[2]2020-2021 Final-merged'!J128</f>
        <v>113304.65356290923</v>
      </c>
      <c r="H135" s="143">
        <f>'[2]2020-2021 Final-merged'!K128</f>
        <v>56918.202340035539</v>
      </c>
      <c r="I135" s="143">
        <f>'[2]2020-2021 Final-merged'!L128</f>
        <v>14070.02075192367</v>
      </c>
      <c r="J135" s="143">
        <f>'[2]2020-2021 Final-merged'!M128</f>
        <v>28799.712426973063</v>
      </c>
      <c r="K135" s="143">
        <f>'[2]2020-2021 Final-merged'!N128</f>
        <v>24205.760717783407</v>
      </c>
      <c r="L135" s="143">
        <f>'[2]2020-2021 Final-merged'!O128</f>
        <v>123993.69623671568</v>
      </c>
      <c r="M135" s="143">
        <f t="shared" si="46"/>
        <v>123993.69623671568</v>
      </c>
      <c r="N135" s="143">
        <f>'[2]Hold Harmless Base-21'!Y127</f>
        <v>108786.10206306764</v>
      </c>
      <c r="O135" s="162">
        <f t="shared" si="47"/>
        <v>15207.594173648045</v>
      </c>
      <c r="P135" s="163">
        <f t="shared" si="48"/>
        <v>15207.594173648045</v>
      </c>
      <c r="Q135" s="164">
        <f t="shared" si="49"/>
        <v>7209.9320889152023</v>
      </c>
      <c r="R135" s="165">
        <f t="shared" si="50"/>
        <v>116783.76414780048</v>
      </c>
      <c r="S135" s="166">
        <f t="shared" si="51"/>
        <v>1.0735173145563786</v>
      </c>
      <c r="T135" s="167">
        <f t="shared" si="52"/>
        <v>0.94185243034330746</v>
      </c>
      <c r="U135" s="149" t="b">
        <f t="shared" si="53"/>
        <v>0</v>
      </c>
      <c r="V135" s="143">
        <f t="shared" si="54"/>
        <v>115754.24759390003</v>
      </c>
      <c r="W135" s="143">
        <f t="shared" si="55"/>
        <v>115754.24759390019</v>
      </c>
      <c r="X135" s="143">
        <f t="shared" si="56"/>
        <v>115754.24759390019</v>
      </c>
      <c r="Y135" s="143">
        <f>'[2]Hold Harmless Base-21'!L127</f>
        <v>51425.034282096145</v>
      </c>
      <c r="Z135" s="143">
        <f>'[2]Hold Harmless Base-21'!M127</f>
        <v>12587.528618412625</v>
      </c>
      <c r="AA135" s="143">
        <f>'[2]Hold Harmless Base-21'!N127</f>
        <v>23636.920361767174</v>
      </c>
      <c r="AB135" s="143">
        <f>'[2]Hold Harmless Base-21'!O127</f>
        <v>21136.618800791686</v>
      </c>
      <c r="AC135" s="143">
        <f t="shared" si="57"/>
        <v>108786.10206306764</v>
      </c>
      <c r="AD135" s="168">
        <f>'[2]Populations-merged FY21'!M128</f>
        <v>0.2433734939759036</v>
      </c>
      <c r="AE135" s="170">
        <f t="shared" si="58"/>
        <v>0</v>
      </c>
      <c r="AF135" s="170">
        <f t="shared" si="59"/>
        <v>0.9</v>
      </c>
      <c r="AG135" s="170">
        <f t="shared" si="60"/>
        <v>0</v>
      </c>
      <c r="AH135" s="170">
        <f t="shared" si="61"/>
        <v>0.9</v>
      </c>
      <c r="AI135" s="143">
        <f t="shared" si="62"/>
        <v>97907.491856760869</v>
      </c>
      <c r="AJ135" s="143">
        <f t="shared" si="63"/>
        <v>0</v>
      </c>
      <c r="AK135" s="143">
        <f t="shared" si="64"/>
        <v>115754.24759390019</v>
      </c>
      <c r="AL135" s="143">
        <f t="shared" si="65"/>
        <v>115351.32875074196</v>
      </c>
      <c r="AM135" s="143">
        <f t="shared" si="66"/>
        <v>115351.32875074196</v>
      </c>
      <c r="AN135" s="143">
        <f t="shared" si="67"/>
        <v>0</v>
      </c>
      <c r="AO135" s="143">
        <f t="shared" si="68"/>
        <v>115351.32875074196</v>
      </c>
      <c r="AP135" s="143">
        <f t="shared" si="69"/>
        <v>115347.43527991354</v>
      </c>
      <c r="AQ135" s="143">
        <f t="shared" si="70"/>
        <v>115347.43527991354</v>
      </c>
      <c r="AR135" s="143">
        <f t="shared" si="71"/>
        <v>0</v>
      </c>
      <c r="AS135" s="143">
        <f t="shared" si="72"/>
        <v>115347.43527991354</v>
      </c>
      <c r="AT135" s="143">
        <f t="shared" si="73"/>
        <v>115347.43527991351</v>
      </c>
      <c r="AU135" s="143">
        <v>115347.43527991355</v>
      </c>
      <c r="AV135" s="143">
        <f t="shared" si="74"/>
        <v>0</v>
      </c>
      <c r="AW135" s="143">
        <f>'[2]Populations-merged FY21'!K128</f>
        <v>101</v>
      </c>
      <c r="AX135" s="151">
        <f t="shared" si="75"/>
        <v>1142</v>
      </c>
      <c r="AY135" s="152">
        <v>0</v>
      </c>
      <c r="AZ135" s="171">
        <f t="shared" si="76"/>
        <v>0</v>
      </c>
      <c r="BA135" s="172">
        <f t="shared" si="77"/>
        <v>115347.43527991355</v>
      </c>
      <c r="BB135" s="182">
        <f t="shared" si="79"/>
        <v>115347.43527991355</v>
      </c>
      <c r="BC135" s="174">
        <f>'[2]Spec Schs Calculations-21'!C126</f>
        <v>0</v>
      </c>
      <c r="BD135" s="183">
        <f t="shared" si="42"/>
        <v>0</v>
      </c>
      <c r="BE135" s="176">
        <f>'[2]Spec Schs Calculations-21'!D126</f>
        <v>0</v>
      </c>
      <c r="BF135" s="184">
        <f t="shared" si="43"/>
        <v>0</v>
      </c>
      <c r="BG135" s="176">
        <f>'[2]Spec Schs Calculations-21'!E126</f>
        <v>0</v>
      </c>
      <c r="BH135" s="184">
        <f t="shared" si="44"/>
        <v>0</v>
      </c>
      <c r="BI135" s="185">
        <f>'[2]Spec Schs Calculations-21'!F126</f>
        <v>0</v>
      </c>
      <c r="BJ135" s="184">
        <f t="shared" si="45"/>
        <v>0</v>
      </c>
      <c r="BK135" s="180">
        <f t="shared" si="78"/>
        <v>0</v>
      </c>
      <c r="BL135" s="13"/>
    </row>
    <row r="136" spans="1:64" ht="14.5" x14ac:dyDescent="0.35">
      <c r="A136" s="149"/>
      <c r="B136" s="187" t="s">
        <v>225</v>
      </c>
      <c r="C136" s="143">
        <f>'[2]2020-2021 Final-merged'!F129</f>
        <v>146438</v>
      </c>
      <c r="D136" s="143">
        <f>'[2]2020-2021 Final-merged'!G129</f>
        <v>35843</v>
      </c>
      <c r="E136" s="143">
        <f>'[2]2020-2021 Final-merged'!H129</f>
        <v>122657</v>
      </c>
      <c r="F136" s="143">
        <f>'[2]2020-2021 Final-merged'!I129</f>
        <v>137213</v>
      </c>
      <c r="G136" s="143">
        <f>'[2]2020-2021 Final-merged'!J129</f>
        <v>442151</v>
      </c>
      <c r="H136" s="143">
        <f>'[2]2020-2021 Final-merged'!K129</f>
        <v>257625</v>
      </c>
      <c r="I136" s="143">
        <f>'[2]2020-2021 Final-merged'!L129</f>
        <v>63684</v>
      </c>
      <c r="J136" s="143">
        <f>'[2]2020-2021 Final-merged'!M129</f>
        <v>234009</v>
      </c>
      <c r="K136" s="143">
        <f>'[2]2020-2021 Final-merged'!N129</f>
        <v>265683</v>
      </c>
      <c r="L136" s="143">
        <f>'[2]2020-2021 Final-merged'!O129</f>
        <v>821001</v>
      </c>
      <c r="M136" s="143">
        <f t="shared" si="46"/>
        <v>821001</v>
      </c>
      <c r="N136" s="143">
        <f>'[2]Hold Harmless Base-21'!Y128</f>
        <v>183188.90425332193</v>
      </c>
      <c r="O136" s="162">
        <f t="shared" si="47"/>
        <v>637812.09574667807</v>
      </c>
      <c r="P136" s="163">
        <f t="shared" si="48"/>
        <v>637812.09574667807</v>
      </c>
      <c r="Q136" s="164">
        <f t="shared" si="49"/>
        <v>302387.20492625481</v>
      </c>
      <c r="R136" s="165">
        <f t="shared" si="50"/>
        <v>518613.79507374519</v>
      </c>
      <c r="S136" s="166">
        <f t="shared" si="51"/>
        <v>2.83103279201115</v>
      </c>
      <c r="T136" s="167">
        <f t="shared" si="52"/>
        <v>0.63168473007188197</v>
      </c>
      <c r="U136" s="149" t="b">
        <f t="shared" si="53"/>
        <v>0</v>
      </c>
      <c r="V136" s="143">
        <f t="shared" si="54"/>
        <v>514041.91394792503</v>
      </c>
      <c r="W136" s="143">
        <f t="shared" si="55"/>
        <v>514041.91394792573</v>
      </c>
      <c r="X136" s="143">
        <f t="shared" si="56"/>
        <v>514041.91394792573</v>
      </c>
      <c r="Y136" s="143">
        <f>'[2]Hold Harmless Base-21'!L128</f>
        <v>60671.166097211048</v>
      </c>
      <c r="Z136" s="143">
        <f>'[2]Hold Harmless Base-21'!M128</f>
        <v>14850.220615020251</v>
      </c>
      <c r="AA136" s="143">
        <f>'[2]Hold Harmless Base-21'!N128</f>
        <v>50818.388806085954</v>
      </c>
      <c r="AB136" s="143">
        <f>'[2]Hold Harmless Base-21'!O128</f>
        <v>56849.128735004706</v>
      </c>
      <c r="AC136" s="143">
        <f t="shared" si="57"/>
        <v>183188.90425332193</v>
      </c>
      <c r="AD136" s="168">
        <f>'[2]Populations-merged FY21'!M129</f>
        <v>0.35453840186190844</v>
      </c>
      <c r="AE136" s="170">
        <f t="shared" si="58"/>
        <v>0</v>
      </c>
      <c r="AF136" s="170">
        <f t="shared" si="59"/>
        <v>0</v>
      </c>
      <c r="AG136" s="170">
        <f t="shared" si="60"/>
        <v>0.95</v>
      </c>
      <c r="AH136" s="170">
        <f t="shared" si="61"/>
        <v>0.95</v>
      </c>
      <c r="AI136" s="143">
        <f t="shared" si="62"/>
        <v>174029.45904065584</v>
      </c>
      <c r="AJ136" s="143">
        <f t="shared" si="63"/>
        <v>0</v>
      </c>
      <c r="AK136" s="143">
        <f t="shared" si="64"/>
        <v>514041.91394792573</v>
      </c>
      <c r="AL136" s="143">
        <f t="shared" si="65"/>
        <v>512252.6303785714</v>
      </c>
      <c r="AM136" s="143">
        <f t="shared" si="66"/>
        <v>512252.6303785714</v>
      </c>
      <c r="AN136" s="143">
        <f t="shared" si="67"/>
        <v>0</v>
      </c>
      <c r="AO136" s="143">
        <f t="shared" si="68"/>
        <v>512252.6303785714</v>
      </c>
      <c r="AP136" s="143">
        <f t="shared" si="69"/>
        <v>512235.34023813909</v>
      </c>
      <c r="AQ136" s="143">
        <f t="shared" si="70"/>
        <v>512235.34023813909</v>
      </c>
      <c r="AR136" s="143">
        <f t="shared" si="71"/>
        <v>0</v>
      </c>
      <c r="AS136" s="143">
        <f t="shared" si="72"/>
        <v>512235.34023813909</v>
      </c>
      <c r="AT136" s="143">
        <f t="shared" si="73"/>
        <v>512235.34023813898</v>
      </c>
      <c r="AU136" s="143">
        <v>512092.49666570767</v>
      </c>
      <c r="AV136" s="143">
        <f t="shared" si="74"/>
        <v>0</v>
      </c>
      <c r="AW136" s="143">
        <f>'[2]Populations-merged FY21'!K129</f>
        <v>457</v>
      </c>
      <c r="AX136" s="151">
        <f t="shared" si="75"/>
        <v>1121</v>
      </c>
      <c r="AY136" s="152">
        <v>0</v>
      </c>
      <c r="AZ136" s="171">
        <f t="shared" si="76"/>
        <v>0</v>
      </c>
      <c r="BA136" s="172">
        <f t="shared" si="77"/>
        <v>512092.49666570767</v>
      </c>
      <c r="BB136" s="189">
        <f t="shared" si="79"/>
        <v>512092.49666570767</v>
      </c>
      <c r="BC136" s="174">
        <f>'[2]Spec Schs Calculations-21'!C127</f>
        <v>0</v>
      </c>
      <c r="BD136" s="183">
        <f t="shared" si="42"/>
        <v>0</v>
      </c>
      <c r="BE136" s="176">
        <f>'[2]Spec Schs Calculations-21'!D127</f>
        <v>0</v>
      </c>
      <c r="BF136" s="184">
        <f t="shared" si="43"/>
        <v>0</v>
      </c>
      <c r="BG136" s="176">
        <f>'[2]Spec Schs Calculations-21'!E127</f>
        <v>0</v>
      </c>
      <c r="BH136" s="184">
        <f t="shared" si="44"/>
        <v>0</v>
      </c>
      <c r="BI136" s="185">
        <f>'[2]Spec Schs Calculations-21'!F127</f>
        <v>0</v>
      </c>
      <c r="BJ136" s="184">
        <f t="shared" si="45"/>
        <v>0</v>
      </c>
      <c r="BK136" s="180">
        <f t="shared" si="78"/>
        <v>0</v>
      </c>
      <c r="BL136" s="13"/>
    </row>
    <row r="137" spans="1:64" ht="14.5" x14ac:dyDescent="0.35">
      <c r="A137" s="149">
        <v>4703900</v>
      </c>
      <c r="B137" s="143" t="s">
        <v>226</v>
      </c>
      <c r="C137" s="143">
        <f>'[2]2020-2021 Final-merged'!F130</f>
        <v>246270.30363092534</v>
      </c>
      <c r="D137" s="143">
        <f>'[2]2020-2021 Final-merged'!G130</f>
        <v>60280.650039327193</v>
      </c>
      <c r="E137" s="143">
        <f>'[2]2020-2021 Final-merged'!H130</f>
        <v>104858.26479277381</v>
      </c>
      <c r="F137" s="143">
        <f>'[2]2020-2021 Final-merged'!I130</f>
        <v>101730.17371195205</v>
      </c>
      <c r="G137" s="143">
        <f>'[2]2020-2021 Final-merged'!J130</f>
        <v>513139.39217497839</v>
      </c>
      <c r="H137" s="143">
        <f>'[2]2020-2021 Final-merged'!K130</f>
        <v>251341.76478867166</v>
      </c>
      <c r="I137" s="143">
        <f>'[2]2020-2021 Final-merged'!L130</f>
        <v>62130.982726316419</v>
      </c>
      <c r="J137" s="143">
        <f>'[2]2020-2021 Final-merged'!M130</f>
        <v>114195.53488407635</v>
      </c>
      <c r="K137" s="143">
        <f>'[2]2020-2021 Final-merged'!N130</f>
        <v>92071.691126355916</v>
      </c>
      <c r="L137" s="143">
        <f>'[2]2020-2021 Final-merged'!O130</f>
        <v>519739.9735254203</v>
      </c>
      <c r="M137" s="143">
        <f t="shared" si="46"/>
        <v>519739.9735254203</v>
      </c>
      <c r="N137" s="143">
        <f>'[2]Hold Harmless Base-21'!Y129</f>
        <v>461398.91096386232</v>
      </c>
      <c r="O137" s="162">
        <f t="shared" si="47"/>
        <v>58341.062561557977</v>
      </c>
      <c r="P137" s="163">
        <f t="shared" si="48"/>
        <v>58341.062561557977</v>
      </c>
      <c r="Q137" s="164">
        <f t="shared" si="49"/>
        <v>27659.542611471657</v>
      </c>
      <c r="R137" s="165">
        <f t="shared" si="50"/>
        <v>492080.43091394863</v>
      </c>
      <c r="S137" s="166">
        <f t="shared" si="51"/>
        <v>1.0664967324825119</v>
      </c>
      <c r="T137" s="167">
        <f t="shared" si="52"/>
        <v>0.94678196017163019</v>
      </c>
      <c r="U137" s="149" t="b">
        <f t="shared" si="53"/>
        <v>0</v>
      </c>
      <c r="V137" s="143">
        <f t="shared" si="54"/>
        <v>487742.45676854235</v>
      </c>
      <c r="W137" s="143">
        <f t="shared" si="55"/>
        <v>487742.45676854305</v>
      </c>
      <c r="X137" s="143">
        <f t="shared" si="56"/>
        <v>487742.45676854305</v>
      </c>
      <c r="Y137" s="143">
        <f>'[2]Hold Harmless Base-21'!L129</f>
        <v>221438.56353811501</v>
      </c>
      <c r="Z137" s="143">
        <f>'[2]Hold Harmless Base-21'!M129</f>
        <v>54202.477347237087</v>
      </c>
      <c r="AA137" s="143">
        <f>'[2]Hold Harmless Base-21'!N129</f>
        <v>94285.275928393865</v>
      </c>
      <c r="AB137" s="143">
        <f>'[2]Hold Harmless Base-21'!O129</f>
        <v>91472.594150116405</v>
      </c>
      <c r="AC137" s="143">
        <f t="shared" si="57"/>
        <v>461398.91096386232</v>
      </c>
      <c r="AD137" s="168">
        <f>'[2]Populations-merged FY21'!M130</f>
        <v>0.21319311663479923</v>
      </c>
      <c r="AE137" s="170">
        <f t="shared" si="58"/>
        <v>0</v>
      </c>
      <c r="AF137" s="170">
        <f t="shared" si="59"/>
        <v>0.9</v>
      </c>
      <c r="AG137" s="170">
        <f t="shared" si="60"/>
        <v>0</v>
      </c>
      <c r="AH137" s="170">
        <f t="shared" si="61"/>
        <v>0.9</v>
      </c>
      <c r="AI137" s="143">
        <f t="shared" si="62"/>
        <v>415259.01986747608</v>
      </c>
      <c r="AJ137" s="143">
        <f t="shared" si="63"/>
        <v>0</v>
      </c>
      <c r="AK137" s="143">
        <f t="shared" si="64"/>
        <v>487742.45676854305</v>
      </c>
      <c r="AL137" s="143">
        <f t="shared" si="65"/>
        <v>486044.71668102773</v>
      </c>
      <c r="AM137" s="143">
        <f t="shared" si="66"/>
        <v>486044.71668102773</v>
      </c>
      <c r="AN137" s="143">
        <f t="shared" si="67"/>
        <v>0</v>
      </c>
      <c r="AO137" s="143">
        <f t="shared" si="68"/>
        <v>486044.71668102773</v>
      </c>
      <c r="AP137" s="143">
        <f t="shared" si="69"/>
        <v>486028.31114026631</v>
      </c>
      <c r="AQ137" s="143">
        <f t="shared" si="70"/>
        <v>486028.31114026631</v>
      </c>
      <c r="AR137" s="143">
        <f t="shared" si="71"/>
        <v>0</v>
      </c>
      <c r="AS137" s="143">
        <f t="shared" si="72"/>
        <v>486028.31114026631</v>
      </c>
      <c r="AT137" s="143">
        <f t="shared" si="73"/>
        <v>486028.31114026619</v>
      </c>
      <c r="AU137" s="143">
        <v>486028.31114026636</v>
      </c>
      <c r="AV137" s="143">
        <f t="shared" si="74"/>
        <v>0</v>
      </c>
      <c r="AW137" s="143">
        <f>'[2]Populations-merged FY21'!K130</f>
        <v>446</v>
      </c>
      <c r="AX137" s="151">
        <f t="shared" si="75"/>
        <v>1090</v>
      </c>
      <c r="AY137" s="152">
        <v>0</v>
      </c>
      <c r="AZ137" s="171">
        <f t="shared" si="76"/>
        <v>0</v>
      </c>
      <c r="BA137" s="172">
        <f t="shared" si="77"/>
        <v>486028.31114026636</v>
      </c>
      <c r="BB137" s="182">
        <f t="shared" si="79"/>
        <v>486028.31114026636</v>
      </c>
      <c r="BC137" s="174">
        <f>'[2]Spec Schs Calculations-21'!C128</f>
        <v>0</v>
      </c>
      <c r="BD137" s="183">
        <f t="shared" si="42"/>
        <v>0</v>
      </c>
      <c r="BE137" s="176">
        <f>'[2]Spec Schs Calculations-21'!D128</f>
        <v>0</v>
      </c>
      <c r="BF137" s="184">
        <f t="shared" si="43"/>
        <v>0</v>
      </c>
      <c r="BG137" s="176">
        <f>'[2]Spec Schs Calculations-21'!E128</f>
        <v>0</v>
      </c>
      <c r="BH137" s="184">
        <f t="shared" si="44"/>
        <v>0</v>
      </c>
      <c r="BI137" s="185">
        <f>'[2]Spec Schs Calculations-21'!F128</f>
        <v>0</v>
      </c>
      <c r="BJ137" s="184">
        <f t="shared" si="45"/>
        <v>0</v>
      </c>
      <c r="BK137" s="180">
        <f t="shared" si="78"/>
        <v>0</v>
      </c>
      <c r="BL137" s="13"/>
    </row>
    <row r="138" spans="1:64" ht="14.5" x14ac:dyDescent="0.35">
      <c r="A138" s="149">
        <v>4703960</v>
      </c>
      <c r="B138" s="143" t="s">
        <v>227</v>
      </c>
      <c r="C138" s="143">
        <f>'[2]2020-2021 Final-merged'!F131</f>
        <v>1284590.2876167982</v>
      </c>
      <c r="D138" s="143">
        <f>'[2]2020-2021 Final-merged'!G131</f>
        <v>314434.73463936918</v>
      </c>
      <c r="E138" s="143">
        <f>'[2]2020-2021 Final-merged'!H131</f>
        <v>619004.66768547974</v>
      </c>
      <c r="F138" s="143">
        <f>'[2]2020-2021 Final-merged'!I131</f>
        <v>607243.61513040273</v>
      </c>
      <c r="G138" s="143">
        <f>'[2]2020-2021 Final-merged'!J131</f>
        <v>2825273.3050720496</v>
      </c>
      <c r="H138" s="143">
        <f>'[2]2020-2021 Final-merged'!K131</f>
        <v>1351948.1922152985</v>
      </c>
      <c r="I138" s="143">
        <f>'[2]2020-2021 Final-merged'!L131</f>
        <v>334197.81964222662</v>
      </c>
      <c r="J138" s="143">
        <f>'[2]2020-2021 Final-merged'!M131</f>
        <v>707584.38696826226</v>
      </c>
      <c r="K138" s="143">
        <f>'[2]2020-2021 Final-merged'!N131</f>
        <v>610571.75200613099</v>
      </c>
      <c r="L138" s="143">
        <f>'[2]2020-2021 Final-merged'!O131</f>
        <v>3004302.1508319182</v>
      </c>
      <c r="M138" s="143">
        <f t="shared" si="46"/>
        <v>3004302.1508319182</v>
      </c>
      <c r="N138" s="143">
        <f>'[2]Hold Harmless Base-21'!Y130</f>
        <v>2574951.9582964624</v>
      </c>
      <c r="O138" s="162">
        <f t="shared" si="47"/>
        <v>429350.1925354558</v>
      </c>
      <c r="P138" s="163">
        <f t="shared" si="48"/>
        <v>429350.1925354558</v>
      </c>
      <c r="Q138" s="164">
        <f t="shared" si="49"/>
        <v>203555.25635391969</v>
      </c>
      <c r="R138" s="165">
        <f t="shared" si="50"/>
        <v>2800746.8944779984</v>
      </c>
      <c r="S138" s="166">
        <f t="shared" si="51"/>
        <v>1.0876889898679576</v>
      </c>
      <c r="T138" s="167">
        <f t="shared" si="52"/>
        <v>0.93224541136864225</v>
      </c>
      <c r="U138" s="149" t="b">
        <f t="shared" si="53"/>
        <v>0</v>
      </c>
      <c r="V138" s="143">
        <f t="shared" si="54"/>
        <v>2776056.6876483816</v>
      </c>
      <c r="W138" s="143">
        <f t="shared" si="55"/>
        <v>2776056.6876483853</v>
      </c>
      <c r="X138" s="143">
        <f t="shared" si="56"/>
        <v>2776056.6876483853</v>
      </c>
      <c r="Y138" s="143">
        <f>'[2]Hold Harmless Base-21'!L130</f>
        <v>1170774.6187844069</v>
      </c>
      <c r="Z138" s="143">
        <f>'[2]Hold Harmless Base-21'!M130</f>
        <v>286575.57987843041</v>
      </c>
      <c r="AA138" s="143">
        <f>'[2]Hold Harmless Base-21'!N130</f>
        <v>564160.38702872652</v>
      </c>
      <c r="AB138" s="143">
        <f>'[2]Hold Harmless Base-21'!O130</f>
        <v>553441.37260489864</v>
      </c>
      <c r="AC138" s="143">
        <f t="shared" si="57"/>
        <v>2574951.9582964624</v>
      </c>
      <c r="AD138" s="168">
        <f>'[2]Populations-merged FY21'!M131</f>
        <v>0.20444861087438213</v>
      </c>
      <c r="AE138" s="170">
        <f t="shared" si="58"/>
        <v>0</v>
      </c>
      <c r="AF138" s="170">
        <f t="shared" si="59"/>
        <v>0.9</v>
      </c>
      <c r="AG138" s="170">
        <f t="shared" si="60"/>
        <v>0</v>
      </c>
      <c r="AH138" s="170">
        <f t="shared" si="61"/>
        <v>0.9</v>
      </c>
      <c r="AI138" s="143">
        <f t="shared" si="62"/>
        <v>2317456.7624668162</v>
      </c>
      <c r="AJ138" s="143">
        <f t="shared" si="63"/>
        <v>0</v>
      </c>
      <c r="AK138" s="143">
        <f t="shared" si="64"/>
        <v>2776056.6876483853</v>
      </c>
      <c r="AL138" s="143">
        <f t="shared" si="65"/>
        <v>2766393.7545605814</v>
      </c>
      <c r="AM138" s="143">
        <f t="shared" si="66"/>
        <v>2766393.7545605814</v>
      </c>
      <c r="AN138" s="143">
        <f t="shared" si="67"/>
        <v>0</v>
      </c>
      <c r="AO138" s="143">
        <f t="shared" si="68"/>
        <v>2766393.7545605814</v>
      </c>
      <c r="AP138" s="143">
        <f t="shared" si="69"/>
        <v>2766300.3800541935</v>
      </c>
      <c r="AQ138" s="143">
        <f t="shared" si="70"/>
        <v>2766300.3800541935</v>
      </c>
      <c r="AR138" s="143">
        <f t="shared" si="71"/>
        <v>0</v>
      </c>
      <c r="AS138" s="143">
        <f t="shared" si="72"/>
        <v>2766300.3800541935</v>
      </c>
      <c r="AT138" s="143">
        <f t="shared" si="73"/>
        <v>2766300.3800541926</v>
      </c>
      <c r="AU138" s="143">
        <v>2766300.3800541935</v>
      </c>
      <c r="AV138" s="143">
        <f t="shared" si="74"/>
        <v>0</v>
      </c>
      <c r="AW138" s="143">
        <f>'[2]Populations-merged FY21'!K131</f>
        <v>2399</v>
      </c>
      <c r="AX138" s="151">
        <f t="shared" si="75"/>
        <v>1153</v>
      </c>
      <c r="AY138" s="152">
        <v>14</v>
      </c>
      <c r="AZ138" s="171">
        <f t="shared" si="76"/>
        <v>16142</v>
      </c>
      <c r="BA138" s="172">
        <f t="shared" si="77"/>
        <v>2750158.3800541935</v>
      </c>
      <c r="BB138" s="189">
        <f t="shared" si="79"/>
        <v>2745546.3800541935</v>
      </c>
      <c r="BC138" s="174">
        <f>'[2]Spec Schs Calculations-21'!C129</f>
        <v>4</v>
      </c>
      <c r="BD138" s="183">
        <f t="shared" si="42"/>
        <v>4612</v>
      </c>
      <c r="BE138" s="176">
        <f>'[2]Spec Schs Calculations-21'!D129</f>
        <v>0</v>
      </c>
      <c r="BF138" s="184">
        <f t="shared" si="43"/>
        <v>0</v>
      </c>
      <c r="BG138" s="176">
        <f>'[2]Spec Schs Calculations-21'!E129</f>
        <v>0</v>
      </c>
      <c r="BH138" s="184">
        <f t="shared" si="44"/>
        <v>0</v>
      </c>
      <c r="BI138" s="185">
        <f>'[2]Spec Schs Calculations-21'!F129</f>
        <v>0</v>
      </c>
      <c r="BJ138" s="184">
        <f t="shared" si="45"/>
        <v>0</v>
      </c>
      <c r="BK138" s="180">
        <f t="shared" si="78"/>
        <v>4612</v>
      </c>
      <c r="BL138" s="13"/>
    </row>
    <row r="139" spans="1:64" ht="14.5" x14ac:dyDescent="0.35">
      <c r="A139" s="149">
        <v>4703990</v>
      </c>
      <c r="B139" s="143" t="s">
        <v>228</v>
      </c>
      <c r="C139" s="143">
        <f>'[2]2020-2021 Final-merged'!F132</f>
        <v>1927644.9102591041</v>
      </c>
      <c r="D139" s="143">
        <f>'[2]2020-2021 Final-merged'!G132</f>
        <v>335763.67157983728</v>
      </c>
      <c r="E139" s="143">
        <f>'[2]2020-2021 Final-merged'!H132</f>
        <v>1072970.7836909057</v>
      </c>
      <c r="F139" s="143">
        <f>'[2]2020-2021 Final-merged'!I132</f>
        <v>1006795.731492674</v>
      </c>
      <c r="G139" s="143">
        <f>'[2]2020-2021 Final-merged'!J132</f>
        <v>4343175.0970225204</v>
      </c>
      <c r="H139" s="143">
        <f>'[2]2020-2021 Final-merged'!K132</f>
        <v>1925638.5880782313</v>
      </c>
      <c r="I139" s="143">
        <f>'[2]2020-2021 Final-merged'!L132</f>
        <v>285399.12084286165</v>
      </c>
      <c r="J139" s="143">
        <f>'[2]2020-2021 Final-merged'!M132</f>
        <v>1141316.6801693407</v>
      </c>
      <c r="K139" s="143">
        <f>'[2]2020-2021 Final-merged'!N132</f>
        <v>1027323.4760529291</v>
      </c>
      <c r="L139" s="143">
        <f>'[2]2020-2021 Final-merged'!O132</f>
        <v>4379677.8651433624</v>
      </c>
      <c r="M139" s="143">
        <f t="shared" si="46"/>
        <v>4379677.8651433624</v>
      </c>
      <c r="N139" s="143">
        <f>'[2]Hold Harmless Base-21'!Y131</f>
        <v>4187869.2253847676</v>
      </c>
      <c r="O139" s="162">
        <f t="shared" si="47"/>
        <v>191808.6397585948</v>
      </c>
      <c r="P139" s="163">
        <f t="shared" si="48"/>
        <v>191808.6397585948</v>
      </c>
      <c r="Q139" s="164">
        <f t="shared" si="49"/>
        <v>90936.62356686416</v>
      </c>
      <c r="R139" s="165">
        <f t="shared" si="50"/>
        <v>4288741.2415764984</v>
      </c>
      <c r="S139" s="166">
        <f t="shared" si="51"/>
        <v>1.0240867158841291</v>
      </c>
      <c r="T139" s="167">
        <f t="shared" si="52"/>
        <v>0.97923668672287445</v>
      </c>
      <c r="U139" s="149" t="b">
        <f t="shared" si="53"/>
        <v>0</v>
      </c>
      <c r="V139" s="143">
        <f t="shared" si="54"/>
        <v>4250933.5023259409</v>
      </c>
      <c r="W139" s="143">
        <f t="shared" si="55"/>
        <v>4250933.5023259465</v>
      </c>
      <c r="X139" s="143">
        <f t="shared" si="56"/>
        <v>4250933.5023259465</v>
      </c>
      <c r="Y139" s="143">
        <f>'[2]Hold Harmless Base-21'!L131</f>
        <v>1858715.0222605506</v>
      </c>
      <c r="Z139" s="143">
        <f>'[2]Hold Harmless Base-21'!M131</f>
        <v>323757.23193278094</v>
      </c>
      <c r="AA139" s="143">
        <f>'[2]Hold Harmless Base-21'!N131</f>
        <v>1034602.8480032105</v>
      </c>
      <c r="AB139" s="143">
        <f>'[2]Hold Harmless Base-21'!O131</f>
        <v>970794.12318822567</v>
      </c>
      <c r="AC139" s="143">
        <f t="shared" si="57"/>
        <v>4187869.2253847676</v>
      </c>
      <c r="AD139" s="168">
        <f>'[2]Populations-merged FY21'!M132</f>
        <v>0.10485133020344288</v>
      </c>
      <c r="AE139" s="170">
        <f t="shared" si="58"/>
        <v>0.85</v>
      </c>
      <c r="AF139" s="170">
        <f t="shared" si="59"/>
        <v>0</v>
      </c>
      <c r="AG139" s="170">
        <f t="shared" si="60"/>
        <v>0</v>
      </c>
      <c r="AH139" s="170">
        <f t="shared" si="61"/>
        <v>0.85</v>
      </c>
      <c r="AI139" s="143">
        <f t="shared" si="62"/>
        <v>3559688.8415770526</v>
      </c>
      <c r="AJ139" s="143">
        <f t="shared" si="63"/>
        <v>0</v>
      </c>
      <c r="AK139" s="143">
        <f t="shared" si="64"/>
        <v>4250933.5023259465</v>
      </c>
      <c r="AL139" s="143">
        <f t="shared" si="65"/>
        <v>4236136.7994428808</v>
      </c>
      <c r="AM139" s="143">
        <f t="shared" si="66"/>
        <v>4236136.7994428808</v>
      </c>
      <c r="AN139" s="143">
        <f t="shared" si="67"/>
        <v>0</v>
      </c>
      <c r="AO139" s="143">
        <f t="shared" si="68"/>
        <v>4236136.7994428808</v>
      </c>
      <c r="AP139" s="143">
        <f t="shared" si="69"/>
        <v>4235993.8164774273</v>
      </c>
      <c r="AQ139" s="143">
        <f t="shared" si="70"/>
        <v>4235993.8164774273</v>
      </c>
      <c r="AR139" s="143">
        <f t="shared" si="71"/>
        <v>0</v>
      </c>
      <c r="AS139" s="143">
        <f t="shared" si="72"/>
        <v>4235993.8164774273</v>
      </c>
      <c r="AT139" s="143">
        <f t="shared" si="73"/>
        <v>4235993.8164774263</v>
      </c>
      <c r="AU139" s="143">
        <v>4235993.8164774273</v>
      </c>
      <c r="AV139" s="143">
        <f t="shared" si="74"/>
        <v>0</v>
      </c>
      <c r="AW139" s="143">
        <f>'[2]Populations-merged FY21'!K132</f>
        <v>3417</v>
      </c>
      <c r="AX139" s="151">
        <f t="shared" si="75"/>
        <v>1240</v>
      </c>
      <c r="AY139" s="152">
        <v>28</v>
      </c>
      <c r="AZ139" s="171">
        <f t="shared" si="76"/>
        <v>34720</v>
      </c>
      <c r="BA139" s="172">
        <f t="shared" si="77"/>
        <v>4201273.8164774273</v>
      </c>
      <c r="BB139" s="189">
        <f t="shared" si="79"/>
        <v>4191353.8164774273</v>
      </c>
      <c r="BC139" s="174">
        <f>'[2]Spec Schs Calculations-21'!C130</f>
        <v>2</v>
      </c>
      <c r="BD139" s="183">
        <f t="shared" si="42"/>
        <v>2480</v>
      </c>
      <c r="BE139" s="176">
        <f>'[2]Spec Schs Calculations-21'!D130</f>
        <v>0</v>
      </c>
      <c r="BF139" s="184">
        <f t="shared" si="43"/>
        <v>0</v>
      </c>
      <c r="BG139" s="176">
        <f>'[2]Spec Schs Calculations-21'!E130</f>
        <v>6</v>
      </c>
      <c r="BH139" s="184">
        <f t="shared" si="44"/>
        <v>7440</v>
      </c>
      <c r="BI139" s="185">
        <f>'[2]Spec Schs Calculations-21'!F130</f>
        <v>0</v>
      </c>
      <c r="BJ139" s="184">
        <f t="shared" si="45"/>
        <v>0</v>
      </c>
      <c r="BK139" s="180">
        <f t="shared" si="78"/>
        <v>9920</v>
      </c>
      <c r="BL139" s="13"/>
    </row>
    <row r="140" spans="1:64" ht="14.5" x14ac:dyDescent="0.35">
      <c r="A140" s="149">
        <v>4704020</v>
      </c>
      <c r="B140" s="143" t="s">
        <v>229</v>
      </c>
      <c r="C140" s="143">
        <f>'[2]2020-2021 Final-merged'!F133</f>
        <v>201812.21560934148</v>
      </c>
      <c r="D140" s="143">
        <f>'[2]2020-2021 Final-merged'!G133</f>
        <v>49398.451065540059</v>
      </c>
      <c r="E140" s="143">
        <f>'[2]2020-2021 Final-merged'!H133</f>
        <v>100560.62213431894</v>
      </c>
      <c r="F140" s="143">
        <f>'[2]2020-2021 Final-merged'!I133</f>
        <v>92086.943534592865</v>
      </c>
      <c r="G140" s="143">
        <f>'[2]2020-2021 Final-merged'!J133</f>
        <v>443858.23234379332</v>
      </c>
      <c r="H140" s="143">
        <f>'[2]2020-2021 Final-merged'!K133</f>
        <v>186533.91063912626</v>
      </c>
      <c r="I140" s="143">
        <f>'[2]2020-2021 Final-merged'!L133</f>
        <v>46110.662068185506</v>
      </c>
      <c r="J140" s="143">
        <f>'[2]2020-2021 Final-merged'!M133</f>
        <v>93723.791382352385</v>
      </c>
      <c r="K140" s="143">
        <f>'[2]2020-2021 Final-merged'!N133</f>
        <v>82878.249181133579</v>
      </c>
      <c r="L140" s="143">
        <f>'[2]2020-2021 Final-merged'!O133</f>
        <v>409246.61327079777</v>
      </c>
      <c r="M140" s="143">
        <f t="shared" si="46"/>
        <v>409246.61327079777</v>
      </c>
      <c r="N140" s="143">
        <f>'[2]Hold Harmless Base-21'!Y132</f>
        <v>428385.15459470492</v>
      </c>
      <c r="O140" s="162">
        <f t="shared" si="47"/>
        <v>-19138.541323907149</v>
      </c>
      <c r="P140" s="163" t="str">
        <f t="shared" si="48"/>
        <v>0</v>
      </c>
      <c r="Q140" s="164">
        <f t="shared" si="49"/>
        <v>0</v>
      </c>
      <c r="R140" s="165">
        <f t="shared" si="50"/>
        <v>409246.61327079777</v>
      </c>
      <c r="S140" s="166">
        <f t="shared" si="51"/>
        <v>0.95532398562687326</v>
      </c>
      <c r="T140" s="167">
        <f t="shared" si="52"/>
        <v>1</v>
      </c>
      <c r="U140" s="149" t="b">
        <f t="shared" si="53"/>
        <v>0</v>
      </c>
      <c r="V140" s="143">
        <f t="shared" si="54"/>
        <v>405638.86722780537</v>
      </c>
      <c r="W140" s="143">
        <f t="shared" si="55"/>
        <v>405638.86722780595</v>
      </c>
      <c r="X140" s="143">
        <f t="shared" si="56"/>
        <v>405638.86722780595</v>
      </c>
      <c r="Y140" s="143">
        <f>'[2]Hold Harmless Base-21'!L132</f>
        <v>194776.96003606991</v>
      </c>
      <c r="Z140" s="143">
        <f>'[2]Hold Harmless Base-21'!M132</f>
        <v>47676.40105424363</v>
      </c>
      <c r="AA140" s="143">
        <f>'[2]Hold Harmless Base-21'!N132</f>
        <v>97055.038118078766</v>
      </c>
      <c r="AB140" s="143">
        <f>'[2]Hold Harmless Base-21'!O132</f>
        <v>88876.755386312594</v>
      </c>
      <c r="AC140" s="143">
        <f t="shared" si="57"/>
        <v>428385.15459470492</v>
      </c>
      <c r="AD140" s="168">
        <f>'[2]Populations-merged FY21'!M133</f>
        <v>0.24142961342086069</v>
      </c>
      <c r="AE140" s="170">
        <f t="shared" si="58"/>
        <v>0</v>
      </c>
      <c r="AF140" s="170">
        <f t="shared" si="59"/>
        <v>0.9</v>
      </c>
      <c r="AG140" s="170">
        <f t="shared" si="60"/>
        <v>0</v>
      </c>
      <c r="AH140" s="170">
        <f t="shared" si="61"/>
        <v>0.9</v>
      </c>
      <c r="AI140" s="143">
        <f t="shared" si="62"/>
        <v>385546.63913523441</v>
      </c>
      <c r="AJ140" s="143">
        <f t="shared" si="63"/>
        <v>0</v>
      </c>
      <c r="AK140" s="143">
        <f t="shared" si="64"/>
        <v>405638.86722780595</v>
      </c>
      <c r="AL140" s="143">
        <f t="shared" si="65"/>
        <v>404226.91434900678</v>
      </c>
      <c r="AM140" s="143">
        <f t="shared" si="66"/>
        <v>404226.91434900678</v>
      </c>
      <c r="AN140" s="143">
        <f t="shared" si="67"/>
        <v>0</v>
      </c>
      <c r="AO140" s="143">
        <f t="shared" si="68"/>
        <v>404226.91434900678</v>
      </c>
      <c r="AP140" s="143">
        <f t="shared" si="69"/>
        <v>404213.27041688981</v>
      </c>
      <c r="AQ140" s="143">
        <f t="shared" si="70"/>
        <v>404213.27041688981</v>
      </c>
      <c r="AR140" s="143">
        <f t="shared" si="71"/>
        <v>0</v>
      </c>
      <c r="AS140" s="143">
        <f t="shared" si="72"/>
        <v>404213.27041688981</v>
      </c>
      <c r="AT140" s="143">
        <f t="shared" si="73"/>
        <v>404213.27041688969</v>
      </c>
      <c r="AU140" s="143">
        <v>404213.27041688986</v>
      </c>
      <c r="AV140" s="143">
        <f t="shared" si="74"/>
        <v>0</v>
      </c>
      <c r="AW140" s="143">
        <f>'[2]Populations-merged FY21'!K133</f>
        <v>331</v>
      </c>
      <c r="AX140" s="151">
        <f t="shared" si="75"/>
        <v>1221</v>
      </c>
      <c r="AY140" s="152">
        <v>0</v>
      </c>
      <c r="AZ140" s="171">
        <f t="shared" si="76"/>
        <v>0</v>
      </c>
      <c r="BA140" s="172">
        <f t="shared" si="77"/>
        <v>404213.27041688986</v>
      </c>
      <c r="BB140" s="182">
        <f t="shared" si="79"/>
        <v>404213.27041688986</v>
      </c>
      <c r="BC140" s="174">
        <f>'[2]Spec Schs Calculations-21'!C131</f>
        <v>0</v>
      </c>
      <c r="BD140" s="183">
        <f t="shared" si="42"/>
        <v>0</v>
      </c>
      <c r="BE140" s="176">
        <f>'[2]Spec Schs Calculations-21'!D131</f>
        <v>0</v>
      </c>
      <c r="BF140" s="184">
        <f t="shared" si="43"/>
        <v>0</v>
      </c>
      <c r="BG140" s="176">
        <f>'[2]Spec Schs Calculations-21'!E131</f>
        <v>0</v>
      </c>
      <c r="BH140" s="184">
        <f t="shared" si="44"/>
        <v>0</v>
      </c>
      <c r="BI140" s="185">
        <f>'[2]Spec Schs Calculations-21'!F131</f>
        <v>0</v>
      </c>
      <c r="BJ140" s="184">
        <f t="shared" si="45"/>
        <v>0</v>
      </c>
      <c r="BK140" s="180">
        <f t="shared" si="78"/>
        <v>0</v>
      </c>
      <c r="BL140" s="13"/>
    </row>
    <row r="141" spans="1:64" ht="14.5" x14ac:dyDescent="0.35">
      <c r="A141" s="149">
        <v>4704050</v>
      </c>
      <c r="B141" s="143" t="s">
        <v>230</v>
      </c>
      <c r="C141" s="143">
        <f>'[2]2020-2021 Final-merged'!F134</f>
        <v>1153970.2095350276</v>
      </c>
      <c r="D141" s="143">
        <f>'[2]2020-2021 Final-merged'!G134</f>
        <v>279102.112850248</v>
      </c>
      <c r="E141" s="143">
        <f>'[2]2020-2021 Final-merged'!H134</f>
        <v>557026.37562018365</v>
      </c>
      <c r="F141" s="143">
        <f>'[2]2020-2021 Final-merged'!I134</f>
        <v>562842.09366169025</v>
      </c>
      <c r="G141" s="143">
        <f>'[2]2020-2021 Final-merged'!J134</f>
        <v>2552940.7916671494</v>
      </c>
      <c r="H141" s="143">
        <f>'[2]2020-2021 Final-merged'!K134</f>
        <v>1116385.7310456471</v>
      </c>
      <c r="I141" s="143">
        <f>'[2]2020-2021 Final-merged'!L134</f>
        <v>275967.4367283248</v>
      </c>
      <c r="J141" s="143">
        <f>'[2]2020-2021 Final-merged'!M134</f>
        <v>559420.92433498637</v>
      </c>
      <c r="K141" s="143">
        <f>'[2]2020-2021 Final-merged'!N134</f>
        <v>506557.88429552125</v>
      </c>
      <c r="L141" s="143">
        <f>'[2]2020-2021 Final-merged'!O134</f>
        <v>2458331.9764044792</v>
      </c>
      <c r="M141" s="143">
        <f t="shared" si="46"/>
        <v>2458331.9764044792</v>
      </c>
      <c r="N141" s="143">
        <f>'[2]Hold Harmless Base-21'!Y133</f>
        <v>2348625.3264044384</v>
      </c>
      <c r="O141" s="162">
        <f t="shared" si="47"/>
        <v>109706.65000004089</v>
      </c>
      <c r="P141" s="163">
        <f t="shared" si="48"/>
        <v>109706.65000004089</v>
      </c>
      <c r="Q141" s="164">
        <f t="shared" si="49"/>
        <v>52012.007104536089</v>
      </c>
      <c r="R141" s="165">
        <f t="shared" si="50"/>
        <v>2406319.9692999432</v>
      </c>
      <c r="S141" s="166">
        <f t="shared" si="51"/>
        <v>1.0245652817615787</v>
      </c>
      <c r="T141" s="167">
        <f t="shared" si="52"/>
        <v>0.97884256170291206</v>
      </c>
      <c r="U141" s="149" t="b">
        <f t="shared" si="53"/>
        <v>0</v>
      </c>
      <c r="V141" s="143">
        <f t="shared" si="54"/>
        <v>2385106.8643751848</v>
      </c>
      <c r="W141" s="143">
        <f t="shared" si="55"/>
        <v>2385106.864375188</v>
      </c>
      <c r="X141" s="143">
        <f t="shared" si="56"/>
        <v>2385106.864375188</v>
      </c>
      <c r="Y141" s="143">
        <f>'[2]Hold Harmless Base-21'!L133</f>
        <v>1061616.3402130173</v>
      </c>
      <c r="Z141" s="143">
        <f>'[2]Hold Harmless Base-21'!M133</f>
        <v>256765.1756878451</v>
      </c>
      <c r="AA141" s="143">
        <f>'[2]Hold Harmless Base-21'!N133</f>
        <v>512446.7663045603</v>
      </c>
      <c r="AB141" s="143">
        <f>'[2]Hold Harmless Base-21'!O133</f>
        <v>517797.04419901548</v>
      </c>
      <c r="AC141" s="143">
        <f t="shared" si="57"/>
        <v>2348625.3264044384</v>
      </c>
      <c r="AD141" s="168">
        <f>'[2]Populations-merged FY21'!M134</f>
        <v>0.17281688912152141</v>
      </c>
      <c r="AE141" s="170">
        <f t="shared" si="58"/>
        <v>0</v>
      </c>
      <c r="AF141" s="170">
        <f t="shared" si="59"/>
        <v>0.9</v>
      </c>
      <c r="AG141" s="170">
        <f t="shared" si="60"/>
        <v>0</v>
      </c>
      <c r="AH141" s="170">
        <f t="shared" si="61"/>
        <v>0.9</v>
      </c>
      <c r="AI141" s="143">
        <f t="shared" si="62"/>
        <v>2113762.7937639947</v>
      </c>
      <c r="AJ141" s="143">
        <f t="shared" si="63"/>
        <v>0</v>
      </c>
      <c r="AK141" s="143">
        <f t="shared" si="64"/>
        <v>2385106.864375188</v>
      </c>
      <c r="AL141" s="143">
        <f t="shared" si="65"/>
        <v>2376804.754356951</v>
      </c>
      <c r="AM141" s="143">
        <f t="shared" si="66"/>
        <v>2376804.754356951</v>
      </c>
      <c r="AN141" s="143">
        <f t="shared" si="67"/>
        <v>0</v>
      </c>
      <c r="AO141" s="143">
        <f t="shared" si="68"/>
        <v>2376804.754356951</v>
      </c>
      <c r="AP141" s="143">
        <f t="shared" si="69"/>
        <v>2376724.5297069522</v>
      </c>
      <c r="AQ141" s="143">
        <f t="shared" si="70"/>
        <v>2376724.5297069522</v>
      </c>
      <c r="AR141" s="143">
        <f t="shared" si="71"/>
        <v>0</v>
      </c>
      <c r="AS141" s="143">
        <f t="shared" si="72"/>
        <v>2376724.5297069522</v>
      </c>
      <c r="AT141" s="143">
        <f t="shared" si="73"/>
        <v>2376724.5297069517</v>
      </c>
      <c r="AU141" s="143">
        <v>2376724.5297069522</v>
      </c>
      <c r="AV141" s="143">
        <f t="shared" si="74"/>
        <v>0</v>
      </c>
      <c r="AW141" s="143">
        <f>'[2]Populations-merged FY21'!K134</f>
        <v>1981</v>
      </c>
      <c r="AX141" s="151">
        <f t="shared" si="75"/>
        <v>1200</v>
      </c>
      <c r="AY141" s="152">
        <v>0</v>
      </c>
      <c r="AZ141" s="171">
        <f t="shared" si="76"/>
        <v>0</v>
      </c>
      <c r="BA141" s="172">
        <f t="shared" si="77"/>
        <v>2376724.5297069522</v>
      </c>
      <c r="BB141" s="182">
        <f t="shared" si="79"/>
        <v>2376724.5297069522</v>
      </c>
      <c r="BC141" s="174">
        <f>'[2]Spec Schs Calculations-21'!C132</f>
        <v>0</v>
      </c>
      <c r="BD141" s="183">
        <f t="shared" si="42"/>
        <v>0</v>
      </c>
      <c r="BE141" s="176">
        <f>'[2]Spec Schs Calculations-21'!D132</f>
        <v>0</v>
      </c>
      <c r="BF141" s="184">
        <f t="shared" si="43"/>
        <v>0</v>
      </c>
      <c r="BG141" s="176">
        <f>'[2]Spec Schs Calculations-21'!E132</f>
        <v>0</v>
      </c>
      <c r="BH141" s="184">
        <f t="shared" si="44"/>
        <v>0</v>
      </c>
      <c r="BI141" s="185">
        <f>'[2]Spec Schs Calculations-21'!F132</f>
        <v>0</v>
      </c>
      <c r="BJ141" s="184">
        <f t="shared" si="45"/>
        <v>0</v>
      </c>
      <c r="BK141" s="180">
        <f t="shared" si="78"/>
        <v>0</v>
      </c>
      <c r="BL141" s="13"/>
    </row>
    <row r="142" spans="1:64" ht="14.5" x14ac:dyDescent="0.35">
      <c r="A142" s="149">
        <v>4704080</v>
      </c>
      <c r="B142" s="143" t="s">
        <v>231</v>
      </c>
      <c r="C142" s="143">
        <f>'[2]2020-2021 Final-merged'!F135</f>
        <v>169517.89958451586</v>
      </c>
      <c r="D142" s="143">
        <f>'[2]2020-2021 Final-merged'!G135</f>
        <v>41493.631305097413</v>
      </c>
      <c r="E142" s="143">
        <f>'[2]2020-2021 Final-merged'!H135</f>
        <v>71183.206836181242</v>
      </c>
      <c r="F142" s="143">
        <f>'[2]2020-2021 Final-merged'!I135</f>
        <v>66411.006197242474</v>
      </c>
      <c r="G142" s="143">
        <f>'[2]2020-2021 Final-merged'!J135</f>
        <v>348605.74392303696</v>
      </c>
      <c r="H142" s="143">
        <f>'[2]2020-2021 Final-merged'!K135</f>
        <v>201749.66770032386</v>
      </c>
      <c r="I142" s="143">
        <f>'[2]2020-2021 Final-merged'!L135</f>
        <v>49871.954744442315</v>
      </c>
      <c r="J142" s="143">
        <f>'[2]2020-2021 Final-merged'!M135</f>
        <v>103045.05199566338</v>
      </c>
      <c r="K142" s="143">
        <f>'[2]2020-2021 Final-merged'!N135</f>
        <v>86990.167578023771</v>
      </c>
      <c r="L142" s="143">
        <f>'[2]2020-2021 Final-merged'!O135</f>
        <v>441656.84201845329</v>
      </c>
      <c r="M142" s="143">
        <f t="shared" si="46"/>
        <v>441656.84201845329</v>
      </c>
      <c r="N142" s="143">
        <f>'[2]Hold Harmless Base-21'!Y134</f>
        <v>332308.4632270789</v>
      </c>
      <c r="O142" s="162">
        <f t="shared" si="47"/>
        <v>109348.37879137439</v>
      </c>
      <c r="P142" s="163">
        <f t="shared" si="48"/>
        <v>109348.37879137439</v>
      </c>
      <c r="Q142" s="164">
        <f t="shared" si="49"/>
        <v>51842.15044907805</v>
      </c>
      <c r="R142" s="165">
        <f t="shared" si="50"/>
        <v>389814.69156937522</v>
      </c>
      <c r="S142" s="166">
        <f t="shared" si="51"/>
        <v>1.1730507486443407</v>
      </c>
      <c r="T142" s="167">
        <f t="shared" si="52"/>
        <v>0.88261893507151423</v>
      </c>
      <c r="U142" s="149" t="b">
        <f t="shared" si="53"/>
        <v>0</v>
      </c>
      <c r="V142" s="143">
        <f t="shared" si="54"/>
        <v>386378.24917643808</v>
      </c>
      <c r="W142" s="143">
        <f t="shared" si="55"/>
        <v>386378.24917643861</v>
      </c>
      <c r="X142" s="143">
        <f t="shared" si="56"/>
        <v>386378.24917643861</v>
      </c>
      <c r="Y142" s="143">
        <f>'[2]Hold Harmless Base-21'!L134</f>
        <v>161592.95617587247</v>
      </c>
      <c r="Z142" s="143">
        <f>'[2]Hold Harmless Base-21'!M134</f>
        <v>39553.808544681102</v>
      </c>
      <c r="AA142" s="143">
        <f>'[2]Hold Harmless Base-21'!N134</f>
        <v>67855.399641748416</v>
      </c>
      <c r="AB142" s="143">
        <f>'[2]Hold Harmless Base-21'!O134</f>
        <v>63306.298864776887</v>
      </c>
      <c r="AC142" s="143">
        <f t="shared" si="57"/>
        <v>332308.4632270789</v>
      </c>
      <c r="AD142" s="168">
        <f>'[2]Populations-merged FY21'!M135</f>
        <v>0.24604810996563573</v>
      </c>
      <c r="AE142" s="170">
        <f t="shared" si="58"/>
        <v>0</v>
      </c>
      <c r="AF142" s="170">
        <f t="shared" si="59"/>
        <v>0.9</v>
      </c>
      <c r="AG142" s="170">
        <f t="shared" si="60"/>
        <v>0</v>
      </c>
      <c r="AH142" s="170">
        <f t="shared" si="61"/>
        <v>0.9</v>
      </c>
      <c r="AI142" s="143">
        <f t="shared" si="62"/>
        <v>299077.61690437101</v>
      </c>
      <c r="AJ142" s="143">
        <f t="shared" si="63"/>
        <v>0</v>
      </c>
      <c r="AK142" s="143">
        <f t="shared" si="64"/>
        <v>386378.24917643861</v>
      </c>
      <c r="AL142" s="143">
        <f t="shared" si="65"/>
        <v>385033.33889957482</v>
      </c>
      <c r="AM142" s="143">
        <f t="shared" si="66"/>
        <v>385033.33889957482</v>
      </c>
      <c r="AN142" s="143">
        <f t="shared" si="67"/>
        <v>0</v>
      </c>
      <c r="AO142" s="143">
        <f t="shared" si="68"/>
        <v>385033.33889957482</v>
      </c>
      <c r="AP142" s="143">
        <f t="shared" si="69"/>
        <v>385020.34281111002</v>
      </c>
      <c r="AQ142" s="143">
        <f t="shared" si="70"/>
        <v>385020.34281111002</v>
      </c>
      <c r="AR142" s="143">
        <f t="shared" si="71"/>
        <v>0</v>
      </c>
      <c r="AS142" s="143">
        <f t="shared" si="72"/>
        <v>385020.34281111002</v>
      </c>
      <c r="AT142" s="143">
        <f t="shared" si="73"/>
        <v>385020.34281110991</v>
      </c>
      <c r="AU142" s="143">
        <v>385020.34281111008</v>
      </c>
      <c r="AV142" s="143">
        <f t="shared" si="74"/>
        <v>0</v>
      </c>
      <c r="AW142" s="143">
        <f>'[2]Populations-merged FY21'!K135</f>
        <v>358</v>
      </c>
      <c r="AX142" s="151">
        <f t="shared" si="75"/>
        <v>1075</v>
      </c>
      <c r="AY142" s="152">
        <v>0</v>
      </c>
      <c r="AZ142" s="171">
        <f t="shared" si="76"/>
        <v>0</v>
      </c>
      <c r="BA142" s="172">
        <f t="shared" si="77"/>
        <v>385020.34281111008</v>
      </c>
      <c r="BB142" s="182">
        <f t="shared" si="79"/>
        <v>383945.34281111008</v>
      </c>
      <c r="BC142" s="174">
        <f>'[2]Spec Schs Calculations-21'!C133</f>
        <v>0</v>
      </c>
      <c r="BD142" s="183">
        <f t="shared" si="42"/>
        <v>0</v>
      </c>
      <c r="BE142" s="176">
        <f>'[2]Spec Schs Calculations-21'!D133</f>
        <v>1</v>
      </c>
      <c r="BF142" s="184">
        <f t="shared" si="43"/>
        <v>1075</v>
      </c>
      <c r="BG142" s="176">
        <f>'[2]Spec Schs Calculations-21'!E133</f>
        <v>0</v>
      </c>
      <c r="BH142" s="184">
        <f t="shared" si="44"/>
        <v>0</v>
      </c>
      <c r="BI142" s="185">
        <f>'[2]Spec Schs Calculations-21'!F133</f>
        <v>0</v>
      </c>
      <c r="BJ142" s="184">
        <f t="shared" si="45"/>
        <v>0</v>
      </c>
      <c r="BK142" s="180">
        <f t="shared" si="78"/>
        <v>1075</v>
      </c>
      <c r="BL142" s="13"/>
    </row>
    <row r="143" spans="1:64" ht="14.5" x14ac:dyDescent="0.35">
      <c r="A143" s="149">
        <v>4704100</v>
      </c>
      <c r="B143" s="143" t="s">
        <v>232</v>
      </c>
      <c r="C143" s="143">
        <f>'[2]2020-2021 Final-merged'!F136</f>
        <v>146326.52569998923</v>
      </c>
      <c r="D143" s="143">
        <f>'[2]2020-2021 Final-merged'!G136</f>
        <v>35816.978162380496</v>
      </c>
      <c r="E143" s="143">
        <f>'[2]2020-2021 Final-merged'!H136</f>
        <v>60265.535347904071</v>
      </c>
      <c r="F143" s="143">
        <f>'[2]2020-2021 Final-merged'!I136</f>
        <v>60894.746775843436</v>
      </c>
      <c r="G143" s="143">
        <f>'[2]2020-2021 Final-merged'!J136</f>
        <v>303303.7859861172</v>
      </c>
      <c r="H143" s="143">
        <f>'[2]2020-2021 Final-merged'!K136</f>
        <v>144267.91880246627</v>
      </c>
      <c r="I143" s="143">
        <f>'[2]2020-2021 Final-merged'!L136</f>
        <v>35662.626856360985</v>
      </c>
      <c r="J143" s="143">
        <f>'[2]2020-2021 Final-merged'!M136</f>
        <v>60737.667593360537</v>
      </c>
      <c r="K143" s="143">
        <f>'[2]2020-2021 Final-merged'!N136</f>
        <v>54805.272098259091</v>
      </c>
      <c r="L143" s="143">
        <f>'[2]2020-2021 Final-merged'!O136</f>
        <v>295473.48535044689</v>
      </c>
      <c r="M143" s="143">
        <f t="shared" si="46"/>
        <v>295473.48535044689</v>
      </c>
      <c r="N143" s="143">
        <f>'[2]Hold Harmless Base-21'!Y135</f>
        <v>288195.14213045064</v>
      </c>
      <c r="O143" s="162">
        <f t="shared" si="47"/>
        <v>7278.3432199962554</v>
      </c>
      <c r="P143" s="163">
        <f t="shared" si="48"/>
        <v>7278.3432199962554</v>
      </c>
      <c r="Q143" s="164">
        <f t="shared" si="49"/>
        <v>3450.6681159943928</v>
      </c>
      <c r="R143" s="165">
        <f t="shared" si="50"/>
        <v>292022.81723445252</v>
      </c>
      <c r="S143" s="166">
        <f t="shared" si="51"/>
        <v>1.0132815392921137</v>
      </c>
      <c r="T143" s="167">
        <f t="shared" si="52"/>
        <v>0.98832156424492135</v>
      </c>
      <c r="U143" s="149" t="b">
        <f t="shared" si="53"/>
        <v>0</v>
      </c>
      <c r="V143" s="143">
        <f t="shared" si="54"/>
        <v>289448.46688144433</v>
      </c>
      <c r="W143" s="143">
        <f t="shared" si="55"/>
        <v>289448.46688144474</v>
      </c>
      <c r="X143" s="143">
        <f t="shared" si="56"/>
        <v>289448.46688144474</v>
      </c>
      <c r="Y143" s="143">
        <f>'[2]Hold Harmless Base-21'!L135</f>
        <v>139037.47931947562</v>
      </c>
      <c r="Z143" s="143">
        <f>'[2]Hold Harmless Base-21'!M135</f>
        <v>34032.806674767206</v>
      </c>
      <c r="AA143" s="143">
        <f>'[2]Hold Harmless Base-21'!N135</f>
        <v>57263.493987351314</v>
      </c>
      <c r="AB143" s="143">
        <f>'[2]Hold Harmless Base-21'!O135</f>
        <v>57861.362148856511</v>
      </c>
      <c r="AC143" s="143">
        <f t="shared" si="57"/>
        <v>288195.14213045064</v>
      </c>
      <c r="AD143" s="168">
        <f>'[2]Populations-merged FY21'!M136</f>
        <v>0.18364418938307031</v>
      </c>
      <c r="AE143" s="170">
        <f t="shared" si="58"/>
        <v>0</v>
      </c>
      <c r="AF143" s="170">
        <f t="shared" si="59"/>
        <v>0.9</v>
      </c>
      <c r="AG143" s="170">
        <f t="shared" si="60"/>
        <v>0</v>
      </c>
      <c r="AH143" s="170">
        <f t="shared" si="61"/>
        <v>0.9</v>
      </c>
      <c r="AI143" s="143">
        <f t="shared" si="62"/>
        <v>259375.62791740557</v>
      </c>
      <c r="AJ143" s="143">
        <f t="shared" si="63"/>
        <v>0</v>
      </c>
      <c r="AK143" s="143">
        <f t="shared" si="64"/>
        <v>289448.46688144474</v>
      </c>
      <c r="AL143" s="143">
        <f t="shared" si="65"/>
        <v>288440.95101179869</v>
      </c>
      <c r="AM143" s="143">
        <f t="shared" si="66"/>
        <v>288440.95101179869</v>
      </c>
      <c r="AN143" s="143">
        <f t="shared" si="67"/>
        <v>0</v>
      </c>
      <c r="AO143" s="143">
        <f t="shared" si="68"/>
        <v>288440.95101179869</v>
      </c>
      <c r="AP143" s="143">
        <f t="shared" si="69"/>
        <v>288431.21522079699</v>
      </c>
      <c r="AQ143" s="143">
        <f t="shared" si="70"/>
        <v>288431.21522079699</v>
      </c>
      <c r="AR143" s="143">
        <f t="shared" si="71"/>
        <v>0</v>
      </c>
      <c r="AS143" s="143">
        <f t="shared" si="72"/>
        <v>288431.21522079699</v>
      </c>
      <c r="AT143" s="143">
        <f t="shared" si="73"/>
        <v>288431.21522079693</v>
      </c>
      <c r="AU143" s="143">
        <v>288431.21522079699</v>
      </c>
      <c r="AV143" s="143">
        <f t="shared" si="74"/>
        <v>0</v>
      </c>
      <c r="AW143" s="143">
        <f>'[2]Populations-merged FY21'!K136</f>
        <v>256</v>
      </c>
      <c r="AX143" s="151">
        <f t="shared" si="75"/>
        <v>1127</v>
      </c>
      <c r="AY143" s="152">
        <v>0</v>
      </c>
      <c r="AZ143" s="171">
        <f t="shared" si="76"/>
        <v>0</v>
      </c>
      <c r="BA143" s="172">
        <f t="shared" si="77"/>
        <v>288431.21522079699</v>
      </c>
      <c r="BB143" s="182">
        <f t="shared" si="79"/>
        <v>287304.21522079699</v>
      </c>
      <c r="BC143" s="174">
        <f>'[2]Spec Schs Calculations-21'!C134</f>
        <v>1</v>
      </c>
      <c r="BD143" s="183">
        <f t="shared" ref="BD143:BD156" si="80">BC143*AX143</f>
        <v>1127</v>
      </c>
      <c r="BE143" s="176">
        <f>'[2]Spec Schs Calculations-21'!D134</f>
        <v>0</v>
      </c>
      <c r="BF143" s="184">
        <f t="shared" ref="BF143:BF156" si="81">BE143*AX143</f>
        <v>0</v>
      </c>
      <c r="BG143" s="176">
        <f>'[2]Spec Schs Calculations-21'!E134</f>
        <v>0</v>
      </c>
      <c r="BH143" s="184">
        <f t="shared" ref="BH143:BH156" si="82">BG143*AX143</f>
        <v>0</v>
      </c>
      <c r="BI143" s="185">
        <f>'[2]Spec Schs Calculations-21'!F134</f>
        <v>0</v>
      </c>
      <c r="BJ143" s="184">
        <f t="shared" ref="BJ143:BJ156" si="83">BI143*AX143</f>
        <v>0</v>
      </c>
      <c r="BK143" s="180">
        <f t="shared" si="78"/>
        <v>1127</v>
      </c>
      <c r="BL143" s="13"/>
    </row>
    <row r="144" spans="1:64" ht="14.5" x14ac:dyDescent="0.35">
      <c r="A144" s="149">
        <v>4704170</v>
      </c>
      <c r="B144" s="143" t="s">
        <v>233</v>
      </c>
      <c r="C144" s="143">
        <f>'[2]2020-2021 Final-merged'!F137</f>
        <v>413524.46659680712</v>
      </c>
      <c r="D144" s="143">
        <f>'[2]2020-2021 Final-merged'!G137</f>
        <v>101220.17671679724</v>
      </c>
      <c r="E144" s="143">
        <f>'[2]2020-2021 Final-merged'!H137</f>
        <v>177840.71467839368</v>
      </c>
      <c r="F144" s="143">
        <f>'[2]2020-2021 Final-merged'!I137</f>
        <v>141492.56647731224</v>
      </c>
      <c r="G144" s="143">
        <f>'[2]2020-2021 Final-merged'!J137</f>
        <v>834077.92446931032</v>
      </c>
      <c r="H144" s="143">
        <f>'[2]2020-2021 Final-merged'!K137</f>
        <v>513954.46073378605</v>
      </c>
      <c r="I144" s="143">
        <f>'[2]2020-2021 Final-merged'!L137</f>
        <v>127048.10817578605</v>
      </c>
      <c r="J144" s="143">
        <f>'[2]2020-2021 Final-merged'!M137</f>
        <v>278077.91597116843</v>
      </c>
      <c r="K144" s="143">
        <f>'[2]2020-2021 Final-merged'!N137</f>
        <v>240875.6916466245</v>
      </c>
      <c r="L144" s="143">
        <f>'[2]2020-2021 Final-merged'!O137</f>
        <v>1159956.1765273651</v>
      </c>
      <c r="M144" s="143">
        <f t="shared" ref="M144:M160" si="84">SUM(H144:K144)</f>
        <v>1159956.1765273651</v>
      </c>
      <c r="N144" s="143">
        <f>'[2]Hold Harmless Base-21'!Y136</f>
        <v>726680.64627657074</v>
      </c>
      <c r="O144" s="162">
        <f t="shared" ref="O144:O160" si="85">M144-N144</f>
        <v>433275.53025079437</v>
      </c>
      <c r="P144" s="163">
        <f t="shared" ref="P144:P160" si="86">IF(O144&gt;0,O144,"0")</f>
        <v>433275.53025079437</v>
      </c>
      <c r="Q144" s="164">
        <f t="shared" ref="Q144:Q160" si="87">P144*$P$8</f>
        <v>205416.26198245559</v>
      </c>
      <c r="R144" s="165">
        <f t="shared" ref="R144:R160" si="88">M144-Q144</f>
        <v>954539.91454490949</v>
      </c>
      <c r="S144" s="166">
        <f t="shared" ref="S144:S160" si="89">IF($R144&gt;0,$R144/N144,0)</f>
        <v>1.3135617680694591</v>
      </c>
      <c r="T144" s="167">
        <f t="shared" ref="T144:T160" si="90">IF(R144&gt;0,R144/L144,0)</f>
        <v>0.8229103252870954</v>
      </c>
      <c r="U144" s="149" t="b">
        <f t="shared" ref="U144:U160" si="91">AND(S144&lt;100%,T144&lt;100%)</f>
        <v>0</v>
      </c>
      <c r="V144" s="143">
        <f t="shared" ref="V144:V160" si="92">R144/R$13*X$3</f>
        <v>946125.09206891013</v>
      </c>
      <c r="W144" s="143">
        <f t="shared" ref="W144:W160" si="93">V144/V$13*Z$3</f>
        <v>946125.09206891153</v>
      </c>
      <c r="X144" s="143">
        <f t="shared" ref="X144:X160" si="94">V144/V$13*Z$3</f>
        <v>946125.09206891153</v>
      </c>
      <c r="Y144" s="143">
        <f>'[2]Hold Harmless Base-21'!L136</f>
        <v>360278.3598773916</v>
      </c>
      <c r="Z144" s="143">
        <f>'[2]Hold Harmless Base-21'!M136</f>
        <v>88186.896301794346</v>
      </c>
      <c r="AA144" s="143">
        <f>'[2]Hold Harmless Base-21'!N136</f>
        <v>154941.64476179882</v>
      </c>
      <c r="AB144" s="143">
        <f>'[2]Hold Harmless Base-21'!O136</f>
        <v>123273.74533558602</v>
      </c>
      <c r="AC144" s="143">
        <f t="shared" ref="AC144:AC160" si="95">SUM(Y144:AB144)</f>
        <v>726680.64627657074</v>
      </c>
      <c r="AD144" s="168">
        <f>'[2]Populations-merged FY21'!M137</f>
        <v>0.26450116009280744</v>
      </c>
      <c r="AE144" s="170">
        <f t="shared" ref="AE144:AE160" si="96">IF($AD144&lt;0.15,0.85,0)</f>
        <v>0</v>
      </c>
      <c r="AF144" s="170">
        <f t="shared" ref="AF144:AF160" si="97">IF(AND($AD144&gt;=0.15,$AD144&lt;0.3),0.9,0)</f>
        <v>0.9</v>
      </c>
      <c r="AG144" s="170">
        <f t="shared" ref="AG144:AG160" si="98">IF($AD144&gt;=0.3,0.95,0)</f>
        <v>0</v>
      </c>
      <c r="AH144" s="170">
        <f t="shared" ref="AH144:AH160" si="99">MAX(AE144:AG144)</f>
        <v>0.9</v>
      </c>
      <c r="AI144" s="143">
        <f t="shared" ref="AI144:AI160" si="100">AC144*AH144</f>
        <v>654012.58164891368</v>
      </c>
      <c r="AJ144" s="143">
        <f t="shared" ref="AJ144:AJ160" si="101">IF(X144&lt;$AI144,$AI144,0)</f>
        <v>0</v>
      </c>
      <c r="AK144" s="143">
        <f t="shared" ref="AK144:AK160" si="102">IF($AJ144=0,X144,0)</f>
        <v>946125.09206891153</v>
      </c>
      <c r="AL144" s="143">
        <f t="shared" ref="AL144:AL160" si="103">AK144/AK$13*AM$8</f>
        <v>942831.80793028721</v>
      </c>
      <c r="AM144" s="143">
        <f t="shared" ref="AM144:AM160" si="104">$AJ144+AL144</f>
        <v>942831.80793028721</v>
      </c>
      <c r="AN144" s="143">
        <f t="shared" ref="AN144:AN160" si="105">IF(AM144&lt;$AI144,$AI144,0)</f>
        <v>0</v>
      </c>
      <c r="AO144" s="143">
        <f t="shared" ref="AO144:AO160" si="106">IF($AJ144+$AN144=0,AM144,0)</f>
        <v>942831.80793028721</v>
      </c>
      <c r="AP144" s="143">
        <f t="shared" ref="AP144:AP160" si="107">AO144/AO$13*AQ$8</f>
        <v>942799.98438581626</v>
      </c>
      <c r="AQ144" s="143">
        <f t="shared" ref="AQ144:AQ160" si="108">$AJ144+$AN144+AP144</f>
        <v>942799.98438581626</v>
      </c>
      <c r="AR144" s="143">
        <f t="shared" ref="AR144:AR160" si="109">IF(AQ144&lt;$AI144,$AI144,0)</f>
        <v>0</v>
      </c>
      <c r="AS144" s="143">
        <f t="shared" ref="AS144:AS160" si="110">IF($AJ144+$AN144+$AR144=0,AQ144,0)</f>
        <v>942799.98438581626</v>
      </c>
      <c r="AT144" s="143">
        <f t="shared" ref="AT144:AT160" si="111">AS144/AS$13*AU$8</f>
        <v>942799.98438581603</v>
      </c>
      <c r="AU144" s="143">
        <v>942799.9843858165</v>
      </c>
      <c r="AV144" s="143">
        <f t="shared" ref="AV144:AV160" si="112">IF(AU144&lt;$AI144,$AI144,0)</f>
        <v>0</v>
      </c>
      <c r="AW144" s="143">
        <f>'[2]Populations-merged FY21'!K137</f>
        <v>912</v>
      </c>
      <c r="AX144" s="151">
        <f t="shared" ref="AX144:AX156" si="113">ROUND(AU144/AW144,0)</f>
        <v>1034</v>
      </c>
      <c r="AY144" s="152">
        <v>0</v>
      </c>
      <c r="AZ144" s="171">
        <f t="shared" ref="AZ144:AZ157" si="114">ROUND(AX144*AY144,0)</f>
        <v>0</v>
      </c>
      <c r="BA144" s="172">
        <f t="shared" ref="BA144:BA160" si="115">AU144-AZ144</f>
        <v>942799.9843858165</v>
      </c>
      <c r="BB144" s="182">
        <f t="shared" si="79"/>
        <v>942799.9843858165</v>
      </c>
      <c r="BC144" s="174">
        <f>'[2]Spec Schs Calculations-21'!C135</f>
        <v>0</v>
      </c>
      <c r="BD144" s="183">
        <f t="shared" si="80"/>
        <v>0</v>
      </c>
      <c r="BE144" s="176">
        <f>'[2]Spec Schs Calculations-21'!D135</f>
        <v>0</v>
      </c>
      <c r="BF144" s="184">
        <f t="shared" si="81"/>
        <v>0</v>
      </c>
      <c r="BG144" s="176">
        <f>'[2]Spec Schs Calculations-21'!E135</f>
        <v>0</v>
      </c>
      <c r="BH144" s="184">
        <f t="shared" si="82"/>
        <v>0</v>
      </c>
      <c r="BI144" s="185">
        <f>'[2]Spec Schs Calculations-21'!F135</f>
        <v>0</v>
      </c>
      <c r="BJ144" s="184">
        <f t="shared" si="83"/>
        <v>0</v>
      </c>
      <c r="BK144" s="180">
        <f t="shared" ref="BK144:BK156" si="116">SUM(BD144,BF144,BH144,BJ144)</f>
        <v>0</v>
      </c>
      <c r="BL144" s="13"/>
    </row>
    <row r="145" spans="1:64" ht="14.5" x14ac:dyDescent="0.35">
      <c r="A145" s="149">
        <v>4704200</v>
      </c>
      <c r="B145" s="143" t="s">
        <v>234</v>
      </c>
      <c r="C145" s="143">
        <f>'[2]2020-2021 Final-merged'!F138</f>
        <v>311427.02073507156</v>
      </c>
      <c r="D145" s="143">
        <f>'[2]2020-2021 Final-merged'!G138</f>
        <v>76229.342202198502</v>
      </c>
      <c r="E145" s="143">
        <f>'[2]2020-2021 Final-merged'!H138</f>
        <v>134217.71167110739</v>
      </c>
      <c r="F145" s="143">
        <f>'[2]2020-2021 Final-merged'!I138</f>
        <v>133816.20509458461</v>
      </c>
      <c r="G145" s="143">
        <f>'[2]2020-2021 Final-merged'!J138</f>
        <v>655690.27970296214</v>
      </c>
      <c r="H145" s="143">
        <f>'[2]2020-2021 Final-merged'!K138</f>
        <v>308259.96712870692</v>
      </c>
      <c r="I145" s="143">
        <f>'[2]2020-2021 Final-merged'!L138</f>
        <v>76201.003478240091</v>
      </c>
      <c r="J145" s="143">
        <f>'[2]2020-2021 Final-merged'!M138</f>
        <v>141418.80830663134</v>
      </c>
      <c r="K145" s="143">
        <f>'[2]2020-2021 Final-merged'!N138</f>
        <v>120434.58458512615</v>
      </c>
      <c r="L145" s="143">
        <f>'[2]2020-2021 Final-merged'!O138</f>
        <v>646314.36349870451</v>
      </c>
      <c r="M145" s="143">
        <f t="shared" si="84"/>
        <v>646314.36349870451</v>
      </c>
      <c r="N145" s="143">
        <f>'[2]Hold Harmless Base-21'!Y137</f>
        <v>617728.29969437746</v>
      </c>
      <c r="O145" s="162">
        <f t="shared" si="85"/>
        <v>28586.063804327045</v>
      </c>
      <c r="P145" s="163">
        <f t="shared" si="86"/>
        <v>28586.063804327045</v>
      </c>
      <c r="Q145" s="164">
        <f t="shared" si="87"/>
        <v>13552.674825827115</v>
      </c>
      <c r="R145" s="165">
        <f t="shared" si="88"/>
        <v>632761.68867287738</v>
      </c>
      <c r="S145" s="166">
        <f t="shared" si="89"/>
        <v>1.0243365715735182</v>
      </c>
      <c r="T145" s="167">
        <f t="shared" si="90"/>
        <v>0.97903083144793157</v>
      </c>
      <c r="U145" s="149" t="b">
        <f t="shared" si="91"/>
        <v>0</v>
      </c>
      <c r="V145" s="143">
        <f t="shared" si="92"/>
        <v>627183.52771945682</v>
      </c>
      <c r="W145" s="143">
        <f t="shared" si="93"/>
        <v>627183.52771945775</v>
      </c>
      <c r="X145" s="143">
        <f t="shared" si="94"/>
        <v>627183.52771945775</v>
      </c>
      <c r="Y145" s="143">
        <f>'[2]Hold Harmless Base-21'!L137</f>
        <v>293396.57754986285</v>
      </c>
      <c r="Z145" s="143">
        <f>'[2]Hold Harmless Base-21'!M137</f>
        <v>71815.952444372044</v>
      </c>
      <c r="AA145" s="143">
        <f>'[2]Hold Harmless Base-21'!N137</f>
        <v>126447.01528444637</v>
      </c>
      <c r="AB145" s="143">
        <f>'[2]Hold Harmless Base-21'!O137</f>
        <v>126068.75441569614</v>
      </c>
      <c r="AC145" s="143">
        <f t="shared" si="95"/>
        <v>617728.29969437746</v>
      </c>
      <c r="AD145" s="168">
        <f>'[2]Populations-merged FY21'!M138</f>
        <v>0.21784149741138989</v>
      </c>
      <c r="AE145" s="170">
        <f t="shared" si="96"/>
        <v>0</v>
      </c>
      <c r="AF145" s="170">
        <f t="shared" si="97"/>
        <v>0.9</v>
      </c>
      <c r="AG145" s="170">
        <f t="shared" si="98"/>
        <v>0</v>
      </c>
      <c r="AH145" s="170">
        <f t="shared" si="99"/>
        <v>0.9</v>
      </c>
      <c r="AI145" s="143">
        <f t="shared" si="100"/>
        <v>555955.46972493979</v>
      </c>
      <c r="AJ145" s="143">
        <f t="shared" si="101"/>
        <v>0</v>
      </c>
      <c r="AK145" s="143">
        <f t="shared" si="102"/>
        <v>627183.52771945775</v>
      </c>
      <c r="AL145" s="143">
        <f t="shared" si="103"/>
        <v>625000.41939566482</v>
      </c>
      <c r="AM145" s="143">
        <f t="shared" si="104"/>
        <v>625000.41939566482</v>
      </c>
      <c r="AN145" s="143">
        <f t="shared" si="105"/>
        <v>0</v>
      </c>
      <c r="AO145" s="143">
        <f t="shared" si="106"/>
        <v>625000.41939566482</v>
      </c>
      <c r="AP145" s="143">
        <f t="shared" si="107"/>
        <v>624979.32366207405</v>
      </c>
      <c r="AQ145" s="143">
        <f t="shared" si="108"/>
        <v>624979.32366207405</v>
      </c>
      <c r="AR145" s="143">
        <f t="shared" si="109"/>
        <v>0</v>
      </c>
      <c r="AS145" s="143">
        <f t="shared" si="110"/>
        <v>624979.32366207405</v>
      </c>
      <c r="AT145" s="143">
        <f t="shared" si="111"/>
        <v>624979.32366207393</v>
      </c>
      <c r="AU145" s="143">
        <v>624979.32366207405</v>
      </c>
      <c r="AV145" s="143">
        <f t="shared" si="112"/>
        <v>0</v>
      </c>
      <c r="AW145" s="143">
        <f>'[2]Populations-merged FY21'!K138</f>
        <v>547</v>
      </c>
      <c r="AX145" s="151">
        <f t="shared" si="113"/>
        <v>1143</v>
      </c>
      <c r="AY145" s="152">
        <v>0</v>
      </c>
      <c r="AZ145" s="171">
        <f t="shared" si="114"/>
        <v>0</v>
      </c>
      <c r="BA145" s="172">
        <f t="shared" si="115"/>
        <v>624979.32366207405</v>
      </c>
      <c r="BB145" s="182">
        <f t="shared" si="79"/>
        <v>624979.32366207405</v>
      </c>
      <c r="BC145" s="174">
        <f>'[2]Spec Schs Calculations-21'!C136</f>
        <v>0</v>
      </c>
      <c r="BD145" s="183">
        <f t="shared" si="80"/>
        <v>0</v>
      </c>
      <c r="BE145" s="176">
        <f>'[2]Spec Schs Calculations-21'!D136</f>
        <v>0</v>
      </c>
      <c r="BF145" s="184">
        <f t="shared" si="81"/>
        <v>0</v>
      </c>
      <c r="BG145" s="176">
        <f>'[2]Spec Schs Calculations-21'!E136</f>
        <v>0</v>
      </c>
      <c r="BH145" s="184">
        <f t="shared" si="82"/>
        <v>0</v>
      </c>
      <c r="BI145" s="185">
        <f>'[2]Spec Schs Calculations-21'!F136</f>
        <v>0</v>
      </c>
      <c r="BJ145" s="184">
        <f t="shared" si="83"/>
        <v>0</v>
      </c>
      <c r="BK145" s="180">
        <f t="shared" si="116"/>
        <v>0</v>
      </c>
      <c r="BL145" s="13"/>
    </row>
    <row r="146" spans="1:64" ht="14.5" x14ac:dyDescent="0.35">
      <c r="A146" s="149">
        <v>4704230</v>
      </c>
      <c r="B146" s="143" t="s">
        <v>235</v>
      </c>
      <c r="C146" s="143">
        <f>'[2]2020-2021 Final-merged'!F139</f>
        <v>303144.38720488339</v>
      </c>
      <c r="D146" s="143">
        <f>'[2]2020-2021 Final-merged'!G139</f>
        <v>74201.966079799604</v>
      </c>
      <c r="E146" s="143">
        <f>'[2]2020-2021 Final-merged'!H139</f>
        <v>184789.20432198406</v>
      </c>
      <c r="F146" s="143">
        <f>'[2]2020-2021 Final-merged'!I139</f>
        <v>194474.28876242417</v>
      </c>
      <c r="G146" s="143">
        <f>'[2]2020-2021 Final-merged'!J139</f>
        <v>756609.84636909119</v>
      </c>
      <c r="H146" s="143">
        <f>'[2]2020-2021 Final-merged'!K139</f>
        <v>273320.08054373483</v>
      </c>
      <c r="I146" s="143">
        <f>'[2]2020-2021 Final-merged'!L139</f>
        <v>67563.961036465145</v>
      </c>
      <c r="J146" s="143">
        <f>'[2]2020-2021 Final-merged'!M139</f>
        <v>166310.28388978564</v>
      </c>
      <c r="K146" s="143">
        <f>'[2]2020-2021 Final-merged'!N139</f>
        <v>175026.85988618174</v>
      </c>
      <c r="L146" s="143">
        <f>'[2]2020-2021 Final-merged'!O139</f>
        <v>682221.18535616738</v>
      </c>
      <c r="M146" s="143">
        <f t="shared" si="84"/>
        <v>682221.18535616738</v>
      </c>
      <c r="N146" s="143">
        <f>'[2]Hold Harmless Base-21'!Y138</f>
        <v>736698.94126297464</v>
      </c>
      <c r="O146" s="162">
        <f t="shared" si="85"/>
        <v>-54477.755906807259</v>
      </c>
      <c r="P146" s="163" t="str">
        <f t="shared" si="86"/>
        <v>0</v>
      </c>
      <c r="Q146" s="164">
        <f t="shared" si="87"/>
        <v>0</v>
      </c>
      <c r="R146" s="165">
        <f t="shared" si="88"/>
        <v>682221.18535616738</v>
      </c>
      <c r="S146" s="166">
        <f t="shared" si="89"/>
        <v>0.92605153495481851</v>
      </c>
      <c r="T146" s="167">
        <f t="shared" si="90"/>
        <v>1</v>
      </c>
      <c r="U146" s="149" t="b">
        <f t="shared" si="91"/>
        <v>0</v>
      </c>
      <c r="V146" s="143">
        <f t="shared" si="92"/>
        <v>676207.01027908339</v>
      </c>
      <c r="W146" s="143">
        <f t="shared" si="93"/>
        <v>676207.01027908421</v>
      </c>
      <c r="X146" s="143">
        <f t="shared" si="94"/>
        <v>676207.01027908421</v>
      </c>
      <c r="Y146" s="143">
        <f>'[2]Hold Harmless Base-21'!L138</f>
        <v>295166.85538177274</v>
      </c>
      <c r="Z146" s="143">
        <f>'[2]Hold Harmless Base-21'!M138</f>
        <v>72249.271025152586</v>
      </c>
      <c r="AA146" s="143">
        <f>'[2]Hold Harmless Base-21'!N138</f>
        <v>179926.30129534943</v>
      </c>
      <c r="AB146" s="143">
        <f>'[2]Hold Harmless Base-21'!O138</f>
        <v>189356.51356069991</v>
      </c>
      <c r="AC146" s="143">
        <f t="shared" si="95"/>
        <v>736698.94126297464</v>
      </c>
      <c r="AD146" s="168">
        <f>'[2]Populations-merged FY21'!M139</f>
        <v>0.29975278121137205</v>
      </c>
      <c r="AE146" s="170">
        <f t="shared" si="96"/>
        <v>0</v>
      </c>
      <c r="AF146" s="170">
        <f t="shared" si="97"/>
        <v>0.9</v>
      </c>
      <c r="AG146" s="170">
        <f t="shared" si="98"/>
        <v>0</v>
      </c>
      <c r="AH146" s="170">
        <f t="shared" si="99"/>
        <v>0.9</v>
      </c>
      <c r="AI146" s="143">
        <f t="shared" si="100"/>
        <v>663029.0471366772</v>
      </c>
      <c r="AJ146" s="143">
        <f t="shared" si="101"/>
        <v>0</v>
      </c>
      <c r="AK146" s="143">
        <f t="shared" si="102"/>
        <v>676207.01027908421</v>
      </c>
      <c r="AL146" s="143">
        <f t="shared" si="103"/>
        <v>673853.2603996587</v>
      </c>
      <c r="AM146" s="143">
        <f t="shared" si="104"/>
        <v>673853.2603996587</v>
      </c>
      <c r="AN146" s="143">
        <f t="shared" si="105"/>
        <v>0</v>
      </c>
      <c r="AO146" s="143">
        <f t="shared" si="106"/>
        <v>673853.2603996587</v>
      </c>
      <c r="AP146" s="143">
        <f t="shared" si="107"/>
        <v>673830.5157287441</v>
      </c>
      <c r="AQ146" s="143">
        <f t="shared" si="108"/>
        <v>673830.5157287441</v>
      </c>
      <c r="AR146" s="143">
        <f t="shared" si="109"/>
        <v>0</v>
      </c>
      <c r="AS146" s="143">
        <f t="shared" si="110"/>
        <v>673830.5157287441</v>
      </c>
      <c r="AT146" s="143">
        <f t="shared" si="111"/>
        <v>673830.51572874386</v>
      </c>
      <c r="AU146" s="143">
        <v>673830.51572874421</v>
      </c>
      <c r="AV146" s="143">
        <f t="shared" si="112"/>
        <v>0</v>
      </c>
      <c r="AW146" s="143">
        <f>'[2]Populations-merged FY21'!K139</f>
        <v>485</v>
      </c>
      <c r="AX146" s="151">
        <f t="shared" si="113"/>
        <v>1389</v>
      </c>
      <c r="AY146" s="152">
        <v>0</v>
      </c>
      <c r="AZ146" s="171">
        <f t="shared" si="114"/>
        <v>0</v>
      </c>
      <c r="BA146" s="172">
        <f t="shared" si="115"/>
        <v>673830.51572874421</v>
      </c>
      <c r="BB146" s="182">
        <f t="shared" si="79"/>
        <v>672441.51572874421</v>
      </c>
      <c r="BC146" s="174">
        <f>'[2]Spec Schs Calculations-21'!C137</f>
        <v>0</v>
      </c>
      <c r="BD146" s="183">
        <f t="shared" si="80"/>
        <v>0</v>
      </c>
      <c r="BE146" s="176">
        <f>'[2]Spec Schs Calculations-21'!D137</f>
        <v>1</v>
      </c>
      <c r="BF146" s="184">
        <f t="shared" si="81"/>
        <v>1389</v>
      </c>
      <c r="BG146" s="176">
        <f>'[2]Spec Schs Calculations-21'!E137</f>
        <v>0</v>
      </c>
      <c r="BH146" s="184">
        <f t="shared" si="82"/>
        <v>0</v>
      </c>
      <c r="BI146" s="185">
        <f>'[2]Spec Schs Calculations-21'!F137</f>
        <v>0</v>
      </c>
      <c r="BJ146" s="184">
        <f t="shared" si="83"/>
        <v>0</v>
      </c>
      <c r="BK146" s="180">
        <f t="shared" si="116"/>
        <v>1389</v>
      </c>
      <c r="BL146" s="13"/>
    </row>
    <row r="147" spans="1:64" ht="14.5" x14ac:dyDescent="0.35">
      <c r="A147" s="149">
        <v>4704260</v>
      </c>
      <c r="B147" s="143" t="s">
        <v>236</v>
      </c>
      <c r="C147" s="143">
        <f>'[2]2020-2021 Final-merged'!F140</f>
        <v>487571.02714373788</v>
      </c>
      <c r="D147" s="143">
        <f>'[2]2020-2021 Final-merged'!G140</f>
        <v>119344.87440521503</v>
      </c>
      <c r="E147" s="143">
        <f>'[2]2020-2021 Final-merged'!H140</f>
        <v>254151.25982514731</v>
      </c>
      <c r="F147" s="143">
        <f>'[2]2020-2021 Final-merged'!I140</f>
        <v>248681.87776556559</v>
      </c>
      <c r="G147" s="143">
        <f>'[2]2020-2021 Final-merged'!J140</f>
        <v>1109749.0391396659</v>
      </c>
      <c r="H147" s="143">
        <f>'[2]2020-2021 Final-merged'!K140</f>
        <v>476760.38791752525</v>
      </c>
      <c r="I147" s="143">
        <f>'[2]2020-2021 Final-merged'!L140</f>
        <v>117853.83718938043</v>
      </c>
      <c r="J147" s="143">
        <f>'[2]2020-2021 Final-merged'!M140</f>
        <v>256597.35077933234</v>
      </c>
      <c r="K147" s="143">
        <f>'[2]2020-2021 Final-merged'!N140</f>
        <v>223813.68998900903</v>
      </c>
      <c r="L147" s="143">
        <f>'[2]2020-2021 Final-merged'!O140</f>
        <v>1075025.2658752471</v>
      </c>
      <c r="M147" s="143">
        <f t="shared" si="84"/>
        <v>1075025.2658752471</v>
      </c>
      <c r="N147" s="143">
        <f>'[2]Hold Harmless Base-21'!Y139</f>
        <v>1098586.5731310914</v>
      </c>
      <c r="O147" s="162">
        <f t="shared" si="85"/>
        <v>-23561.307255844353</v>
      </c>
      <c r="P147" s="163" t="str">
        <f t="shared" si="86"/>
        <v>0</v>
      </c>
      <c r="Q147" s="164">
        <f t="shared" si="87"/>
        <v>0</v>
      </c>
      <c r="R147" s="165">
        <f t="shared" si="88"/>
        <v>1075025.2658752471</v>
      </c>
      <c r="S147" s="166">
        <f t="shared" si="89"/>
        <v>0.97855307189064578</v>
      </c>
      <c r="T147" s="167">
        <f t="shared" si="90"/>
        <v>1</v>
      </c>
      <c r="U147" s="149" t="b">
        <f t="shared" si="91"/>
        <v>0</v>
      </c>
      <c r="V147" s="143">
        <f t="shared" si="92"/>
        <v>1065548.2952093666</v>
      </c>
      <c r="W147" s="143">
        <f t="shared" si="93"/>
        <v>1065548.295209368</v>
      </c>
      <c r="X147" s="143">
        <f t="shared" si="94"/>
        <v>1065548.295209368</v>
      </c>
      <c r="Y147" s="143">
        <f>'[2]Hold Harmless Base-21'!L139</f>
        <v>482666.76967172697</v>
      </c>
      <c r="Z147" s="143">
        <f>'[2]Hold Harmless Base-21'!M139</f>
        <v>118144.43803909882</v>
      </c>
      <c r="AA147" s="143">
        <f>'[2]Hold Harmless Base-21'!N139</f>
        <v>251594.86671393193</v>
      </c>
      <c r="AB147" s="143">
        <f>'[2]Hold Harmless Base-21'!O139</f>
        <v>246180.4987063338</v>
      </c>
      <c r="AC147" s="143">
        <f t="shared" si="95"/>
        <v>1098586.5731310914</v>
      </c>
      <c r="AD147" s="168">
        <f>'[2]Populations-merged FY21'!M140</f>
        <v>0.26265135051226329</v>
      </c>
      <c r="AE147" s="170">
        <f t="shared" si="96"/>
        <v>0</v>
      </c>
      <c r="AF147" s="170">
        <f t="shared" si="97"/>
        <v>0.9</v>
      </c>
      <c r="AG147" s="170">
        <f t="shared" si="98"/>
        <v>0</v>
      </c>
      <c r="AH147" s="170">
        <f t="shared" si="99"/>
        <v>0.9</v>
      </c>
      <c r="AI147" s="143">
        <f t="shared" si="100"/>
        <v>988727.91581798228</v>
      </c>
      <c r="AJ147" s="143">
        <f t="shared" si="101"/>
        <v>0</v>
      </c>
      <c r="AK147" s="143">
        <f t="shared" si="102"/>
        <v>1065548.295209368</v>
      </c>
      <c r="AL147" s="143">
        <f t="shared" si="103"/>
        <v>1061839.321280902</v>
      </c>
      <c r="AM147" s="143">
        <f t="shared" si="104"/>
        <v>1061839.321280902</v>
      </c>
      <c r="AN147" s="143">
        <f t="shared" si="105"/>
        <v>0</v>
      </c>
      <c r="AO147" s="143">
        <f t="shared" si="106"/>
        <v>1061839.321280902</v>
      </c>
      <c r="AP147" s="143">
        <f t="shared" si="107"/>
        <v>1061803.4808578514</v>
      </c>
      <c r="AQ147" s="143">
        <f t="shared" si="108"/>
        <v>1061803.4808578514</v>
      </c>
      <c r="AR147" s="143">
        <f t="shared" si="109"/>
        <v>0</v>
      </c>
      <c r="AS147" s="143">
        <f t="shared" si="110"/>
        <v>1061803.4808578514</v>
      </c>
      <c r="AT147" s="143">
        <f t="shared" si="111"/>
        <v>1061803.4808578512</v>
      </c>
      <c r="AU147" s="143">
        <v>1061803.4808578514</v>
      </c>
      <c r="AV147" s="143">
        <f t="shared" si="112"/>
        <v>0</v>
      </c>
      <c r="AW147" s="143">
        <f>'[2]Populations-merged FY21'!K140</f>
        <v>846</v>
      </c>
      <c r="AX147" s="151">
        <f t="shared" si="113"/>
        <v>1255</v>
      </c>
      <c r="AY147" s="152">
        <v>0</v>
      </c>
      <c r="AZ147" s="171">
        <f t="shared" si="114"/>
        <v>0</v>
      </c>
      <c r="BA147" s="172">
        <f t="shared" si="115"/>
        <v>1061803.4808578514</v>
      </c>
      <c r="BB147" s="182">
        <f t="shared" si="79"/>
        <v>1055528.4808578514</v>
      </c>
      <c r="BC147" s="174">
        <f>'[2]Spec Schs Calculations-21'!C138</f>
        <v>5</v>
      </c>
      <c r="BD147" s="183">
        <f t="shared" si="80"/>
        <v>6275</v>
      </c>
      <c r="BE147" s="176">
        <f>'[2]Spec Schs Calculations-21'!D138</f>
        <v>0</v>
      </c>
      <c r="BF147" s="184">
        <f t="shared" si="81"/>
        <v>0</v>
      </c>
      <c r="BG147" s="176">
        <f>'[2]Spec Schs Calculations-21'!E138</f>
        <v>0</v>
      </c>
      <c r="BH147" s="184">
        <f t="shared" si="82"/>
        <v>0</v>
      </c>
      <c r="BI147" s="185">
        <f>'[2]Spec Schs Calculations-21'!F138</f>
        <v>0</v>
      </c>
      <c r="BJ147" s="184">
        <f t="shared" si="83"/>
        <v>0</v>
      </c>
      <c r="BK147" s="180">
        <f t="shared" si="116"/>
        <v>6275</v>
      </c>
      <c r="BL147" s="13"/>
    </row>
    <row r="148" spans="1:64" ht="14.5" x14ac:dyDescent="0.35">
      <c r="A148" s="149">
        <v>4704290</v>
      </c>
      <c r="B148" s="143" t="s">
        <v>237</v>
      </c>
      <c r="C148" s="143">
        <f>'[2]2020-2021 Final-merged'!F141</f>
        <v>122582.97624678345</v>
      </c>
      <c r="D148" s="143">
        <f>'[2]2020-2021 Final-merged'!G141</f>
        <v>30005.166611503671</v>
      </c>
      <c r="E148" s="143">
        <f>'[2]2020-2021 Final-merged'!H141</f>
        <v>64312.12060479715</v>
      </c>
      <c r="F148" s="143">
        <f>'[2]2020-2021 Final-merged'!I141</f>
        <v>64796.034919238075</v>
      </c>
      <c r="G148" s="143">
        <f>'[2]2020-2021 Final-merged'!J141</f>
        <v>281696.29838232236</v>
      </c>
      <c r="H148" s="143">
        <f>'[2]2020-2021 Final-merged'!K141</f>
        <v>129052.16174126866</v>
      </c>
      <c r="I148" s="143">
        <f>'[2]2020-2021 Final-merged'!L141</f>
        <v>31901.334180104172</v>
      </c>
      <c r="J148" s="143">
        <f>'[2]2020-2021 Final-merged'!M141</f>
        <v>74688.897943435557</v>
      </c>
      <c r="K148" s="143">
        <f>'[2]2020-2021 Final-merged'!N141</f>
        <v>66502.558210961754</v>
      </c>
      <c r="L148" s="143">
        <f>'[2]2020-2021 Final-merged'!O141</f>
        <v>302144.95207577012</v>
      </c>
      <c r="M148" s="143">
        <f t="shared" si="84"/>
        <v>302144.95207577012</v>
      </c>
      <c r="N148" s="143">
        <f>'[2]Hold Harmless Base-21'!Y140</f>
        <v>253298.1072151433</v>
      </c>
      <c r="O148" s="162">
        <f t="shared" si="85"/>
        <v>48846.844860626821</v>
      </c>
      <c r="P148" s="163">
        <f t="shared" si="86"/>
        <v>48846.844860626821</v>
      </c>
      <c r="Q148" s="164">
        <f t="shared" si="87"/>
        <v>23158.326700561429</v>
      </c>
      <c r="R148" s="165">
        <f t="shared" si="88"/>
        <v>278986.62537520868</v>
      </c>
      <c r="S148" s="166">
        <f t="shared" si="89"/>
        <v>1.1014161473312802</v>
      </c>
      <c r="T148" s="167">
        <f t="shared" si="90"/>
        <v>0.92335358727173455</v>
      </c>
      <c r="U148" s="149" t="b">
        <f t="shared" si="91"/>
        <v>0</v>
      </c>
      <c r="V148" s="143">
        <f t="shared" si="92"/>
        <v>276527.19660754967</v>
      </c>
      <c r="W148" s="143">
        <f t="shared" si="93"/>
        <v>276527.19660755008</v>
      </c>
      <c r="X148" s="143">
        <f t="shared" si="94"/>
        <v>276527.19660755008</v>
      </c>
      <c r="Y148" s="143">
        <f>'[2]Hold Harmless Base-21'!L140</f>
        <v>110225.21786199532</v>
      </c>
      <c r="Z148" s="143">
        <f>'[2]Hold Harmless Base-21'!M140</f>
        <v>26980.30450884279</v>
      </c>
      <c r="AA148" s="143">
        <f>'[2]Hold Harmless Base-21'!N140</f>
        <v>57828.727298638201</v>
      </c>
      <c r="AB148" s="143">
        <f>'[2]Hold Harmless Base-21'!O140</f>
        <v>58263.857545667008</v>
      </c>
      <c r="AC148" s="143">
        <f t="shared" si="95"/>
        <v>253298.1072151433</v>
      </c>
      <c r="AD148" s="168">
        <f>'[2]Populations-merged FY21'!M141</f>
        <v>0.29171974522292993</v>
      </c>
      <c r="AE148" s="170">
        <f t="shared" si="96"/>
        <v>0</v>
      </c>
      <c r="AF148" s="170">
        <f t="shared" si="97"/>
        <v>0.9</v>
      </c>
      <c r="AG148" s="170">
        <f t="shared" si="98"/>
        <v>0</v>
      </c>
      <c r="AH148" s="170">
        <f t="shared" si="99"/>
        <v>0.9</v>
      </c>
      <c r="AI148" s="143">
        <f t="shared" si="100"/>
        <v>227968.29649362896</v>
      </c>
      <c r="AJ148" s="143">
        <f t="shared" si="101"/>
        <v>0</v>
      </c>
      <c r="AK148" s="143">
        <f t="shared" si="102"/>
        <v>276527.19660755008</v>
      </c>
      <c r="AL148" s="143">
        <f t="shared" si="103"/>
        <v>275564.6572582401</v>
      </c>
      <c r="AM148" s="143">
        <f t="shared" si="104"/>
        <v>275564.6572582401</v>
      </c>
      <c r="AN148" s="143">
        <f t="shared" si="105"/>
        <v>0</v>
      </c>
      <c r="AO148" s="143">
        <f t="shared" si="106"/>
        <v>275564.6572582401</v>
      </c>
      <c r="AP148" s="143">
        <f t="shared" si="107"/>
        <v>275555.35608272703</v>
      </c>
      <c r="AQ148" s="143">
        <f t="shared" si="108"/>
        <v>275555.35608272703</v>
      </c>
      <c r="AR148" s="143">
        <f t="shared" si="109"/>
        <v>0</v>
      </c>
      <c r="AS148" s="143">
        <f t="shared" si="110"/>
        <v>275555.35608272703</v>
      </c>
      <c r="AT148" s="143">
        <f t="shared" si="111"/>
        <v>275555.35608272697</v>
      </c>
      <c r="AU148" s="143">
        <v>275555.35608272703</v>
      </c>
      <c r="AV148" s="143">
        <f t="shared" si="112"/>
        <v>0</v>
      </c>
      <c r="AW148" s="143">
        <f>'[2]Populations-merged FY21'!K141</f>
        <v>229</v>
      </c>
      <c r="AX148" s="151">
        <f t="shared" si="113"/>
        <v>1203</v>
      </c>
      <c r="AY148" s="152">
        <v>0</v>
      </c>
      <c r="AZ148" s="171">
        <f t="shared" si="114"/>
        <v>0</v>
      </c>
      <c r="BA148" s="172">
        <f t="shared" si="115"/>
        <v>275555.35608272703</v>
      </c>
      <c r="BB148" s="182">
        <f t="shared" si="79"/>
        <v>274352.35608272703</v>
      </c>
      <c r="BC148" s="174">
        <f>'[2]Spec Schs Calculations-21'!C139</f>
        <v>1</v>
      </c>
      <c r="BD148" s="183">
        <f t="shared" si="80"/>
        <v>1203</v>
      </c>
      <c r="BE148" s="176">
        <f>'[2]Spec Schs Calculations-21'!D139</f>
        <v>0</v>
      </c>
      <c r="BF148" s="184">
        <f t="shared" si="81"/>
        <v>0</v>
      </c>
      <c r="BG148" s="176">
        <f>'[2]Spec Schs Calculations-21'!E139</f>
        <v>0</v>
      </c>
      <c r="BH148" s="184">
        <f t="shared" si="82"/>
        <v>0</v>
      </c>
      <c r="BI148" s="185">
        <f>'[2]Spec Schs Calculations-21'!F139</f>
        <v>0</v>
      </c>
      <c r="BJ148" s="184">
        <f t="shared" si="83"/>
        <v>0</v>
      </c>
      <c r="BK148" s="180">
        <f t="shared" si="116"/>
        <v>1203</v>
      </c>
      <c r="BL148" s="13"/>
    </row>
    <row r="149" spans="1:64" ht="14.5" x14ac:dyDescent="0.35">
      <c r="A149" s="149">
        <v>4704320</v>
      </c>
      <c r="B149" s="143" t="s">
        <v>238</v>
      </c>
      <c r="C149" s="143">
        <f>'[2]2020-2021 Final-merged'!F142</f>
        <v>1033120.488998792</v>
      </c>
      <c r="D149" s="143">
        <f>'[2]2020-2021 Final-merged'!G142</f>
        <v>252881.38166722239</v>
      </c>
      <c r="E149" s="143">
        <f>'[2]2020-2021 Final-merged'!H142</f>
        <v>516655.83253185626</v>
      </c>
      <c r="F149" s="143">
        <f>'[2]2020-2021 Final-merged'!I142</f>
        <v>441441.89954746439</v>
      </c>
      <c r="G149" s="143">
        <f>'[2]2020-2021 Final-merged'!J142</f>
        <v>2244099.6027453351</v>
      </c>
      <c r="H149" s="143">
        <f>'[2]2020-2021 Final-merged'!K142</f>
        <v>1256145.2773855356</v>
      </c>
      <c r="I149" s="143">
        <f>'[2]2020-2021 Final-merged'!L142</f>
        <v>310515.60649542458</v>
      </c>
      <c r="J149" s="143">
        <f>'[2]2020-2021 Final-merged'!M142</f>
        <v>769340.40408907004</v>
      </c>
      <c r="K149" s="143">
        <f>'[2]2020-2021 Final-merged'!N142</f>
        <v>705419.1952015229</v>
      </c>
      <c r="L149" s="143">
        <f>'[2]2020-2021 Final-merged'!O142</f>
        <v>3041420.4831715534</v>
      </c>
      <c r="M149" s="143">
        <f t="shared" si="84"/>
        <v>3041420.4831715534</v>
      </c>
      <c r="N149" s="143">
        <f>'[2]Hold Harmless Base-21'!Y141</f>
        <v>1953451.7757782077</v>
      </c>
      <c r="O149" s="162">
        <f t="shared" si="85"/>
        <v>1087968.7073933457</v>
      </c>
      <c r="P149" s="163">
        <f t="shared" si="86"/>
        <v>1087968.7073933457</v>
      </c>
      <c r="Q149" s="164">
        <f t="shared" si="87"/>
        <v>515806.80057621439</v>
      </c>
      <c r="R149" s="165">
        <f t="shared" si="88"/>
        <v>2525613.6825953391</v>
      </c>
      <c r="S149" s="166">
        <f t="shared" si="89"/>
        <v>1.2928978917788723</v>
      </c>
      <c r="T149" s="167">
        <f t="shared" si="90"/>
        <v>0.83040595556246877</v>
      </c>
      <c r="U149" s="149" t="b">
        <f t="shared" si="91"/>
        <v>0</v>
      </c>
      <c r="V149" s="143">
        <f t="shared" si="92"/>
        <v>2503348.9344604984</v>
      </c>
      <c r="W149" s="143">
        <f t="shared" si="93"/>
        <v>2503348.9344605017</v>
      </c>
      <c r="X149" s="143">
        <f t="shared" si="94"/>
        <v>2503348.9344605017</v>
      </c>
      <c r="Y149" s="143">
        <f>'[2]Hold Harmless Base-21'!L141</f>
        <v>899314.38486893428</v>
      </c>
      <c r="Z149" s="143">
        <f>'[2]Hold Harmless Base-21'!M141</f>
        <v>220129.08138068125</v>
      </c>
      <c r="AA149" s="143">
        <f>'[2]Hold Harmless Base-21'!N141</f>
        <v>449740.40024374804</v>
      </c>
      <c r="AB149" s="143">
        <f>'[2]Hold Harmless Base-21'!O141</f>
        <v>384267.9092848443</v>
      </c>
      <c r="AC149" s="143">
        <f t="shared" si="95"/>
        <v>1953451.7757782077</v>
      </c>
      <c r="AD149" s="168">
        <f>'[2]Populations-merged FY21'!M142</f>
        <v>0.31222860344586079</v>
      </c>
      <c r="AE149" s="170">
        <f t="shared" si="96"/>
        <v>0</v>
      </c>
      <c r="AF149" s="170">
        <f t="shared" si="97"/>
        <v>0</v>
      </c>
      <c r="AG149" s="170">
        <f t="shared" si="98"/>
        <v>0.95</v>
      </c>
      <c r="AH149" s="170">
        <f t="shared" si="99"/>
        <v>0.95</v>
      </c>
      <c r="AI149" s="143">
        <f t="shared" si="100"/>
        <v>1855779.1869892972</v>
      </c>
      <c r="AJ149" s="143">
        <f t="shared" si="101"/>
        <v>0</v>
      </c>
      <c r="AK149" s="143">
        <f t="shared" si="102"/>
        <v>2503348.9344605017</v>
      </c>
      <c r="AL149" s="143">
        <f t="shared" si="103"/>
        <v>2494635.24595524</v>
      </c>
      <c r="AM149" s="143">
        <f t="shared" si="104"/>
        <v>2494635.24595524</v>
      </c>
      <c r="AN149" s="143">
        <f t="shared" si="105"/>
        <v>0</v>
      </c>
      <c r="AO149" s="143">
        <f t="shared" si="106"/>
        <v>2494635.24595524</v>
      </c>
      <c r="AP149" s="143">
        <f t="shared" si="107"/>
        <v>2494551.0441548545</v>
      </c>
      <c r="AQ149" s="143">
        <f t="shared" si="108"/>
        <v>2494551.0441548545</v>
      </c>
      <c r="AR149" s="143">
        <f t="shared" si="109"/>
        <v>0</v>
      </c>
      <c r="AS149" s="143">
        <f t="shared" si="110"/>
        <v>2494551.0441548545</v>
      </c>
      <c r="AT149" s="143">
        <f t="shared" si="111"/>
        <v>2494551.044154854</v>
      </c>
      <c r="AU149" s="143">
        <v>2494551.0441548545</v>
      </c>
      <c r="AV149" s="143">
        <f t="shared" si="112"/>
        <v>0</v>
      </c>
      <c r="AW149" s="143">
        <f>'[2]Populations-merged FY21'!K142</f>
        <v>2229</v>
      </c>
      <c r="AX149" s="151">
        <f t="shared" si="113"/>
        <v>1119</v>
      </c>
      <c r="AY149" s="152">
        <v>0</v>
      </c>
      <c r="AZ149" s="171">
        <f t="shared" si="114"/>
        <v>0</v>
      </c>
      <c r="BA149" s="172">
        <f t="shared" si="115"/>
        <v>2494551.0441548545</v>
      </c>
      <c r="BB149" s="182">
        <f t="shared" si="79"/>
        <v>2494551.0441548545</v>
      </c>
      <c r="BC149" s="174">
        <f>'[2]Spec Schs Calculations-21'!C140</f>
        <v>0</v>
      </c>
      <c r="BD149" s="183">
        <f t="shared" si="80"/>
        <v>0</v>
      </c>
      <c r="BE149" s="176">
        <f>'[2]Spec Schs Calculations-21'!D140</f>
        <v>0</v>
      </c>
      <c r="BF149" s="184">
        <f t="shared" si="81"/>
        <v>0</v>
      </c>
      <c r="BG149" s="176">
        <f>'[2]Spec Schs Calculations-21'!E140</f>
        <v>0</v>
      </c>
      <c r="BH149" s="184">
        <f t="shared" si="82"/>
        <v>0</v>
      </c>
      <c r="BI149" s="185">
        <f>'[2]Spec Schs Calculations-21'!F140</f>
        <v>0</v>
      </c>
      <c r="BJ149" s="184">
        <f t="shared" si="83"/>
        <v>0</v>
      </c>
      <c r="BK149" s="180">
        <f t="shared" si="116"/>
        <v>0</v>
      </c>
      <c r="BL149" s="13"/>
    </row>
    <row r="150" spans="1:64" ht="14.5" x14ac:dyDescent="0.35">
      <c r="A150" s="149">
        <v>4704350</v>
      </c>
      <c r="B150" s="143" t="s">
        <v>239</v>
      </c>
      <c r="C150" s="143">
        <f>'[2]2020-2021 Final-merged'!F143</f>
        <v>781710.43909322412</v>
      </c>
      <c r="D150" s="143">
        <f>'[2]2020-2021 Final-merged'!G143</f>
        <v>172584.33144394011</v>
      </c>
      <c r="E150" s="143">
        <f>'[2]2020-2021 Final-merged'!H143</f>
        <v>346540.21142160107</v>
      </c>
      <c r="F150" s="143">
        <f>'[2]2020-2021 Final-merged'!I143</f>
        <v>321085.33393441775</v>
      </c>
      <c r="G150" s="143">
        <f>'[2]2020-2021 Final-merged'!J143</f>
        <v>1621920.315893183</v>
      </c>
      <c r="H150" s="143">
        <f>'[2]2020-2021 Final-merged'!K143</f>
        <v>801926.75178089633</v>
      </c>
      <c r="I150" s="143">
        <f>'[2]2020-2021 Final-merged'!L143</f>
        <v>146696.68172734909</v>
      </c>
      <c r="J150" s="143">
        <f>'[2]2020-2021 Final-merged'!M143</f>
        <v>381113.49338739162</v>
      </c>
      <c r="K150" s="143">
        <f>'[2]2020-2021 Final-merged'!N143</f>
        <v>325504.8392576825</v>
      </c>
      <c r="L150" s="143">
        <f>'[2]2020-2021 Final-merged'!O143</f>
        <v>1655241.7661533195</v>
      </c>
      <c r="M150" s="143">
        <f t="shared" si="84"/>
        <v>1655241.7661533195</v>
      </c>
      <c r="N150" s="143">
        <f>'[2]Hold Harmless Base-21'!Y142</f>
        <v>1574386.5318044361</v>
      </c>
      <c r="O150" s="162">
        <f t="shared" si="85"/>
        <v>80855.234348883387</v>
      </c>
      <c r="P150" s="163">
        <f t="shared" si="86"/>
        <v>80855.234348883387</v>
      </c>
      <c r="Q150" s="164">
        <f t="shared" si="87"/>
        <v>38333.528764131312</v>
      </c>
      <c r="R150" s="165">
        <f t="shared" si="88"/>
        <v>1616908.2373891883</v>
      </c>
      <c r="S150" s="166">
        <f t="shared" si="89"/>
        <v>1.0270084281882272</v>
      </c>
      <c r="T150" s="167">
        <f t="shared" si="90"/>
        <v>0.97684113007055395</v>
      </c>
      <c r="U150" s="149" t="b">
        <f t="shared" si="91"/>
        <v>0</v>
      </c>
      <c r="V150" s="143">
        <f t="shared" si="92"/>
        <v>1602654.2543233279</v>
      </c>
      <c r="W150" s="143">
        <f t="shared" si="93"/>
        <v>1602654.25432333</v>
      </c>
      <c r="X150" s="143">
        <f t="shared" si="94"/>
        <v>1602654.25432333</v>
      </c>
      <c r="Y150" s="143">
        <f>'[2]Hold Harmless Base-21'!L142</f>
        <v>758800.77154194587</v>
      </c>
      <c r="Z150" s="143">
        <f>'[2]Hold Harmless Base-21'!M142</f>
        <v>167526.38484349981</v>
      </c>
      <c r="AA150" s="143">
        <f>'[2]Hold Harmless Base-21'!N142</f>
        <v>336384.12210798281</v>
      </c>
      <c r="AB150" s="143">
        <f>'[2]Hold Harmless Base-21'!O142</f>
        <v>311675.25331100752</v>
      </c>
      <c r="AC150" s="143">
        <f t="shared" si="95"/>
        <v>1574386.5318044361</v>
      </c>
      <c r="AD150" s="168">
        <f>'[2]Populations-merged FY21'!M143</f>
        <v>0.14343312166112288</v>
      </c>
      <c r="AE150" s="170">
        <f t="shared" si="96"/>
        <v>0.85</v>
      </c>
      <c r="AF150" s="170">
        <f t="shared" si="97"/>
        <v>0</v>
      </c>
      <c r="AG150" s="170">
        <f t="shared" si="98"/>
        <v>0</v>
      </c>
      <c r="AH150" s="170">
        <f t="shared" si="99"/>
        <v>0.85</v>
      </c>
      <c r="AI150" s="143">
        <f t="shared" si="100"/>
        <v>1338228.5520337706</v>
      </c>
      <c r="AJ150" s="143">
        <f t="shared" si="101"/>
        <v>0</v>
      </c>
      <c r="AK150" s="143">
        <f t="shared" si="102"/>
        <v>1602654.25432333</v>
      </c>
      <c r="AL150" s="143">
        <f t="shared" si="103"/>
        <v>1597075.7152065625</v>
      </c>
      <c r="AM150" s="143">
        <f t="shared" si="104"/>
        <v>1597075.7152065625</v>
      </c>
      <c r="AN150" s="143">
        <f t="shared" si="105"/>
        <v>0</v>
      </c>
      <c r="AO150" s="143">
        <f t="shared" si="106"/>
        <v>1597075.7152065625</v>
      </c>
      <c r="AP150" s="143">
        <f t="shared" si="107"/>
        <v>1597021.8088686359</v>
      </c>
      <c r="AQ150" s="143">
        <f t="shared" si="108"/>
        <v>1597021.8088686359</v>
      </c>
      <c r="AR150" s="143">
        <f t="shared" si="109"/>
        <v>0</v>
      </c>
      <c r="AS150" s="143">
        <f t="shared" si="110"/>
        <v>1597021.8088686359</v>
      </c>
      <c r="AT150" s="143">
        <f t="shared" si="111"/>
        <v>1597021.8088686357</v>
      </c>
      <c r="AU150" s="143">
        <v>1597021.8088686357</v>
      </c>
      <c r="AV150" s="143">
        <f t="shared" si="112"/>
        <v>0</v>
      </c>
      <c r="AW150" s="143">
        <f>'[2]Populations-merged FY21'!K143</f>
        <v>1423</v>
      </c>
      <c r="AX150" s="151">
        <f t="shared" si="113"/>
        <v>1122</v>
      </c>
      <c r="AY150" s="152">
        <v>0</v>
      </c>
      <c r="AZ150" s="171">
        <f t="shared" si="114"/>
        <v>0</v>
      </c>
      <c r="BA150" s="172">
        <f t="shared" si="115"/>
        <v>1597021.8088686357</v>
      </c>
      <c r="BB150" s="182">
        <f t="shared" si="79"/>
        <v>1593655.8088686357</v>
      </c>
      <c r="BC150" s="174">
        <f>'[2]Spec Schs Calculations-21'!C141</f>
        <v>1</v>
      </c>
      <c r="BD150" s="183">
        <f t="shared" si="80"/>
        <v>1122</v>
      </c>
      <c r="BE150" s="176">
        <f>'[2]Spec Schs Calculations-21'!D141</f>
        <v>0</v>
      </c>
      <c r="BF150" s="184">
        <f t="shared" si="81"/>
        <v>0</v>
      </c>
      <c r="BG150" s="176">
        <f>'[2]Spec Schs Calculations-21'!E141</f>
        <v>2</v>
      </c>
      <c r="BH150" s="184">
        <f t="shared" si="82"/>
        <v>2244</v>
      </c>
      <c r="BI150" s="185">
        <f>'[2]Spec Schs Calculations-21'!F141</f>
        <v>0</v>
      </c>
      <c r="BJ150" s="184">
        <f t="shared" si="83"/>
        <v>0</v>
      </c>
      <c r="BK150" s="180">
        <f t="shared" si="116"/>
        <v>3366</v>
      </c>
      <c r="BL150" s="13"/>
    </row>
    <row r="151" spans="1:64" ht="14.5" x14ac:dyDescent="0.35">
      <c r="A151" s="149">
        <v>4704380</v>
      </c>
      <c r="B151" s="143" t="s">
        <v>240</v>
      </c>
      <c r="C151" s="143">
        <f>'[2]2020-2021 Final-merged'!F144</f>
        <v>294861.75367469533</v>
      </c>
      <c r="D151" s="143">
        <f>'[2]2020-2021 Final-merged'!G144</f>
        <v>72174.589957400691</v>
      </c>
      <c r="E151" s="143">
        <f>'[2]2020-2021 Final-merged'!H144</f>
        <v>146912.55122260208</v>
      </c>
      <c r="F151" s="143">
        <f>'[2]2020-2021 Final-merged'!I144</f>
        <v>138778.11807448789</v>
      </c>
      <c r="G151" s="143">
        <f>'[2]2020-2021 Final-merged'!J144</f>
        <v>652727.01292918599</v>
      </c>
      <c r="H151" s="143">
        <f>'[2]2020-2021 Final-merged'!K144</f>
        <v>290790.02383622102</v>
      </c>
      <c r="I151" s="143">
        <f>'[2]2020-2021 Final-merged'!L144</f>
        <v>71882.482257352633</v>
      </c>
      <c r="J151" s="143">
        <f>'[2]2020-2021 Final-merged'!M144</f>
        <v>154192.67703350674</v>
      </c>
      <c r="K151" s="143">
        <f>'[2]2020-2021 Final-merged'!N144</f>
        <v>132398.29279718889</v>
      </c>
      <c r="L151" s="143">
        <f>'[2]2020-2021 Final-merged'!O144</f>
        <v>649263.4759242693</v>
      </c>
      <c r="M151" s="143">
        <f t="shared" si="84"/>
        <v>649263.4759242693</v>
      </c>
      <c r="N151" s="143">
        <f>'[2]Hold Harmless Base-21'!Y143</f>
        <v>646162.37959667412</v>
      </c>
      <c r="O151" s="162">
        <f t="shared" si="85"/>
        <v>3101.0963275951799</v>
      </c>
      <c r="P151" s="163">
        <f t="shared" si="86"/>
        <v>3101.0963275951799</v>
      </c>
      <c r="Q151" s="164">
        <f t="shared" si="87"/>
        <v>1470.2321529521789</v>
      </c>
      <c r="R151" s="165">
        <f t="shared" si="88"/>
        <v>647793.24377131707</v>
      </c>
      <c r="S151" s="166">
        <f t="shared" si="89"/>
        <v>1.002523923128519</v>
      </c>
      <c r="T151" s="167">
        <f t="shared" si="90"/>
        <v>0.99773553848711538</v>
      </c>
      <c r="U151" s="149" t="b">
        <f t="shared" si="91"/>
        <v>0</v>
      </c>
      <c r="V151" s="143">
        <f t="shared" si="92"/>
        <v>642082.5709493364</v>
      </c>
      <c r="W151" s="143">
        <f t="shared" si="93"/>
        <v>642082.57094933733</v>
      </c>
      <c r="X151" s="143">
        <f t="shared" si="94"/>
        <v>642082.57094933733</v>
      </c>
      <c r="Y151" s="143">
        <f>'[2]Hold Harmless Base-21'!L143</f>
        <v>291896.25775019033</v>
      </c>
      <c r="Z151" s="143">
        <f>'[2]Hold Harmless Base-21'!M143</f>
        <v>71448.712661671045</v>
      </c>
      <c r="AA151" s="143">
        <f>'[2]Hold Harmless Base-21'!N143</f>
        <v>145435.01618633588</v>
      </c>
      <c r="AB151" s="143">
        <f>'[2]Hold Harmless Base-21'!O143</f>
        <v>137382.39299847686</v>
      </c>
      <c r="AC151" s="143">
        <f t="shared" si="95"/>
        <v>646162.37959667412</v>
      </c>
      <c r="AD151" s="168">
        <f>'[2]Populations-merged FY21'!M144</f>
        <v>0.25761357963055415</v>
      </c>
      <c r="AE151" s="170">
        <f t="shared" si="96"/>
        <v>0</v>
      </c>
      <c r="AF151" s="170">
        <f t="shared" si="97"/>
        <v>0.9</v>
      </c>
      <c r="AG151" s="170">
        <f t="shared" si="98"/>
        <v>0</v>
      </c>
      <c r="AH151" s="170">
        <f t="shared" si="99"/>
        <v>0.9</v>
      </c>
      <c r="AI151" s="143">
        <f t="shared" si="100"/>
        <v>581546.14163700677</v>
      </c>
      <c r="AJ151" s="143">
        <f t="shared" si="101"/>
        <v>0</v>
      </c>
      <c r="AK151" s="143">
        <f t="shared" si="102"/>
        <v>642082.57094933733</v>
      </c>
      <c r="AL151" s="143">
        <f t="shared" si="103"/>
        <v>639847.60184818972</v>
      </c>
      <c r="AM151" s="143">
        <f t="shared" si="104"/>
        <v>639847.60184818972</v>
      </c>
      <c r="AN151" s="143">
        <f t="shared" si="105"/>
        <v>0</v>
      </c>
      <c r="AO151" s="143">
        <f t="shared" si="106"/>
        <v>639847.60184818972</v>
      </c>
      <c r="AP151" s="143">
        <f t="shared" si="107"/>
        <v>639826.00497540634</v>
      </c>
      <c r="AQ151" s="143">
        <f t="shared" si="108"/>
        <v>639826.00497540634</v>
      </c>
      <c r="AR151" s="143">
        <f t="shared" si="109"/>
        <v>0</v>
      </c>
      <c r="AS151" s="143">
        <f t="shared" si="110"/>
        <v>639826.00497540634</v>
      </c>
      <c r="AT151" s="143">
        <f t="shared" si="111"/>
        <v>639826.00497540622</v>
      </c>
      <c r="AU151" s="143">
        <v>639826.00497540634</v>
      </c>
      <c r="AV151" s="143">
        <f t="shared" si="112"/>
        <v>0</v>
      </c>
      <c r="AW151" s="143">
        <f>'[2]Populations-merged FY21'!K144</f>
        <v>516</v>
      </c>
      <c r="AX151" s="151">
        <f t="shared" si="113"/>
        <v>1240</v>
      </c>
      <c r="AY151" s="152">
        <v>0</v>
      </c>
      <c r="AZ151" s="171">
        <f t="shared" si="114"/>
        <v>0</v>
      </c>
      <c r="BA151" s="172">
        <f t="shared" si="115"/>
        <v>639826.00497540634</v>
      </c>
      <c r="BB151" s="182">
        <f t="shared" si="79"/>
        <v>639826.00497540634</v>
      </c>
      <c r="BC151" s="174">
        <f>'[2]Spec Schs Calculations-21'!C142</f>
        <v>0</v>
      </c>
      <c r="BD151" s="183">
        <f t="shared" si="80"/>
        <v>0</v>
      </c>
      <c r="BE151" s="176">
        <f>'[2]Spec Schs Calculations-21'!D142</f>
        <v>0</v>
      </c>
      <c r="BF151" s="184">
        <f t="shared" si="81"/>
        <v>0</v>
      </c>
      <c r="BG151" s="176">
        <f>'[2]Spec Schs Calculations-21'!E142</f>
        <v>0</v>
      </c>
      <c r="BH151" s="184">
        <f t="shared" si="82"/>
        <v>0</v>
      </c>
      <c r="BI151" s="185">
        <f>'[2]Spec Schs Calculations-21'!F142</f>
        <v>0</v>
      </c>
      <c r="BJ151" s="184">
        <f t="shared" si="83"/>
        <v>0</v>
      </c>
      <c r="BK151" s="180">
        <f t="shared" si="116"/>
        <v>0</v>
      </c>
      <c r="BL151" s="13"/>
    </row>
    <row r="152" spans="1:64" ht="14.5" x14ac:dyDescent="0.35">
      <c r="A152" s="149">
        <v>4704440</v>
      </c>
      <c r="B152" s="143" t="s">
        <v>241</v>
      </c>
      <c r="C152" s="143">
        <f>'[2]2020-2021 Final-merged'!F145</f>
        <v>584201.75166259869</v>
      </c>
      <c r="D152" s="143">
        <f>'[2]2020-2021 Final-merged'!G145</f>
        <v>142997.59583320218</v>
      </c>
      <c r="E152" s="143">
        <f>'[2]2020-2021 Final-merged'!H145</f>
        <v>274883.38852288434</v>
      </c>
      <c r="F152" s="143">
        <f>'[2]2020-2021 Final-merged'!I145</f>
        <v>277753.35007571609</v>
      </c>
      <c r="G152" s="143">
        <f>'[2]2020-2021 Final-merged'!J145</f>
        <v>1279836.0860944013</v>
      </c>
      <c r="H152" s="143">
        <f>'[2]2020-2021 Final-merged'!K145</f>
        <v>568054.93028471083</v>
      </c>
      <c r="I152" s="143">
        <f>'[2]2020-2021 Final-merged'!L145</f>
        <v>140421.5932469214</v>
      </c>
      <c r="J152" s="143">
        <f>'[2]2020-2021 Final-merged'!M145</f>
        <v>257721.4385306153</v>
      </c>
      <c r="K152" s="143">
        <f>'[2]2020-2021 Final-merged'!N145</f>
        <v>249978.01506814448</v>
      </c>
      <c r="L152" s="143">
        <f>'[2]2020-2021 Final-merged'!O145</f>
        <v>1216175.9771303921</v>
      </c>
      <c r="M152" s="143">
        <f t="shared" si="84"/>
        <v>1216175.9771303921</v>
      </c>
      <c r="N152" s="143">
        <f>'[2]Hold Harmless Base-21'!Y144</f>
        <v>1126686.4733435451</v>
      </c>
      <c r="O152" s="162">
        <f t="shared" si="85"/>
        <v>89489.503786846995</v>
      </c>
      <c r="P152" s="163">
        <f t="shared" si="86"/>
        <v>89489.503786846995</v>
      </c>
      <c r="Q152" s="164">
        <f t="shared" si="87"/>
        <v>42427.042542463569</v>
      </c>
      <c r="R152" s="165">
        <f t="shared" si="88"/>
        <v>1173748.9345879285</v>
      </c>
      <c r="S152" s="166">
        <f t="shared" si="89"/>
        <v>1.0417706809816587</v>
      </c>
      <c r="T152" s="167">
        <f t="shared" si="90"/>
        <v>0.9651143885915493</v>
      </c>
      <c r="U152" s="149" t="b">
        <f t="shared" si="91"/>
        <v>0</v>
      </c>
      <c r="V152" s="143">
        <f t="shared" si="92"/>
        <v>1163401.6575747302</v>
      </c>
      <c r="W152" s="143">
        <f t="shared" si="93"/>
        <v>1163401.6575747319</v>
      </c>
      <c r="X152" s="143">
        <f t="shared" si="94"/>
        <v>1163401.6575747319</v>
      </c>
      <c r="Y152" s="143">
        <f>'[2]Hold Harmless Base-21'!L144</f>
        <v>514294.14942540135</v>
      </c>
      <c r="Z152" s="143">
        <f>'[2]Hold Harmless Base-21'!M144</f>
        <v>125886.00891663902</v>
      </c>
      <c r="AA152" s="143">
        <f>'[2]Hold Harmless Base-21'!N144</f>
        <v>241989.89148734466</v>
      </c>
      <c r="AB152" s="143">
        <f>'[2]Hold Harmless Base-21'!O144</f>
        <v>244516.42351416007</v>
      </c>
      <c r="AC152" s="143">
        <f t="shared" si="95"/>
        <v>1126686.4733435451</v>
      </c>
      <c r="AD152" s="168">
        <f>'[2]Populations-merged FY21'!M145</f>
        <v>0.21252371916508539</v>
      </c>
      <c r="AE152" s="170">
        <f t="shared" si="96"/>
        <v>0</v>
      </c>
      <c r="AF152" s="170">
        <f t="shared" si="97"/>
        <v>0.9</v>
      </c>
      <c r="AG152" s="170">
        <f t="shared" si="98"/>
        <v>0</v>
      </c>
      <c r="AH152" s="170">
        <f t="shared" si="99"/>
        <v>0.9</v>
      </c>
      <c r="AI152" s="143">
        <f t="shared" si="100"/>
        <v>1014017.8260091906</v>
      </c>
      <c r="AJ152" s="143">
        <f t="shared" si="101"/>
        <v>0</v>
      </c>
      <c r="AK152" s="143">
        <f t="shared" si="102"/>
        <v>1163401.6575747319</v>
      </c>
      <c r="AL152" s="143">
        <f t="shared" si="103"/>
        <v>1159352.074429905</v>
      </c>
      <c r="AM152" s="143">
        <f t="shared" si="104"/>
        <v>1159352.074429905</v>
      </c>
      <c r="AN152" s="143">
        <f t="shared" si="105"/>
        <v>0</v>
      </c>
      <c r="AO152" s="143">
        <f t="shared" si="106"/>
        <v>1159352.074429905</v>
      </c>
      <c r="AP152" s="143">
        <f t="shared" si="107"/>
        <v>1159312.9426441637</v>
      </c>
      <c r="AQ152" s="143">
        <f t="shared" si="108"/>
        <v>1159312.9426441637</v>
      </c>
      <c r="AR152" s="143">
        <f t="shared" si="109"/>
        <v>0</v>
      </c>
      <c r="AS152" s="143">
        <f t="shared" si="110"/>
        <v>1159312.9426441637</v>
      </c>
      <c r="AT152" s="143">
        <f t="shared" si="111"/>
        <v>1159312.9426441635</v>
      </c>
      <c r="AU152" s="143">
        <v>1159312.9426441637</v>
      </c>
      <c r="AV152" s="143">
        <f t="shared" si="112"/>
        <v>0</v>
      </c>
      <c r="AW152" s="143">
        <f>'[2]Populations-merged FY21'!K145</f>
        <v>1008</v>
      </c>
      <c r="AX152" s="151">
        <f t="shared" si="113"/>
        <v>1150</v>
      </c>
      <c r="AY152" s="152">
        <v>0</v>
      </c>
      <c r="AZ152" s="171">
        <f t="shared" si="114"/>
        <v>0</v>
      </c>
      <c r="BA152" s="172">
        <f t="shared" si="115"/>
        <v>1159312.9426441637</v>
      </c>
      <c r="BB152" s="182">
        <f t="shared" si="79"/>
        <v>1158162.9426441637</v>
      </c>
      <c r="BC152" s="174">
        <f>'[2]Spec Schs Calculations-21'!C143</f>
        <v>0</v>
      </c>
      <c r="BD152" s="183">
        <f t="shared" si="80"/>
        <v>0</v>
      </c>
      <c r="BE152" s="176">
        <f>'[2]Spec Schs Calculations-21'!D143</f>
        <v>0</v>
      </c>
      <c r="BF152" s="184">
        <f t="shared" si="81"/>
        <v>0</v>
      </c>
      <c r="BG152" s="176">
        <f>'[2]Spec Schs Calculations-21'!E143</f>
        <v>1</v>
      </c>
      <c r="BH152" s="184">
        <f t="shared" si="82"/>
        <v>1150</v>
      </c>
      <c r="BI152" s="185">
        <f>'[2]Spec Schs Calculations-21'!F143</f>
        <v>0</v>
      </c>
      <c r="BJ152" s="184">
        <f t="shared" si="83"/>
        <v>0</v>
      </c>
      <c r="BK152" s="180">
        <f t="shared" si="116"/>
        <v>1150</v>
      </c>
      <c r="BL152" s="13"/>
    </row>
    <row r="153" spans="1:64" ht="14.5" x14ac:dyDescent="0.35">
      <c r="A153" s="149">
        <v>4704470</v>
      </c>
      <c r="B153" s="143" t="s">
        <v>242</v>
      </c>
      <c r="C153" s="143">
        <f>'[2]2020-2021 Final-merged'!F146</f>
        <v>148535.22797470607</v>
      </c>
      <c r="D153" s="143">
        <f>'[2]2020-2021 Final-merged'!G146</f>
        <v>36357.61179502021</v>
      </c>
      <c r="E153" s="143">
        <f>'[2]2020-2021 Final-merged'!H146</f>
        <v>69417.472675507815</v>
      </c>
      <c r="F153" s="143">
        <f>'[2]2020-2021 Final-merged'!I146</f>
        <v>57504.837259724489</v>
      </c>
      <c r="G153" s="143">
        <f>'[2]2020-2021 Final-merged'!J146</f>
        <v>311815.1497049586</v>
      </c>
      <c r="H153" s="143">
        <f>'[2]2020-2021 Final-merged'!K146</f>
        <v>157229.48963237525</v>
      </c>
      <c r="I153" s="143">
        <f>'[2]2020-2021 Final-merged'!L146</f>
        <v>38866.690987987175</v>
      </c>
      <c r="J153" s="143">
        <f>'[2]2020-2021 Final-merged'!M146</f>
        <v>80602.61194775936</v>
      </c>
      <c r="K153" s="143">
        <f>'[2]2020-2021 Final-merged'!N146</f>
        <v>68160.977165051154</v>
      </c>
      <c r="L153" s="143">
        <f>'[2]2020-2021 Final-merged'!O146</f>
        <v>344859.76973317296</v>
      </c>
      <c r="M153" s="143">
        <f t="shared" si="84"/>
        <v>344859.76973317296</v>
      </c>
      <c r="N153" s="143">
        <f>'[2]Hold Harmless Base-21'!Y145</f>
        <v>280797.09969236096</v>
      </c>
      <c r="O153" s="162">
        <f t="shared" si="85"/>
        <v>64062.670040811994</v>
      </c>
      <c r="P153" s="163">
        <f t="shared" si="86"/>
        <v>64062.670040811994</v>
      </c>
      <c r="Q153" s="164">
        <f t="shared" si="87"/>
        <v>30372.161116003663</v>
      </c>
      <c r="R153" s="165">
        <f t="shared" si="88"/>
        <v>314487.60861716932</v>
      </c>
      <c r="S153" s="166">
        <f t="shared" si="89"/>
        <v>1.1199816841474481</v>
      </c>
      <c r="T153" s="167">
        <f t="shared" si="90"/>
        <v>0.91192895263050433</v>
      </c>
      <c r="U153" s="149" t="b">
        <f t="shared" si="91"/>
        <v>0</v>
      </c>
      <c r="V153" s="143">
        <f t="shared" si="92"/>
        <v>311715.21811040177</v>
      </c>
      <c r="W153" s="143">
        <f t="shared" si="93"/>
        <v>311715.21811040223</v>
      </c>
      <c r="X153" s="143">
        <f t="shared" si="94"/>
        <v>311715.21811040223</v>
      </c>
      <c r="Y153" s="143">
        <f>'[2]Hold Harmless Base-21'!L145</f>
        <v>133759.57280108333</v>
      </c>
      <c r="Z153" s="143">
        <f>'[2]Hold Harmless Base-21'!M145</f>
        <v>32740.91061143878</v>
      </c>
      <c r="AA153" s="143">
        <f>'[2]Hold Harmless Base-21'!N145</f>
        <v>62512.116597605913</v>
      </c>
      <c r="AB153" s="143">
        <f>'[2]Hold Harmless Base-21'!O145</f>
        <v>51784.49968223297</v>
      </c>
      <c r="AC153" s="143">
        <f t="shared" si="95"/>
        <v>280797.09969236096</v>
      </c>
      <c r="AD153" s="168">
        <f>'[2]Populations-merged FY21'!M146</f>
        <v>0.2471213463241807</v>
      </c>
      <c r="AE153" s="170">
        <f t="shared" si="96"/>
        <v>0</v>
      </c>
      <c r="AF153" s="170">
        <f t="shared" si="97"/>
        <v>0.9</v>
      </c>
      <c r="AG153" s="170">
        <f t="shared" si="98"/>
        <v>0</v>
      </c>
      <c r="AH153" s="170">
        <f t="shared" si="99"/>
        <v>0.9</v>
      </c>
      <c r="AI153" s="143">
        <f t="shared" si="100"/>
        <v>252717.38972312488</v>
      </c>
      <c r="AJ153" s="143">
        <f t="shared" si="101"/>
        <v>0</v>
      </c>
      <c r="AK153" s="143">
        <f t="shared" si="102"/>
        <v>311715.21811040223</v>
      </c>
      <c r="AL153" s="143">
        <f t="shared" si="103"/>
        <v>310630.19585258857</v>
      </c>
      <c r="AM153" s="143">
        <f t="shared" si="104"/>
        <v>310630.19585258857</v>
      </c>
      <c r="AN153" s="143">
        <f t="shared" si="105"/>
        <v>0</v>
      </c>
      <c r="AO153" s="143">
        <f t="shared" si="106"/>
        <v>310630.19585258857</v>
      </c>
      <c r="AP153" s="143">
        <f t="shared" si="107"/>
        <v>310619.71110465308</v>
      </c>
      <c r="AQ153" s="143">
        <f t="shared" si="108"/>
        <v>310619.71110465308</v>
      </c>
      <c r="AR153" s="143">
        <f t="shared" si="109"/>
        <v>0</v>
      </c>
      <c r="AS153" s="143">
        <f t="shared" si="110"/>
        <v>310619.71110465308</v>
      </c>
      <c r="AT153" s="143">
        <f t="shared" si="111"/>
        <v>310619.71110465302</v>
      </c>
      <c r="AU153" s="143">
        <v>310619.71110465308</v>
      </c>
      <c r="AV153" s="143">
        <f t="shared" si="112"/>
        <v>0</v>
      </c>
      <c r="AW153" s="143">
        <f>'[2]Populations-merged FY21'!K146</f>
        <v>279</v>
      </c>
      <c r="AX153" s="151">
        <f t="shared" si="113"/>
        <v>1113</v>
      </c>
      <c r="AY153" s="152">
        <v>0</v>
      </c>
      <c r="AZ153" s="171">
        <f t="shared" si="114"/>
        <v>0</v>
      </c>
      <c r="BA153" s="172">
        <f t="shared" si="115"/>
        <v>310619.71110465308</v>
      </c>
      <c r="BB153" s="182">
        <f t="shared" si="79"/>
        <v>310619.71110465308</v>
      </c>
      <c r="BC153" s="174">
        <f>'[2]Spec Schs Calculations-21'!C144</f>
        <v>0</v>
      </c>
      <c r="BD153" s="183">
        <f t="shared" si="80"/>
        <v>0</v>
      </c>
      <c r="BE153" s="176">
        <f>'[2]Spec Schs Calculations-21'!D144</f>
        <v>0</v>
      </c>
      <c r="BF153" s="184">
        <f t="shared" si="81"/>
        <v>0</v>
      </c>
      <c r="BG153" s="176">
        <f>'[2]Spec Schs Calculations-21'!E144</f>
        <v>0</v>
      </c>
      <c r="BH153" s="184">
        <f t="shared" si="82"/>
        <v>0</v>
      </c>
      <c r="BI153" s="185">
        <f>'[2]Spec Schs Calculations-21'!F144</f>
        <v>0</v>
      </c>
      <c r="BJ153" s="184">
        <f t="shared" si="83"/>
        <v>0</v>
      </c>
      <c r="BK153" s="180">
        <f t="shared" si="116"/>
        <v>0</v>
      </c>
      <c r="BL153" s="13"/>
    </row>
    <row r="154" spans="1:64" ht="14.5" x14ac:dyDescent="0.35">
      <c r="A154" s="149">
        <v>4704490</v>
      </c>
      <c r="B154" s="143" t="s">
        <v>243</v>
      </c>
      <c r="C154" s="143">
        <f>'[2]2020-2021 Final-merged'!F147</f>
        <v>539051.2448450852</v>
      </c>
      <c r="D154" s="143">
        <f>'[2]2020-2021 Final-merged'!G147</f>
        <v>131945.91050843114</v>
      </c>
      <c r="E154" s="143">
        <f>'[2]2020-2021 Final-merged'!H147</f>
        <v>239038.41038404775</v>
      </c>
      <c r="F154" s="143">
        <f>'[2]2020-2021 Final-merged'!I147</f>
        <v>233840.13916053271</v>
      </c>
      <c r="G154" s="143">
        <f>'[2]2020-2021 Final-merged'!J147</f>
        <v>1143875.7048980969</v>
      </c>
      <c r="H154" s="143">
        <f>'[2]2020-2021 Final-merged'!K147</f>
        <v>576508.12865204294</v>
      </c>
      <c r="I154" s="143">
        <f>'[2]2020-2021 Final-merged'!L147</f>
        <v>142511.20028928629</v>
      </c>
      <c r="J154" s="143">
        <f>'[2]2020-2021 Final-merged'!M147</f>
        <v>284322.15912063775</v>
      </c>
      <c r="K154" s="143">
        <f>'[2]2020-2021 Final-merged'!N147</f>
        <v>236038.62423400197</v>
      </c>
      <c r="L154" s="143">
        <f>'[2]2020-2021 Final-merged'!O147</f>
        <v>1239380.1122959689</v>
      </c>
      <c r="M154" s="143">
        <f t="shared" si="84"/>
        <v>1239380.1122959689</v>
      </c>
      <c r="N154" s="143">
        <f>'[2]Hold Harmless Base-21'!Y146</f>
        <v>1113437.2626853795</v>
      </c>
      <c r="O154" s="162">
        <f t="shared" si="85"/>
        <v>125942.84961058944</v>
      </c>
      <c r="P154" s="163">
        <f t="shared" si="86"/>
        <v>125942.84961058944</v>
      </c>
      <c r="Q154" s="164">
        <f t="shared" si="87"/>
        <v>59709.601821849974</v>
      </c>
      <c r="R154" s="165">
        <f t="shared" si="88"/>
        <v>1179670.5104741189</v>
      </c>
      <c r="S154" s="166">
        <f t="shared" si="89"/>
        <v>1.0594853881834334</v>
      </c>
      <c r="T154" s="167">
        <f t="shared" si="90"/>
        <v>0.95182301117351542</v>
      </c>
      <c r="U154" s="149" t="b">
        <f t="shared" si="91"/>
        <v>0</v>
      </c>
      <c r="V154" s="143">
        <f t="shared" si="92"/>
        <v>1169271.0313380957</v>
      </c>
      <c r="W154" s="143">
        <f t="shared" si="93"/>
        <v>1169271.0313380973</v>
      </c>
      <c r="X154" s="143">
        <f t="shared" si="94"/>
        <v>1169271.0313380973</v>
      </c>
      <c r="Y154" s="143">
        <f>'[2]Hold Harmless Base-21'!L146</f>
        <v>524707.13377108332</v>
      </c>
      <c r="Z154" s="143">
        <f>'[2]Hold Harmless Base-21'!M146</f>
        <v>128434.84024527432</v>
      </c>
      <c r="AA154" s="143">
        <f>'[2]Hold Harmless Base-21'!N146</f>
        <v>232677.61715280867</v>
      </c>
      <c r="AB154" s="143">
        <f>'[2]Hold Harmless Base-21'!O146</f>
        <v>227617.67151621313</v>
      </c>
      <c r="AC154" s="143">
        <f t="shared" si="95"/>
        <v>1113437.2626853795</v>
      </c>
      <c r="AD154" s="168">
        <f>'[2]Populations-merged FY21'!M147</f>
        <v>0.23647711511789182</v>
      </c>
      <c r="AE154" s="170">
        <f t="shared" si="96"/>
        <v>0</v>
      </c>
      <c r="AF154" s="170">
        <f t="shared" si="97"/>
        <v>0.9</v>
      </c>
      <c r="AG154" s="170">
        <f t="shared" si="98"/>
        <v>0</v>
      </c>
      <c r="AH154" s="170">
        <f t="shared" si="99"/>
        <v>0.9</v>
      </c>
      <c r="AI154" s="143">
        <f t="shared" si="100"/>
        <v>1002093.5364168416</v>
      </c>
      <c r="AJ154" s="143">
        <f t="shared" si="101"/>
        <v>0</v>
      </c>
      <c r="AK154" s="143">
        <f t="shared" si="102"/>
        <v>1169271.0313380973</v>
      </c>
      <c r="AL154" s="143">
        <f t="shared" si="103"/>
        <v>1165201.0180031396</v>
      </c>
      <c r="AM154" s="143">
        <f t="shared" si="104"/>
        <v>1165201.0180031396</v>
      </c>
      <c r="AN154" s="143">
        <f t="shared" si="105"/>
        <v>0</v>
      </c>
      <c r="AO154" s="143">
        <f t="shared" si="106"/>
        <v>1165201.0180031396</v>
      </c>
      <c r="AP154" s="143">
        <f t="shared" si="107"/>
        <v>1165161.6887971221</v>
      </c>
      <c r="AQ154" s="143">
        <f t="shared" si="108"/>
        <v>1165161.6887971221</v>
      </c>
      <c r="AR154" s="143">
        <f t="shared" si="109"/>
        <v>0</v>
      </c>
      <c r="AS154" s="143">
        <f t="shared" si="110"/>
        <v>1165161.6887971221</v>
      </c>
      <c r="AT154" s="143">
        <f t="shared" si="111"/>
        <v>1165161.6887971219</v>
      </c>
      <c r="AU154" s="143">
        <v>1165161.6887971221</v>
      </c>
      <c r="AV154" s="143">
        <f t="shared" si="112"/>
        <v>0</v>
      </c>
      <c r="AW154" s="143">
        <f>'[2]Populations-merged FY21'!K147</f>
        <v>1023</v>
      </c>
      <c r="AX154" s="151">
        <f t="shared" si="113"/>
        <v>1139</v>
      </c>
      <c r="AY154" s="152">
        <v>0</v>
      </c>
      <c r="AZ154" s="171">
        <f t="shared" si="114"/>
        <v>0</v>
      </c>
      <c r="BA154" s="172">
        <f t="shared" si="115"/>
        <v>1165161.6887971221</v>
      </c>
      <c r="BB154" s="182">
        <f t="shared" si="79"/>
        <v>1165161.6887971221</v>
      </c>
      <c r="BC154" s="174">
        <f>'[2]Spec Schs Calculations-21'!C145</f>
        <v>0</v>
      </c>
      <c r="BD154" s="183">
        <f t="shared" si="80"/>
        <v>0</v>
      </c>
      <c r="BE154" s="176">
        <f>'[2]Spec Schs Calculations-21'!D145</f>
        <v>0</v>
      </c>
      <c r="BF154" s="184">
        <f t="shared" si="81"/>
        <v>0</v>
      </c>
      <c r="BG154" s="176">
        <f>'[2]Spec Schs Calculations-21'!E145</f>
        <v>0</v>
      </c>
      <c r="BH154" s="184">
        <f t="shared" si="82"/>
        <v>0</v>
      </c>
      <c r="BI154" s="185">
        <f>'[2]Spec Schs Calculations-21'!F145</f>
        <v>0</v>
      </c>
      <c r="BJ154" s="184">
        <f t="shared" si="83"/>
        <v>0</v>
      </c>
      <c r="BK154" s="180">
        <f t="shared" si="116"/>
        <v>0</v>
      </c>
      <c r="BL154" s="13"/>
    </row>
    <row r="155" spans="1:64" ht="14.5" x14ac:dyDescent="0.35">
      <c r="A155" s="149">
        <v>4704500</v>
      </c>
      <c r="B155" s="143" t="s">
        <v>244</v>
      </c>
      <c r="C155" s="143">
        <f>'[2]2020-2021 Final-merged'!F148</f>
        <v>721926.37612664187</v>
      </c>
      <c r="D155" s="143">
        <f>'[2]2020-2021 Final-merged'!G148</f>
        <v>164.87712923159978</v>
      </c>
      <c r="E155" s="143">
        <f>'[2]2020-2021 Final-merged'!H148</f>
        <v>536.93955275212829</v>
      </c>
      <c r="F155" s="143">
        <f>'[2]2020-2021 Final-merged'!I148</f>
        <v>581.13023895963192</v>
      </c>
      <c r="G155" s="143">
        <f>'[2]2020-2021 Final-merged'!J148</f>
        <v>723209.32304758532</v>
      </c>
      <c r="H155" s="143">
        <f>'[2]2020-2021 Final-merged'!K148</f>
        <v>712886.39564499923</v>
      </c>
      <c r="I155" s="143">
        <f>'[2]2020-2021 Final-merged'!L148</f>
        <v>0</v>
      </c>
      <c r="J155" s="143">
        <f>'[2]2020-2021 Final-merged'!M148</f>
        <v>0</v>
      </c>
      <c r="K155" s="143">
        <f>'[2]2020-2021 Final-merged'!N148</f>
        <v>0</v>
      </c>
      <c r="L155" s="143">
        <f>'[2]2020-2021 Final-merged'!O148</f>
        <v>712886.39564499923</v>
      </c>
      <c r="M155" s="143">
        <f t="shared" si="84"/>
        <v>712886.39564499923</v>
      </c>
      <c r="N155" s="143">
        <f>'[2]Hold Harmless Base-21'!Y147</f>
        <v>712722.28971909254</v>
      </c>
      <c r="O155" s="162">
        <f t="shared" si="85"/>
        <v>164.10592590668239</v>
      </c>
      <c r="P155" s="163">
        <f t="shared" si="86"/>
        <v>164.10592590668239</v>
      </c>
      <c r="Q155" s="164">
        <f t="shared" si="87"/>
        <v>77.802745632572467</v>
      </c>
      <c r="R155" s="165">
        <f t="shared" si="88"/>
        <v>712808.59289936663</v>
      </c>
      <c r="S155" s="166">
        <f t="shared" si="89"/>
        <v>1.0001210894923858</v>
      </c>
      <c r="T155" s="167">
        <f t="shared" si="90"/>
        <v>0.9998908623504279</v>
      </c>
      <c r="U155" s="149" t="b">
        <f t="shared" si="91"/>
        <v>0</v>
      </c>
      <c r="V155" s="143">
        <f t="shared" si="92"/>
        <v>706524.77210023883</v>
      </c>
      <c r="W155" s="143">
        <f t="shared" si="93"/>
        <v>706524.77210023988</v>
      </c>
      <c r="X155" s="143">
        <f t="shared" si="94"/>
        <v>706524.77210023988</v>
      </c>
      <c r="Y155" s="143">
        <f>'[2]Hold Harmless Base-21'!L147</f>
        <v>712722.28971909254</v>
      </c>
      <c r="Z155" s="143">
        <f>'[2]Hold Harmless Base-21'!M147</f>
        <v>162.77505429119049</v>
      </c>
      <c r="AA155" s="143">
        <f>'[2]Hold Harmless Base-21'!N147</f>
        <v>530.09392665701728</v>
      </c>
      <c r="AB155" s="143">
        <f>'[2]Hold Harmless Base-21'!O147</f>
        <v>573.72121068430829</v>
      </c>
      <c r="AC155" s="143">
        <f t="shared" si="95"/>
        <v>713988.87991072505</v>
      </c>
      <c r="AD155" s="168">
        <f>'[2]Populations-merged FY21'!M148</f>
        <v>2.8658812868146807E-2</v>
      </c>
      <c r="AE155" s="170">
        <f t="shared" si="96"/>
        <v>0.85</v>
      </c>
      <c r="AF155" s="170">
        <f t="shared" si="97"/>
        <v>0</v>
      </c>
      <c r="AG155" s="170">
        <f t="shared" si="98"/>
        <v>0</v>
      </c>
      <c r="AH155" s="170">
        <f t="shared" si="99"/>
        <v>0.85</v>
      </c>
      <c r="AI155" s="143">
        <f t="shared" si="100"/>
        <v>606890.54792411625</v>
      </c>
      <c r="AJ155" s="143">
        <f t="shared" si="101"/>
        <v>0</v>
      </c>
      <c r="AK155" s="143">
        <f t="shared" si="102"/>
        <v>706524.77210023988</v>
      </c>
      <c r="AL155" s="143">
        <f t="shared" si="103"/>
        <v>704065.49177356041</v>
      </c>
      <c r="AM155" s="143">
        <f t="shared" si="104"/>
        <v>704065.49177356041</v>
      </c>
      <c r="AN155" s="143">
        <f t="shared" si="105"/>
        <v>0</v>
      </c>
      <c r="AO155" s="143">
        <f t="shared" si="106"/>
        <v>704065.49177356041</v>
      </c>
      <c r="AP155" s="143">
        <f t="shared" si="107"/>
        <v>704041.72734463529</v>
      </c>
      <c r="AQ155" s="143">
        <f t="shared" si="108"/>
        <v>704041.72734463529</v>
      </c>
      <c r="AR155" s="143">
        <f t="shared" si="109"/>
        <v>0</v>
      </c>
      <c r="AS155" s="143">
        <f t="shared" si="110"/>
        <v>704041.72734463529</v>
      </c>
      <c r="AT155" s="143">
        <f t="shared" si="111"/>
        <v>704041.72734463518</v>
      </c>
      <c r="AU155" s="143">
        <v>704041.72734463529</v>
      </c>
      <c r="AV155" s="143">
        <f t="shared" si="112"/>
        <v>0</v>
      </c>
      <c r="AW155" s="143">
        <f>'[2]Populations-merged FY21'!K148</f>
        <v>1265</v>
      </c>
      <c r="AX155" s="151">
        <f t="shared" si="113"/>
        <v>557</v>
      </c>
      <c r="AY155" s="152">
        <v>12</v>
      </c>
      <c r="AZ155" s="171">
        <f t="shared" si="114"/>
        <v>6684</v>
      </c>
      <c r="BA155" s="172">
        <f t="shared" si="115"/>
        <v>697357.72734463529</v>
      </c>
      <c r="BB155" s="182">
        <f t="shared" si="79"/>
        <v>695686.72734463529</v>
      </c>
      <c r="BC155" s="174">
        <f>'[2]Spec Schs Calculations-21'!C146</f>
        <v>3</v>
      </c>
      <c r="BD155" s="183">
        <f t="shared" si="80"/>
        <v>1671</v>
      </c>
      <c r="BE155" s="176">
        <f>'[2]Spec Schs Calculations-21'!D146</f>
        <v>0</v>
      </c>
      <c r="BF155" s="184">
        <f t="shared" si="81"/>
        <v>0</v>
      </c>
      <c r="BG155" s="176">
        <f>'[2]Spec Schs Calculations-21'!E146</f>
        <v>0</v>
      </c>
      <c r="BH155" s="184">
        <f t="shared" si="82"/>
        <v>0</v>
      </c>
      <c r="BI155" s="185">
        <f>'[2]Spec Schs Calculations-21'!F146</f>
        <v>0</v>
      </c>
      <c r="BJ155" s="184">
        <f t="shared" si="83"/>
        <v>0</v>
      </c>
      <c r="BK155" s="180">
        <f t="shared" si="116"/>
        <v>1671</v>
      </c>
      <c r="BL155" s="13"/>
    </row>
    <row r="156" spans="1:64" ht="14.5" x14ac:dyDescent="0.35">
      <c r="A156" s="149">
        <v>4704530</v>
      </c>
      <c r="B156" s="143" t="s">
        <v>245</v>
      </c>
      <c r="C156" s="143">
        <f>'[2]2020-2021 Final-merged'!F149</f>
        <v>1058460.4356099123</v>
      </c>
      <c r="D156" s="143">
        <f>'[2]2020-2021 Final-merged'!G149</f>
        <v>0</v>
      </c>
      <c r="E156" s="143">
        <f>'[2]2020-2021 Final-merged'!H149</f>
        <v>493045.47783749265</v>
      </c>
      <c r="F156" s="143">
        <f>'[2]2020-2021 Final-merged'!I149</f>
        <v>417187.61380230042</v>
      </c>
      <c r="G156" s="143">
        <f>'[2]2020-2021 Final-merged'!J149</f>
        <v>1968693.5272497055</v>
      </c>
      <c r="H156" s="143">
        <f>'[2]2020-2021 Final-merged'!K149</f>
        <v>962537.52076020464</v>
      </c>
      <c r="I156" s="143">
        <f>'[2]2020-2021 Final-merged'!L149</f>
        <v>0</v>
      </c>
      <c r="J156" s="143">
        <f>'[2]2020-2021 Final-merged'!M149</f>
        <v>472184.49306492653</v>
      </c>
      <c r="K156" s="143">
        <f>'[2]2020-2021 Final-merged'!N149</f>
        <v>403287.57753753691</v>
      </c>
      <c r="L156" s="143">
        <f>'[2]2020-2021 Final-merged'!O149</f>
        <v>1838009.591362668</v>
      </c>
      <c r="M156" s="143">
        <f t="shared" si="84"/>
        <v>1838009.591362668</v>
      </c>
      <c r="N156" s="143">
        <f>'[2]Hold Harmless Base-21'!Y148</f>
        <v>1633619.556462667</v>
      </c>
      <c r="O156" s="162">
        <f t="shared" si="85"/>
        <v>204390.03490000102</v>
      </c>
      <c r="P156" s="163">
        <f t="shared" si="86"/>
        <v>204390.03490000102</v>
      </c>
      <c r="Q156" s="164">
        <f t="shared" si="87"/>
        <v>96901.472675642464</v>
      </c>
      <c r="R156" s="165">
        <f t="shared" si="88"/>
        <v>1741108.1186870255</v>
      </c>
      <c r="S156" s="166">
        <f t="shared" si="89"/>
        <v>1.0657977934942866</v>
      </c>
      <c r="T156" s="167">
        <f t="shared" si="90"/>
        <v>0.94727912567431083</v>
      </c>
      <c r="U156" s="149" t="b">
        <f t="shared" si="91"/>
        <v>0</v>
      </c>
      <c r="V156" s="143">
        <f t="shared" si="92"/>
        <v>1725759.241697154</v>
      </c>
      <c r="W156" s="143">
        <f t="shared" si="93"/>
        <v>1725759.2416971563</v>
      </c>
      <c r="X156" s="143">
        <f t="shared" si="94"/>
        <v>1725759.2416971563</v>
      </c>
      <c r="Y156" s="143">
        <f>'[2]Hold Harmless Base-21'!L148</f>
        <v>878309.21543687664</v>
      </c>
      <c r="Z156" s="143">
        <f>'[2]Hold Harmless Base-21'!M148</f>
        <v>0</v>
      </c>
      <c r="AA156" s="143">
        <f>'[2]Hold Harmless Base-21'!N148</f>
        <v>409128.55336403352</v>
      </c>
      <c r="AB156" s="143">
        <f>'[2]Hold Harmless Base-21'!O148</f>
        <v>346181.78766175674</v>
      </c>
      <c r="AC156" s="143">
        <f t="shared" si="95"/>
        <v>1633619.556462667</v>
      </c>
      <c r="AD156" s="168">
        <f>'[2]Populations-merged FY21'!M149</f>
        <v>8.2900548463815948E-2</v>
      </c>
      <c r="AE156" s="170">
        <f t="shared" si="96"/>
        <v>0.85</v>
      </c>
      <c r="AF156" s="170">
        <f t="shared" si="97"/>
        <v>0</v>
      </c>
      <c r="AG156" s="170">
        <f t="shared" si="98"/>
        <v>0</v>
      </c>
      <c r="AH156" s="170">
        <f t="shared" si="99"/>
        <v>0.85</v>
      </c>
      <c r="AI156" s="143">
        <f t="shared" si="100"/>
        <v>1388576.6229932669</v>
      </c>
      <c r="AJ156" s="143">
        <f t="shared" si="101"/>
        <v>0</v>
      </c>
      <c r="AK156" s="143">
        <f t="shared" si="102"/>
        <v>1725759.2416971563</v>
      </c>
      <c r="AL156" s="143">
        <f t="shared" si="103"/>
        <v>1719752.1971896088</v>
      </c>
      <c r="AM156" s="143">
        <f t="shared" si="104"/>
        <v>1719752.1971896088</v>
      </c>
      <c r="AN156" s="143">
        <f t="shared" si="105"/>
        <v>0</v>
      </c>
      <c r="AO156" s="143">
        <f t="shared" si="106"/>
        <v>1719752.1971896088</v>
      </c>
      <c r="AP156" s="143">
        <f t="shared" si="107"/>
        <v>1719694.1501338498</v>
      </c>
      <c r="AQ156" s="143">
        <f t="shared" si="108"/>
        <v>1719694.1501338498</v>
      </c>
      <c r="AR156" s="143">
        <f t="shared" si="109"/>
        <v>0</v>
      </c>
      <c r="AS156" s="143">
        <f t="shared" si="110"/>
        <v>1719694.1501338498</v>
      </c>
      <c r="AT156" s="143">
        <f t="shared" si="111"/>
        <v>1719694.1501338496</v>
      </c>
      <c r="AU156" s="143">
        <v>1719694.1501338498</v>
      </c>
      <c r="AV156" s="143">
        <f t="shared" si="112"/>
        <v>0</v>
      </c>
      <c r="AW156" s="143">
        <f>'[2]Populations-merged FY21'!K149</f>
        <v>1708</v>
      </c>
      <c r="AX156" s="151">
        <f t="shared" si="113"/>
        <v>1007</v>
      </c>
      <c r="AY156" s="152">
        <v>32</v>
      </c>
      <c r="AZ156" s="171">
        <f t="shared" si="114"/>
        <v>32224</v>
      </c>
      <c r="BA156" s="172">
        <f t="shared" si="115"/>
        <v>1687470.1501338498</v>
      </c>
      <c r="BB156" s="182">
        <f t="shared" si="79"/>
        <v>1672365.1501338498</v>
      </c>
      <c r="BC156" s="174">
        <f>'[2]Spec Schs Calculations-21'!C147</f>
        <v>2</v>
      </c>
      <c r="BD156" s="200">
        <f t="shared" si="80"/>
        <v>2014</v>
      </c>
      <c r="BE156" s="176">
        <f>'[2]Spec Schs Calculations-21'!D147</f>
        <v>0</v>
      </c>
      <c r="BF156" s="184">
        <f t="shared" si="81"/>
        <v>0</v>
      </c>
      <c r="BG156" s="176">
        <f>'[2]Spec Schs Calculations-21'!E147</f>
        <v>13</v>
      </c>
      <c r="BH156" s="184">
        <f t="shared" si="82"/>
        <v>13091</v>
      </c>
      <c r="BI156" s="185">
        <f>'[2]Spec Schs Calculations-21'!F147</f>
        <v>0</v>
      </c>
      <c r="BJ156" s="184">
        <f t="shared" si="83"/>
        <v>0</v>
      </c>
      <c r="BK156" s="180">
        <f t="shared" si="116"/>
        <v>15105</v>
      </c>
      <c r="BL156" s="13"/>
    </row>
    <row r="157" spans="1:64" ht="15" thickBot="1" x14ac:dyDescent="0.4">
      <c r="A157" s="149">
        <v>4704550</v>
      </c>
      <c r="B157" s="143" t="s">
        <v>246</v>
      </c>
      <c r="C157" s="143"/>
      <c r="D157" s="143"/>
      <c r="E157" s="143"/>
      <c r="F157" s="143"/>
      <c r="G157" s="143"/>
      <c r="H157" s="143"/>
      <c r="I157" s="143"/>
      <c r="J157" s="143"/>
      <c r="K157" s="143"/>
      <c r="L157" s="143"/>
      <c r="M157" s="143"/>
      <c r="N157" s="143"/>
      <c r="O157" s="162"/>
      <c r="P157" s="163"/>
      <c r="Q157" s="164"/>
      <c r="R157" s="165"/>
      <c r="S157" s="166"/>
      <c r="T157" s="167"/>
      <c r="U157" s="149"/>
      <c r="V157" s="143"/>
      <c r="W157" s="143"/>
      <c r="X157" s="143"/>
      <c r="Y157" s="143"/>
      <c r="Z157" s="143"/>
      <c r="AA157" s="143"/>
      <c r="AB157" s="143"/>
      <c r="AC157" s="143"/>
      <c r="AD157" s="168"/>
      <c r="AE157" s="170"/>
      <c r="AF157" s="170"/>
      <c r="AG157" s="170"/>
      <c r="AH157" s="170"/>
      <c r="AI157" s="143"/>
      <c r="AJ157" s="143"/>
      <c r="AK157" s="143"/>
      <c r="AL157" s="143"/>
      <c r="AM157" s="143"/>
      <c r="AN157" s="143"/>
      <c r="AO157" s="143"/>
      <c r="AP157" s="143"/>
      <c r="AQ157" s="143"/>
      <c r="AR157" s="143"/>
      <c r="AS157" s="143"/>
      <c r="AT157" s="143"/>
      <c r="AU157" s="143"/>
      <c r="AV157" s="143"/>
      <c r="AW157" s="143"/>
      <c r="AX157" s="151"/>
      <c r="AY157" s="152"/>
      <c r="AZ157" s="171">
        <f t="shared" si="114"/>
        <v>0</v>
      </c>
      <c r="BA157" s="172">
        <f t="shared" si="115"/>
        <v>0</v>
      </c>
      <c r="BB157" s="201">
        <f>BE165</f>
        <v>178353.16037631236</v>
      </c>
      <c r="BC157" s="202">
        <f t="shared" ref="BC157:BI157" si="117">SUM(BC15:BC156)</f>
        <v>177</v>
      </c>
      <c r="BD157" s="203">
        <f>SUM(BD15:BD156)</f>
        <v>237265</v>
      </c>
      <c r="BE157" s="202">
        <f t="shared" si="117"/>
        <v>38</v>
      </c>
      <c r="BF157" s="203">
        <f>SUM(BF15:BF156)</f>
        <v>45914</v>
      </c>
      <c r="BG157" s="202">
        <f t="shared" si="117"/>
        <v>125</v>
      </c>
      <c r="BH157" s="203">
        <f>SUM(BH15:BH156)</f>
        <v>159393</v>
      </c>
      <c r="BI157" s="202">
        <f t="shared" si="117"/>
        <v>18</v>
      </c>
      <c r="BJ157" s="203">
        <f>SUM(BJ15:BJ156)</f>
        <v>21922</v>
      </c>
      <c r="BK157" s="204">
        <f>SUM(BD157,BF157,BH157,BJ157)</f>
        <v>464494</v>
      </c>
      <c r="BL157" s="13"/>
    </row>
    <row r="158" spans="1:64" ht="15" thickBot="1" x14ac:dyDescent="0.4">
      <c r="A158" s="149"/>
      <c r="B158" s="143"/>
      <c r="C158" s="143"/>
      <c r="D158" s="143"/>
      <c r="E158" s="143"/>
      <c r="F158" s="143"/>
      <c r="G158" s="143"/>
      <c r="H158" s="143"/>
      <c r="I158" s="143"/>
      <c r="J158" s="143"/>
      <c r="K158" s="143"/>
      <c r="L158" s="143"/>
      <c r="M158" s="143"/>
      <c r="N158" s="143"/>
      <c r="O158" s="162"/>
      <c r="P158" s="163"/>
      <c r="Q158" s="164"/>
      <c r="R158" s="165"/>
      <c r="S158" s="166"/>
      <c r="T158" s="167"/>
      <c r="U158" s="149"/>
      <c r="V158" s="143"/>
      <c r="W158" s="143"/>
      <c r="X158" s="143"/>
      <c r="Y158" s="143"/>
      <c r="Z158" s="143"/>
      <c r="AA158" s="143"/>
      <c r="AB158" s="143"/>
      <c r="AC158" s="143"/>
      <c r="AD158" s="168"/>
      <c r="AE158" s="170"/>
      <c r="AF158" s="170"/>
      <c r="AG158" s="170"/>
      <c r="AH158" s="170"/>
      <c r="AI158" s="143"/>
      <c r="AJ158" s="143"/>
      <c r="AK158" s="143"/>
      <c r="AL158" s="143"/>
      <c r="AM158" s="143"/>
      <c r="AN158" s="143"/>
      <c r="AO158" s="143"/>
      <c r="AP158" s="143"/>
      <c r="AQ158" s="143"/>
      <c r="AR158" s="143"/>
      <c r="AS158" s="143"/>
      <c r="AT158" s="143"/>
      <c r="AU158" s="143"/>
      <c r="AV158" s="143"/>
      <c r="AW158" s="143"/>
      <c r="AX158" s="151"/>
      <c r="AY158" s="152"/>
      <c r="AZ158" s="1095"/>
      <c r="BA158" s="1096"/>
      <c r="BB158" s="639"/>
      <c r="BC158" s="1211" t="s">
        <v>99</v>
      </c>
      <c r="BD158" s="1212"/>
      <c r="BE158" s="1211" t="s">
        <v>100</v>
      </c>
      <c r="BF158" s="1212"/>
      <c r="BG158" s="1211" t="s">
        <v>101</v>
      </c>
      <c r="BH158" s="1212"/>
      <c r="BI158" s="1211" t="s">
        <v>102</v>
      </c>
      <c r="BJ158" s="1212"/>
      <c r="BK158" s="208"/>
      <c r="BL158" s="13"/>
    </row>
    <row r="159" spans="1:64" ht="14.5" x14ac:dyDescent="0.35">
      <c r="A159" s="149">
        <v>4799998</v>
      </c>
      <c r="B159" s="143" t="s">
        <v>247</v>
      </c>
      <c r="C159" s="143">
        <f>'[2]2020-2021 Final-merged'!F152</f>
        <v>0</v>
      </c>
      <c r="D159" s="143">
        <f>'[2]2020-2021 Final-merged'!G152</f>
        <v>0</v>
      </c>
      <c r="E159" s="143">
        <f>'[2]2020-2021 Final-merged'!H152</f>
        <v>0</v>
      </c>
      <c r="F159" s="143">
        <f>'[2]2020-2021 Final-merged'!I152</f>
        <v>0</v>
      </c>
      <c r="G159" s="143">
        <f>'[2]2020-2021 Final-merged'!J152</f>
        <v>0</v>
      </c>
      <c r="H159" s="143">
        <f>'[2]2020-2021 Final-merged'!K152</f>
        <v>0</v>
      </c>
      <c r="I159" s="143">
        <f>'[2]2020-2021 Final-merged'!L152</f>
        <v>0</v>
      </c>
      <c r="J159" s="143">
        <f>'[2]2020-2021 Final-merged'!M152</f>
        <v>0</v>
      </c>
      <c r="K159" s="143">
        <f>'[2]2020-2021 Final-merged'!N152</f>
        <v>0</v>
      </c>
      <c r="L159" s="143">
        <f>'[2]2020-2021 Final-merged'!O152</f>
        <v>0</v>
      </c>
      <c r="M159" s="143">
        <f t="shared" si="84"/>
        <v>0</v>
      </c>
      <c r="N159" s="143">
        <f>'[2]Hold Harmless Base-21'!Y151</f>
        <v>0</v>
      </c>
      <c r="O159" s="162">
        <f t="shared" si="85"/>
        <v>0</v>
      </c>
      <c r="P159" s="163" t="str">
        <f t="shared" si="86"/>
        <v>0</v>
      </c>
      <c r="Q159" s="164">
        <f t="shared" si="87"/>
        <v>0</v>
      </c>
      <c r="R159" s="165">
        <f t="shared" si="88"/>
        <v>0</v>
      </c>
      <c r="S159" s="166">
        <f t="shared" si="89"/>
        <v>0</v>
      </c>
      <c r="T159" s="167">
        <f t="shared" si="90"/>
        <v>0</v>
      </c>
      <c r="U159" s="149" t="b">
        <f t="shared" si="91"/>
        <v>1</v>
      </c>
      <c r="V159" s="143">
        <f t="shared" si="92"/>
        <v>0</v>
      </c>
      <c r="W159" s="143">
        <f t="shared" si="93"/>
        <v>0</v>
      </c>
      <c r="X159" s="143">
        <f t="shared" si="94"/>
        <v>0</v>
      </c>
      <c r="Y159" s="143">
        <f>'[2]Hold Harmless Base-21'!L151</f>
        <v>0</v>
      </c>
      <c r="Z159" s="143">
        <f>'[2]Hold Harmless Base-21'!M151</f>
        <v>0</v>
      </c>
      <c r="AA159" s="143">
        <f>'[2]Hold Harmless Base-21'!N151</f>
        <v>0</v>
      </c>
      <c r="AB159" s="143">
        <f>'[2]Hold Harmless Base-21'!O151</f>
        <v>0</v>
      </c>
      <c r="AC159" s="143">
        <f t="shared" si="95"/>
        <v>0</v>
      </c>
      <c r="AD159" s="168">
        <f>'[2]Populations-merged FY21'!M152</f>
        <v>0</v>
      </c>
      <c r="AE159" s="170">
        <f t="shared" si="96"/>
        <v>0.85</v>
      </c>
      <c r="AF159" s="170">
        <f t="shared" si="97"/>
        <v>0</v>
      </c>
      <c r="AG159" s="170">
        <f t="shared" si="98"/>
        <v>0</v>
      </c>
      <c r="AH159" s="170">
        <f t="shared" si="99"/>
        <v>0.85</v>
      </c>
      <c r="AI159" s="143">
        <f t="shared" si="100"/>
        <v>0</v>
      </c>
      <c r="AJ159" s="143">
        <f t="shared" si="101"/>
        <v>0</v>
      </c>
      <c r="AK159" s="143">
        <f t="shared" si="102"/>
        <v>0</v>
      </c>
      <c r="AL159" s="143">
        <f t="shared" si="103"/>
        <v>0</v>
      </c>
      <c r="AM159" s="143">
        <f t="shared" si="104"/>
        <v>0</v>
      </c>
      <c r="AN159" s="143">
        <f t="shared" si="105"/>
        <v>0</v>
      </c>
      <c r="AO159" s="143">
        <f t="shared" si="106"/>
        <v>0</v>
      </c>
      <c r="AP159" s="143">
        <f t="shared" si="107"/>
        <v>0</v>
      </c>
      <c r="AQ159" s="143">
        <f t="shared" si="108"/>
        <v>0</v>
      </c>
      <c r="AR159" s="143">
        <f t="shared" si="109"/>
        <v>0</v>
      </c>
      <c r="AS159" s="143">
        <f t="shared" si="110"/>
        <v>0</v>
      </c>
      <c r="AT159" s="143">
        <f t="shared" si="111"/>
        <v>0</v>
      </c>
      <c r="AU159" s="143">
        <v>0</v>
      </c>
      <c r="AV159" s="143">
        <f t="shared" si="112"/>
        <v>0</v>
      </c>
      <c r="AW159" s="143">
        <f>'[2]Populations-merged FY21'!K152</f>
        <v>0</v>
      </c>
      <c r="AX159" s="151"/>
      <c r="AY159" s="152">
        <v>0</v>
      </c>
      <c r="AZ159" s="171">
        <f t="shared" ref="AZ159:AZ160" si="118">AX159*AY159</f>
        <v>0</v>
      </c>
      <c r="BA159" s="172">
        <f t="shared" si="115"/>
        <v>0</v>
      </c>
      <c r="BB159" s="182">
        <f>BA159-BK159</f>
        <v>0</v>
      </c>
      <c r="BC159" s="262"/>
      <c r="BD159" s="13"/>
      <c r="BE159" s="13"/>
      <c r="BF159" s="13"/>
      <c r="BG159" s="13"/>
      <c r="BH159" s="13"/>
      <c r="BI159" s="13"/>
      <c r="BJ159" s="13"/>
      <c r="BK159" s="13"/>
      <c r="BL159" s="13"/>
    </row>
    <row r="160" spans="1:64" ht="14.5" x14ac:dyDescent="0.35">
      <c r="A160" s="149">
        <v>4799999</v>
      </c>
      <c r="B160" s="143" t="s">
        <v>271</v>
      </c>
      <c r="C160" s="143">
        <f>'[2]2020-2021 Final-merged'!F153</f>
        <v>780776.25411239499</v>
      </c>
      <c r="D160" s="143">
        <f>'[2]2020-2021 Final-merged'!G153</f>
        <v>191113.98913813499</v>
      </c>
      <c r="E160" s="143">
        <f>'[2]2020-2021 Final-merged'!H153</f>
        <v>346028.449086042</v>
      </c>
      <c r="F160" s="143">
        <f>'[2]2020-2021 Final-merged'!I153</f>
        <v>292789.99498195702</v>
      </c>
      <c r="G160" s="143">
        <f>'[2]2020-2021 Final-merged'!J153</f>
        <v>1610708.687318529</v>
      </c>
      <c r="H160" s="143">
        <f>'[2]2020-2021 Final-merged'!K153</f>
        <v>854900.12821617688</v>
      </c>
      <c r="I160" s="143">
        <f>'[2]2020-2021 Final-merged'!L153</f>
        <v>211328.92555117043</v>
      </c>
      <c r="J160" s="143">
        <f>'[2]2020-2021 Final-merged'!M153</f>
        <v>411150.94591261365</v>
      </c>
      <c r="K160" s="143">
        <f>'[2]2020-2021 Final-merged'!N153</f>
        <v>351159.49679559941</v>
      </c>
      <c r="L160" s="143">
        <f>'[2]2020-2021 Final-merged'!O153</f>
        <v>1828539.4964755601</v>
      </c>
      <c r="M160" s="143">
        <f t="shared" si="84"/>
        <v>1828539.4964755601</v>
      </c>
      <c r="N160" s="143">
        <f>'[2]Hold Harmless Base-21'!Y152</f>
        <v>1246829.0967222259</v>
      </c>
      <c r="O160" s="162">
        <f t="shared" si="85"/>
        <v>581710.39975333423</v>
      </c>
      <c r="P160" s="163">
        <f t="shared" si="86"/>
        <v>581710.39975333423</v>
      </c>
      <c r="Q160" s="164">
        <f t="shared" si="87"/>
        <v>275789.34772633814</v>
      </c>
      <c r="R160" s="165">
        <f t="shared" si="88"/>
        <v>1552750.148749222</v>
      </c>
      <c r="S160" s="166">
        <f t="shared" si="89"/>
        <v>1.245359249981596</v>
      </c>
      <c r="T160" s="167">
        <f t="shared" si="90"/>
        <v>0.8491750666267196</v>
      </c>
      <c r="U160" s="149" t="b">
        <f t="shared" si="91"/>
        <v>0</v>
      </c>
      <c r="V160" s="143">
        <f t="shared" si="92"/>
        <v>1539061.7564125478</v>
      </c>
      <c r="W160" s="143">
        <f t="shared" si="93"/>
        <v>1539061.7564125499</v>
      </c>
      <c r="X160" s="143">
        <f t="shared" si="94"/>
        <v>1539061.7564125499</v>
      </c>
      <c r="Y160" s="143">
        <f>'[2]Hold Harmless Base-21'!L152</f>
        <v>604388.96202749864</v>
      </c>
      <c r="Z160" s="143">
        <f>'[2]Hold Harmless Base-21'!M152</f>
        <v>147938.90684526946</v>
      </c>
      <c r="AA160" s="143">
        <f>'[2]Hold Harmless Base-21'!N152</f>
        <v>267856.21882526204</v>
      </c>
      <c r="AB160" s="143">
        <f>'[2]Hold Harmless Base-21'!O152</f>
        <v>226645.00902419575</v>
      </c>
      <c r="AC160" s="143">
        <f t="shared" si="95"/>
        <v>1246829.0967222259</v>
      </c>
      <c r="AD160" s="168">
        <f>'[2]Populations-merged FY21'!M153</f>
        <v>1</v>
      </c>
      <c r="AE160" s="170">
        <f t="shared" si="96"/>
        <v>0</v>
      </c>
      <c r="AF160" s="170">
        <f t="shared" si="97"/>
        <v>0</v>
      </c>
      <c r="AG160" s="170">
        <f t="shared" si="98"/>
        <v>0.95</v>
      </c>
      <c r="AH160" s="170">
        <f t="shared" si="99"/>
        <v>0.95</v>
      </c>
      <c r="AI160" s="143">
        <f t="shared" si="100"/>
        <v>1184487.6418861146</v>
      </c>
      <c r="AJ160" s="143">
        <f t="shared" si="101"/>
        <v>0</v>
      </c>
      <c r="AK160" s="143">
        <f t="shared" si="102"/>
        <v>1539061.7564125499</v>
      </c>
      <c r="AL160" s="143">
        <f t="shared" si="103"/>
        <v>1533704.5708635724</v>
      </c>
      <c r="AM160" s="143">
        <f t="shared" si="104"/>
        <v>1533704.5708635724</v>
      </c>
      <c r="AN160" s="143">
        <f t="shared" si="105"/>
        <v>0</v>
      </c>
      <c r="AO160" s="143">
        <f t="shared" si="106"/>
        <v>1533704.5708635724</v>
      </c>
      <c r="AP160" s="143">
        <f t="shared" si="107"/>
        <v>1533652.8035014558</v>
      </c>
      <c r="AQ160" s="143">
        <f t="shared" si="108"/>
        <v>1533652.8035014558</v>
      </c>
      <c r="AR160" s="143">
        <f t="shared" si="109"/>
        <v>0</v>
      </c>
      <c r="AS160" s="143">
        <f t="shared" si="110"/>
        <v>1533652.8035014558</v>
      </c>
      <c r="AT160" s="143">
        <f t="shared" si="111"/>
        <v>1533652.8035014556</v>
      </c>
      <c r="AU160" s="143">
        <v>1533652.8035014553</v>
      </c>
      <c r="AV160" s="143">
        <f t="shared" si="112"/>
        <v>0</v>
      </c>
      <c r="AW160" s="143">
        <f>'[2]Populations-merged FY21'!K153</f>
        <v>1517</v>
      </c>
      <c r="AX160" s="151">
        <f t="shared" ref="AX160" si="119">AU160/AW160</f>
        <v>1010.9774578124294</v>
      </c>
      <c r="AY160" s="152">
        <v>0</v>
      </c>
      <c r="AZ160" s="171">
        <f t="shared" si="118"/>
        <v>0</v>
      </c>
      <c r="BA160" s="172">
        <f t="shared" si="115"/>
        <v>1533652.8035014553</v>
      </c>
      <c r="BB160" s="182">
        <f>BA160-BK160</f>
        <v>1533652.8035014553</v>
      </c>
      <c r="BC160" s="262"/>
      <c r="BD160" s="13"/>
      <c r="BE160" s="13"/>
      <c r="BF160" s="13"/>
      <c r="BG160" s="13"/>
      <c r="BH160" s="13"/>
      <c r="BI160" s="13"/>
      <c r="BJ160" s="13"/>
      <c r="BK160" s="13"/>
      <c r="BL160" s="13"/>
    </row>
    <row r="161" spans="1:64" ht="14.5" x14ac:dyDescent="0.35">
      <c r="A161" s="6"/>
      <c r="B161" s="26"/>
      <c r="C161" s="66"/>
      <c r="D161" s="211"/>
      <c r="E161" s="66"/>
      <c r="F161" s="66"/>
      <c r="G161" s="26"/>
      <c r="H161" s="26"/>
      <c r="I161" s="26"/>
      <c r="J161" s="26"/>
      <c r="K161" s="26"/>
      <c r="L161" s="26"/>
      <c r="M161" s="26"/>
      <c r="N161" s="26"/>
      <c r="O161" s="66"/>
      <c r="P161" s="213"/>
      <c r="Q161" s="214"/>
      <c r="R161" s="215"/>
      <c r="S161" s="216"/>
      <c r="T161" s="217"/>
      <c r="V161" s="26"/>
      <c r="W161" s="26"/>
      <c r="X161" s="26"/>
      <c r="Y161" s="26"/>
      <c r="Z161" s="26"/>
      <c r="AA161" s="26"/>
      <c r="AB161" s="26"/>
      <c r="AC161" s="26"/>
      <c r="AD161" s="218"/>
      <c r="AE161" s="220"/>
      <c r="AF161" s="220"/>
      <c r="AG161" s="220"/>
      <c r="AH161" s="220"/>
      <c r="AI161" s="26"/>
      <c r="AJ161" s="26"/>
      <c r="AK161" s="26"/>
      <c r="AL161" s="26"/>
      <c r="AM161" s="26"/>
      <c r="AN161" s="26"/>
      <c r="AO161" s="26"/>
      <c r="AP161" s="26"/>
      <c r="AQ161" s="26"/>
      <c r="AR161" s="26"/>
      <c r="AS161" s="26"/>
      <c r="AT161" s="26"/>
      <c r="AU161" s="26"/>
      <c r="AV161" s="26"/>
      <c r="AW161" s="26"/>
      <c r="AX161" s="9"/>
      <c r="AY161" s="26"/>
      <c r="AZ161" s="54"/>
      <c r="BA161" s="1097"/>
      <c r="BB161" s="3"/>
      <c r="BC161" s="262"/>
      <c r="BD161" s="13"/>
      <c r="BE161" s="13"/>
      <c r="BF161" s="13"/>
      <c r="BG161" s="13"/>
      <c r="BH161" s="13"/>
      <c r="BI161" s="13"/>
      <c r="BJ161" s="13"/>
      <c r="BK161" s="13"/>
      <c r="BL161" s="13"/>
    </row>
    <row r="162" spans="1:64" ht="23.5" thickBot="1" x14ac:dyDescent="0.3">
      <c r="A162" s="6"/>
      <c r="B162" s="224" t="s">
        <v>249</v>
      </c>
      <c r="C162" s="66"/>
      <c r="D162" s="66"/>
      <c r="E162" s="66"/>
      <c r="F162" s="66"/>
      <c r="G162" s="66"/>
      <c r="H162" s="66">
        <f t="shared" ref="H162:L162" si="120">SUM(H15:H160)</f>
        <v>127716065.37609135</v>
      </c>
      <c r="I162" s="66">
        <f t="shared" si="120"/>
        <v>29287010.28549381</v>
      </c>
      <c r="J162" s="66">
        <f t="shared" si="120"/>
        <v>85057464.115041912</v>
      </c>
      <c r="K162" s="66">
        <f t="shared" si="120"/>
        <v>86059057.437928542</v>
      </c>
      <c r="L162" s="66">
        <f t="shared" si="120"/>
        <v>328119597.21455562</v>
      </c>
      <c r="M162" s="26"/>
      <c r="N162" s="26"/>
      <c r="O162" s="66"/>
      <c r="P162" s="211"/>
      <c r="Q162" s="214"/>
      <c r="R162" s="215"/>
      <c r="S162" s="216"/>
      <c r="T162" s="217"/>
      <c r="V162" s="26"/>
      <c r="W162" s="26"/>
      <c r="X162" s="26"/>
      <c r="Y162" s="26"/>
      <c r="Z162" s="26"/>
      <c r="AA162" s="26"/>
      <c r="AB162" s="26"/>
      <c r="AC162" s="26"/>
      <c r="AD162" s="218"/>
      <c r="AE162" s="220"/>
      <c r="AF162" s="220"/>
      <c r="AG162" s="220"/>
      <c r="AH162" s="220"/>
      <c r="AI162" s="26"/>
      <c r="AJ162" s="26"/>
      <c r="AK162" s="26"/>
      <c r="AL162" s="26"/>
      <c r="AM162" s="26"/>
      <c r="AN162" s="26"/>
      <c r="AO162" s="26"/>
      <c r="AP162" s="26"/>
      <c r="AQ162" s="26"/>
      <c r="AR162" s="26"/>
      <c r="AS162" s="26"/>
      <c r="AT162" s="26"/>
      <c r="AU162" s="26"/>
      <c r="AV162" s="26"/>
      <c r="AW162" s="26"/>
      <c r="AX162" s="9"/>
      <c r="AY162" s="26"/>
      <c r="AZ162" s="54"/>
      <c r="BA162" s="1097"/>
      <c r="BB162" s="226"/>
      <c r="BC162" s="81"/>
      <c r="BD162" s="13"/>
      <c r="BE162" s="13"/>
      <c r="BF162" s="13"/>
      <c r="BG162" s="13"/>
      <c r="BH162" s="13"/>
      <c r="BI162" s="13"/>
      <c r="BJ162" s="13"/>
      <c r="BK162" s="13"/>
      <c r="BL162" s="13"/>
    </row>
    <row r="163" spans="1:64" ht="13" x14ac:dyDescent="0.3">
      <c r="C163" s="227"/>
      <c r="D163" s="228"/>
      <c r="E163" s="227"/>
      <c r="F163" s="227"/>
      <c r="G163" s="229"/>
      <c r="H163" s="26"/>
      <c r="I163" s="26"/>
      <c r="J163" s="26"/>
      <c r="K163" s="230"/>
      <c r="L163" s="231">
        <f>A8-L162</f>
        <v>449920.78544437885</v>
      </c>
      <c r="M163" s="231"/>
      <c r="N163" s="231"/>
      <c r="P163" s="211"/>
      <c r="R163" s="26">
        <f>M163</f>
        <v>0</v>
      </c>
      <c r="AU163" s="26"/>
      <c r="AX163" s="9"/>
      <c r="AY163" s="66">
        <f>SUM(AY16:AY161)</f>
        <v>2180</v>
      </c>
      <c r="AZ163" s="61">
        <f>SUM(AZ15:AZ160)</f>
        <v>3094408</v>
      </c>
      <c r="BA163" s="77">
        <f>SUM(BA15:BA157)</f>
        <v>298247816.86649865</v>
      </c>
      <c r="BB163" s="61">
        <f>SUM(BB15:BB160,BH166)</f>
        <v>299781469.67000008</v>
      </c>
      <c r="BC163" s="208"/>
      <c r="BD163" s="234" t="s">
        <v>250</v>
      </c>
      <c r="BE163" s="235">
        <f>AW7</f>
        <v>156431.16037631236</v>
      </c>
      <c r="BF163" s="13"/>
      <c r="BG163" s="236" t="s">
        <v>101</v>
      </c>
      <c r="BH163" s="237">
        <f>BH157</f>
        <v>159393</v>
      </c>
      <c r="BI163" s="13"/>
      <c r="BJ163" s="13"/>
      <c r="BK163" s="13"/>
      <c r="BL163" s="13"/>
    </row>
    <row r="164" spans="1:64" ht="38.5" thickBot="1" x14ac:dyDescent="0.35">
      <c r="D164" s="211"/>
      <c r="E164" s="66"/>
      <c r="F164" s="66"/>
      <c r="G164" s="26"/>
      <c r="H164" s="26"/>
      <c r="K164" s="70" t="s">
        <v>251</v>
      </c>
      <c r="L164" s="231">
        <f>A9</f>
        <v>22999866.260000002</v>
      </c>
      <c r="M164" s="231">
        <f>L164</f>
        <v>22999866.260000002</v>
      </c>
      <c r="N164" s="231" t="s">
        <v>251</v>
      </c>
      <c r="R164" s="26"/>
      <c r="U164" s="238" t="s">
        <v>252</v>
      </c>
      <c r="V164" s="231">
        <f>$M163</f>
        <v>0</v>
      </c>
      <c r="X164" s="231">
        <f>$M164</f>
        <v>22999866.260000002</v>
      </c>
      <c r="AS164" s="8" t="s">
        <v>253</v>
      </c>
      <c r="AT164" s="8"/>
      <c r="AU164" s="231">
        <f>$M163</f>
        <v>0</v>
      </c>
      <c r="AX164" s="9"/>
      <c r="AY164" s="6"/>
      <c r="AZ164" s="1098"/>
      <c r="BB164" s="61">
        <f>AZ163</f>
        <v>3094408</v>
      </c>
      <c r="BC164" s="208"/>
      <c r="BD164" s="240" t="s">
        <v>254</v>
      </c>
      <c r="BE164" s="241">
        <f>BJ157-BJ55</f>
        <v>21922</v>
      </c>
      <c r="BF164" s="13"/>
      <c r="BG164" s="242" t="s">
        <v>99</v>
      </c>
      <c r="BH164" s="243">
        <f>BD157</f>
        <v>237265</v>
      </c>
      <c r="BI164" s="13"/>
      <c r="BJ164" s="13"/>
      <c r="BK164" s="13"/>
      <c r="BL164" s="13"/>
    </row>
    <row r="165" spans="1:64" ht="13.5" thickBot="1" x14ac:dyDescent="0.35">
      <c r="H165" s="26"/>
      <c r="K165" s="70" t="s">
        <v>255</v>
      </c>
      <c r="L165" s="231">
        <f>A10</f>
        <v>2693774.07</v>
      </c>
      <c r="M165" s="231">
        <f>L165</f>
        <v>2693774.07</v>
      </c>
      <c r="N165" s="8" t="s">
        <v>256</v>
      </c>
      <c r="R165" s="6"/>
      <c r="U165" s="238" t="s">
        <v>257</v>
      </c>
      <c r="V165" s="231">
        <f>$M164</f>
        <v>22999866.260000002</v>
      </c>
      <c r="X165" s="231">
        <f>$M165</f>
        <v>2693774.07</v>
      </c>
      <c r="AS165" s="8" t="s">
        <v>258</v>
      </c>
      <c r="AT165" s="8"/>
      <c r="AU165" s="231">
        <f>$M164</f>
        <v>22999866.260000002</v>
      </c>
      <c r="AX165" s="9"/>
      <c r="AY165" s="6"/>
      <c r="AZ165" s="245"/>
      <c r="BB165" s="61">
        <f>SUM(BB163:BB164)</f>
        <v>302875877.67000008</v>
      </c>
      <c r="BC165" s="13"/>
      <c r="BD165" s="246" t="s">
        <v>259</v>
      </c>
      <c r="BE165" s="241">
        <f>BE163+BE164</f>
        <v>178353.16037631236</v>
      </c>
      <c r="BF165" s="13"/>
      <c r="BG165" s="247" t="s">
        <v>100</v>
      </c>
      <c r="BH165" s="248">
        <f>BF157</f>
        <v>45914</v>
      </c>
      <c r="BI165" s="13"/>
      <c r="BJ165" s="13"/>
      <c r="BK165" s="13"/>
      <c r="BL165" s="13"/>
    </row>
    <row r="166" spans="1:64" ht="39.5" thickBot="1" x14ac:dyDescent="0.35">
      <c r="K166" s="249" t="s">
        <v>260</v>
      </c>
      <c r="L166" s="231">
        <f>C11</f>
        <v>0</v>
      </c>
      <c r="M166" s="231">
        <v>0</v>
      </c>
      <c r="N166" s="1099" t="s">
        <v>261</v>
      </c>
      <c r="R166" s="6"/>
      <c r="X166" s="53">
        <f>A11</f>
        <v>0</v>
      </c>
      <c r="AS166" s="251" t="s">
        <v>262</v>
      </c>
      <c r="AT166" s="8"/>
      <c r="AU166" s="231">
        <f>A11</f>
        <v>0</v>
      </c>
      <c r="AX166" s="9"/>
      <c r="AY166" s="6"/>
      <c r="BB166" s="3"/>
      <c r="BC166" s="208"/>
      <c r="BD166" s="13"/>
      <c r="BE166" s="13"/>
      <c r="BF166" s="13"/>
      <c r="BG166" s="252" t="s">
        <v>263</v>
      </c>
      <c r="BH166" s="241">
        <f>SUM(BH163:BH165)</f>
        <v>442572</v>
      </c>
      <c r="BI166" s="13"/>
      <c r="BJ166" s="13"/>
      <c r="BK166" s="13"/>
      <c r="BL166" s="13"/>
    </row>
    <row r="167" spans="1:64" ht="13" x14ac:dyDescent="0.3">
      <c r="R167" s="6"/>
      <c r="X167" s="26"/>
      <c r="AS167" s="254" t="s">
        <v>264</v>
      </c>
      <c r="AT167" s="8"/>
      <c r="AU167" s="231"/>
      <c r="AX167" s="9"/>
      <c r="AY167" s="6"/>
      <c r="BB167" s="3"/>
      <c r="BC167" s="13"/>
      <c r="BD167" s="13"/>
      <c r="BE167" s="13"/>
      <c r="BF167" s="13"/>
      <c r="BG167" s="13"/>
      <c r="BH167" s="13"/>
      <c r="BI167" s="13"/>
      <c r="BJ167" s="13"/>
      <c r="BK167" s="13"/>
      <c r="BL167" s="13"/>
    </row>
    <row r="168" spans="1:64" x14ac:dyDescent="0.25">
      <c r="BD168" s="61"/>
    </row>
  </sheetData>
  <mergeCells count="12">
    <mergeCell ref="C8:E8"/>
    <mergeCell ref="Q8:S8"/>
    <mergeCell ref="C9:E9"/>
    <mergeCell ref="BC9:BD9"/>
    <mergeCell ref="BC13:BD13"/>
    <mergeCell ref="BG13:BH13"/>
    <mergeCell ref="BI13:BJ13"/>
    <mergeCell ref="BC158:BD158"/>
    <mergeCell ref="BE158:BF158"/>
    <mergeCell ref="BG158:BH158"/>
    <mergeCell ref="BI158:BJ158"/>
    <mergeCell ref="BE13:BF13"/>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1688-76DD-44A4-A18C-5E88DB2DBED1}">
  <dimension ref="A1:S173"/>
  <sheetViews>
    <sheetView topLeftCell="D1" workbookViewId="0"/>
  </sheetViews>
  <sheetFormatPr defaultRowHeight="14.5" x14ac:dyDescent="0.35"/>
  <cols>
    <col min="1" max="2" width="9.1796875" hidden="1" customWidth="1"/>
    <col min="3" max="3" width="17.7265625" hidden="1" customWidth="1"/>
    <col min="5" max="5" width="26.7265625" customWidth="1"/>
    <col min="6" max="6" width="10.26953125" style="298" customWidth="1"/>
    <col min="7" max="8" width="8.7265625" style="298"/>
    <col min="9" max="9" width="9.7265625" style="298" bestFit="1" customWidth="1"/>
    <col min="10" max="10" width="8.7265625" style="298"/>
    <col min="11" max="11" width="10" style="298" customWidth="1"/>
    <col min="12" max="12" width="10.1796875" style="298" bestFit="1" customWidth="1"/>
    <col min="13" max="13" width="10" style="299" bestFit="1" customWidth="1"/>
    <col min="14" max="15" width="10.453125" style="298" bestFit="1" customWidth="1"/>
    <col min="16" max="16" width="13.54296875" style="298" bestFit="1" customWidth="1"/>
    <col min="17" max="18" width="10.81640625" bestFit="1" customWidth="1"/>
  </cols>
  <sheetData>
    <row r="1" spans="1:18" s="255" customFormat="1" x14ac:dyDescent="0.35">
      <c r="F1" s="256"/>
      <c r="G1" s="256"/>
      <c r="H1" s="256"/>
      <c r="I1" s="256"/>
      <c r="J1" s="256"/>
      <c r="K1" s="256"/>
      <c r="L1" s="256"/>
      <c r="M1" s="257"/>
      <c r="N1" s="256"/>
      <c r="O1" s="256"/>
      <c r="P1" s="256"/>
      <c r="Q1" s="258"/>
      <c r="R1" s="258"/>
    </row>
    <row r="2" spans="1:18" s="255" customFormat="1" x14ac:dyDescent="0.35">
      <c r="A2" s="13"/>
      <c r="B2" s="13"/>
      <c r="C2" s="13"/>
      <c r="D2" s="13"/>
      <c r="E2" s="259" t="s">
        <v>939</v>
      </c>
      <c r="F2" s="36"/>
      <c r="G2" s="36"/>
      <c r="H2" s="36"/>
      <c r="I2" s="36"/>
      <c r="J2" s="36"/>
      <c r="K2" s="36"/>
      <c r="L2" s="36"/>
      <c r="M2" s="260"/>
      <c r="N2" s="36"/>
      <c r="O2" s="36"/>
      <c r="P2" s="36"/>
      <c r="Q2" s="261"/>
      <c r="R2" s="261"/>
    </row>
    <row r="3" spans="1:18" s="255" customFormat="1" x14ac:dyDescent="0.35">
      <c r="A3" s="262" t="s">
        <v>272</v>
      </c>
      <c r="B3" s="262" t="s">
        <v>272</v>
      </c>
      <c r="C3" s="262" t="s">
        <v>272</v>
      </c>
      <c r="D3" s="13"/>
      <c r="E3" s="263" t="s">
        <v>33</v>
      </c>
      <c r="F3" s="36"/>
      <c r="G3" s="36"/>
      <c r="H3" s="36"/>
      <c r="I3" s="36"/>
      <c r="J3" s="36"/>
      <c r="K3" s="36"/>
      <c r="L3" s="36"/>
      <c r="M3" s="260"/>
      <c r="N3" s="36"/>
      <c r="O3" s="36"/>
      <c r="P3" s="264" t="s">
        <v>273</v>
      </c>
      <c r="Q3" s="261"/>
      <c r="R3" s="261"/>
    </row>
    <row r="4" spans="1:18" s="255" customFormat="1" x14ac:dyDescent="0.35">
      <c r="A4" s="13"/>
      <c r="B4" s="109"/>
      <c r="C4" s="109"/>
      <c r="D4" s="13"/>
      <c r="E4" s="13"/>
      <c r="F4" s="262">
        <v>2018</v>
      </c>
      <c r="G4" s="264" t="s">
        <v>274</v>
      </c>
      <c r="H4" s="264" t="s">
        <v>274</v>
      </c>
      <c r="I4" s="264" t="s">
        <v>274</v>
      </c>
      <c r="J4" s="264" t="s">
        <v>274</v>
      </c>
      <c r="K4" s="264" t="s">
        <v>275</v>
      </c>
      <c r="L4" s="36"/>
      <c r="M4" s="260"/>
      <c r="N4" s="36"/>
      <c r="O4" s="36"/>
      <c r="P4" s="264" t="s">
        <v>276</v>
      </c>
      <c r="Q4" s="261" t="s">
        <v>277</v>
      </c>
      <c r="R4" s="261" t="s">
        <v>277</v>
      </c>
    </row>
    <row r="5" spans="1:18" s="255" customFormat="1" x14ac:dyDescent="0.35">
      <c r="A5" s="13"/>
      <c r="B5" s="13"/>
      <c r="C5" s="13"/>
      <c r="D5" s="13"/>
      <c r="E5" s="262" t="s">
        <v>278</v>
      </c>
      <c r="F5" s="264" t="s">
        <v>279</v>
      </c>
      <c r="G5" s="262">
        <v>2018</v>
      </c>
      <c r="H5" s="262">
        <v>2018</v>
      </c>
      <c r="I5" s="262">
        <v>2018</v>
      </c>
      <c r="J5" s="262">
        <v>2018</v>
      </c>
      <c r="K5" s="264" t="s">
        <v>280</v>
      </c>
      <c r="L5" s="266" t="s">
        <v>281</v>
      </c>
      <c r="M5" s="267" t="s">
        <v>282</v>
      </c>
      <c r="N5" s="264" t="s">
        <v>283</v>
      </c>
      <c r="O5" s="264" t="s">
        <v>284</v>
      </c>
      <c r="P5" s="264" t="s">
        <v>285</v>
      </c>
      <c r="Q5" s="268" t="s">
        <v>286</v>
      </c>
      <c r="R5" s="268" t="s">
        <v>286</v>
      </c>
    </row>
    <row r="6" spans="1:18" s="255" customFormat="1" x14ac:dyDescent="0.35">
      <c r="A6" s="13" t="s">
        <v>287</v>
      </c>
      <c r="B6" s="13" t="s">
        <v>288</v>
      </c>
      <c r="C6" s="13" t="s">
        <v>289</v>
      </c>
      <c r="D6" s="269" t="s">
        <v>290</v>
      </c>
      <c r="E6" s="262" t="s">
        <v>291</v>
      </c>
      <c r="F6" s="264" t="s">
        <v>292</v>
      </c>
      <c r="G6" s="264" t="s">
        <v>293</v>
      </c>
      <c r="H6" s="264" t="s">
        <v>294</v>
      </c>
      <c r="I6" s="264" t="s">
        <v>21</v>
      </c>
      <c r="J6" s="264" t="s">
        <v>295</v>
      </c>
      <c r="K6" s="264" t="s">
        <v>296</v>
      </c>
      <c r="L6" s="264" t="s">
        <v>297</v>
      </c>
      <c r="M6" s="267" t="s">
        <v>280</v>
      </c>
      <c r="N6" s="264" t="s">
        <v>298</v>
      </c>
      <c r="O6" s="264" t="s">
        <v>298</v>
      </c>
      <c r="P6" s="264" t="s">
        <v>298</v>
      </c>
      <c r="Q6" s="268" t="s">
        <v>276</v>
      </c>
      <c r="R6" s="268" t="s">
        <v>299</v>
      </c>
    </row>
    <row r="7" spans="1:18" x14ac:dyDescent="0.35">
      <c r="A7" s="13"/>
      <c r="B7" s="13"/>
      <c r="C7" s="13"/>
      <c r="D7" s="262"/>
      <c r="E7" s="262"/>
      <c r="F7" s="264"/>
      <c r="G7" s="270"/>
      <c r="H7" s="270"/>
      <c r="I7" s="270"/>
      <c r="J7" s="270"/>
      <c r="K7" s="271"/>
      <c r="L7" s="272"/>
      <c r="M7" s="273"/>
      <c r="N7" s="271"/>
      <c r="O7" s="271"/>
      <c r="P7" s="271"/>
      <c r="Q7" s="125"/>
      <c r="R7" s="125"/>
    </row>
    <row r="8" spans="1:18" x14ac:dyDescent="0.35">
      <c r="A8" s="13"/>
      <c r="B8" s="13"/>
      <c r="C8" s="13"/>
      <c r="D8" s="262"/>
      <c r="E8" s="274" t="s">
        <v>300</v>
      </c>
      <c r="F8" s="275">
        <v>4046.0493456945496</v>
      </c>
      <c r="G8" s="276">
        <v>0</v>
      </c>
      <c r="H8" s="276"/>
      <c r="I8" s="277">
        <v>23</v>
      </c>
      <c r="J8" s="278">
        <v>0</v>
      </c>
      <c r="K8" s="278">
        <v>4069.0493456945496</v>
      </c>
      <c r="L8" s="275">
        <v>9213</v>
      </c>
      <c r="M8" s="279">
        <v>0.44166388208993268</v>
      </c>
      <c r="N8" s="271"/>
      <c r="O8" s="271"/>
      <c r="P8" s="271"/>
      <c r="Q8" s="125"/>
      <c r="R8" s="125"/>
    </row>
    <row r="9" spans="1:18" x14ac:dyDescent="0.35">
      <c r="A9" s="280">
        <v>1</v>
      </c>
      <c r="B9" s="280">
        <v>47</v>
      </c>
      <c r="C9" s="280" t="s">
        <v>33</v>
      </c>
      <c r="D9" s="281">
        <v>4700030</v>
      </c>
      <c r="E9" s="36" t="s">
        <v>301</v>
      </c>
      <c r="F9" s="36">
        <v>105</v>
      </c>
      <c r="G9" s="36">
        <v>0</v>
      </c>
      <c r="H9" s="36">
        <v>0</v>
      </c>
      <c r="I9" s="36">
        <v>0</v>
      </c>
      <c r="J9" s="36">
        <v>0</v>
      </c>
      <c r="K9" s="36">
        <v>105</v>
      </c>
      <c r="L9" s="36">
        <v>384</v>
      </c>
      <c r="M9" s="282">
        <v>0.2734375</v>
      </c>
      <c r="N9" s="36">
        <v>105</v>
      </c>
      <c r="O9" s="36">
        <v>105</v>
      </c>
      <c r="P9" s="36">
        <v>105</v>
      </c>
      <c r="Q9" s="36">
        <v>153.9528</v>
      </c>
      <c r="R9" s="36">
        <v>157.7328</v>
      </c>
    </row>
    <row r="10" spans="1:18" x14ac:dyDescent="0.35">
      <c r="A10" s="280">
        <v>1</v>
      </c>
      <c r="B10" s="280">
        <v>47</v>
      </c>
      <c r="C10" s="280" t="s">
        <v>33</v>
      </c>
      <c r="D10" s="281">
        <v>4700060</v>
      </c>
      <c r="E10" s="36" t="s">
        <v>302</v>
      </c>
      <c r="F10" s="36">
        <v>191</v>
      </c>
      <c r="G10" s="36">
        <v>0</v>
      </c>
      <c r="H10" s="36">
        <v>0</v>
      </c>
      <c r="I10" s="36">
        <v>3</v>
      </c>
      <c r="J10" s="36">
        <v>0</v>
      </c>
      <c r="K10" s="36">
        <v>194</v>
      </c>
      <c r="L10" s="36">
        <v>1265</v>
      </c>
      <c r="M10" s="282">
        <v>0.15335968379446641</v>
      </c>
      <c r="N10" s="36">
        <v>194</v>
      </c>
      <c r="O10" s="36">
        <v>194</v>
      </c>
      <c r="P10" s="36">
        <v>194</v>
      </c>
      <c r="Q10" s="36">
        <v>194</v>
      </c>
      <c r="R10" s="36">
        <v>194</v>
      </c>
    </row>
    <row r="11" spans="1:18" x14ac:dyDescent="0.35">
      <c r="A11" s="280">
        <v>1</v>
      </c>
      <c r="B11" s="280">
        <v>47</v>
      </c>
      <c r="C11" s="280" t="s">
        <v>33</v>
      </c>
      <c r="D11" s="281">
        <v>4700090</v>
      </c>
      <c r="E11" s="36" t="s">
        <v>303</v>
      </c>
      <c r="F11" s="36">
        <v>1280</v>
      </c>
      <c r="G11" s="36">
        <v>66</v>
      </c>
      <c r="H11" s="36">
        <v>0</v>
      </c>
      <c r="I11" s="36">
        <v>40</v>
      </c>
      <c r="J11" s="36">
        <v>0</v>
      </c>
      <c r="K11" s="36">
        <v>1386</v>
      </c>
      <c r="L11" s="36">
        <v>7100</v>
      </c>
      <c r="M11" s="282">
        <v>0.19521126760563381</v>
      </c>
      <c r="N11" s="36">
        <v>1386</v>
      </c>
      <c r="O11" s="36">
        <v>1386</v>
      </c>
      <c r="P11" s="36">
        <v>1386</v>
      </c>
      <c r="Q11" s="36">
        <v>1733.5</v>
      </c>
      <c r="R11" s="36">
        <v>1733.5</v>
      </c>
    </row>
    <row r="12" spans="1:18" x14ac:dyDescent="0.35">
      <c r="A12" s="280"/>
      <c r="B12" s="280"/>
      <c r="C12" s="280"/>
      <c r="D12" s="281">
        <v>4700152</v>
      </c>
      <c r="E12" s="13" t="s">
        <v>304</v>
      </c>
      <c r="F12" s="36">
        <v>313</v>
      </c>
      <c r="G12" s="36">
        <v>0</v>
      </c>
      <c r="H12" s="36">
        <v>0</v>
      </c>
      <c r="I12" s="36">
        <v>4</v>
      </c>
      <c r="J12" s="36">
        <v>0</v>
      </c>
      <c r="K12" s="272">
        <v>317</v>
      </c>
      <c r="L12" s="36">
        <v>3902</v>
      </c>
      <c r="M12" s="282">
        <v>8.1240389543823677E-2</v>
      </c>
      <c r="N12" s="36">
        <v>317</v>
      </c>
      <c r="O12" s="36">
        <v>0</v>
      </c>
      <c r="P12" s="36">
        <v>317</v>
      </c>
      <c r="Q12" s="36">
        <v>317</v>
      </c>
      <c r="R12" s="36">
        <v>317</v>
      </c>
    </row>
    <row r="13" spans="1:18" x14ac:dyDescent="0.35">
      <c r="A13" s="280">
        <v>1</v>
      </c>
      <c r="B13" s="280">
        <v>47</v>
      </c>
      <c r="C13" s="280" t="s">
        <v>33</v>
      </c>
      <c r="D13" s="281">
        <v>4700120</v>
      </c>
      <c r="E13" s="36" t="s">
        <v>305</v>
      </c>
      <c r="F13" s="36">
        <v>454</v>
      </c>
      <c r="G13" s="36">
        <v>0</v>
      </c>
      <c r="H13" s="36">
        <v>0</v>
      </c>
      <c r="I13" s="36">
        <v>6</v>
      </c>
      <c r="J13" s="36">
        <v>0</v>
      </c>
      <c r="K13" s="36">
        <v>460</v>
      </c>
      <c r="L13" s="36">
        <v>1424</v>
      </c>
      <c r="M13" s="282">
        <v>0.32303370786516855</v>
      </c>
      <c r="N13" s="36">
        <v>460</v>
      </c>
      <c r="O13" s="36">
        <v>460</v>
      </c>
      <c r="P13" s="36">
        <v>460</v>
      </c>
      <c r="Q13" s="36">
        <v>770.36200000000042</v>
      </c>
      <c r="R13" s="36">
        <v>842.58320000000049</v>
      </c>
    </row>
    <row r="14" spans="1:18" x14ac:dyDescent="0.35">
      <c r="A14" s="280"/>
      <c r="B14" s="280"/>
      <c r="C14" s="280"/>
      <c r="D14" s="281">
        <v>4700153</v>
      </c>
      <c r="E14" s="13" t="s">
        <v>306</v>
      </c>
      <c r="F14" s="36">
        <v>1430</v>
      </c>
      <c r="G14" s="36">
        <v>484</v>
      </c>
      <c r="H14" s="36">
        <v>0</v>
      </c>
      <c r="I14" s="36">
        <v>7</v>
      </c>
      <c r="J14" s="36">
        <v>0</v>
      </c>
      <c r="K14" s="36">
        <v>1921</v>
      </c>
      <c r="L14" s="36">
        <v>10623</v>
      </c>
      <c r="M14" s="282">
        <v>0.18083403934858328</v>
      </c>
      <c r="N14" s="36">
        <v>1921</v>
      </c>
      <c r="O14" s="36">
        <v>1921</v>
      </c>
      <c r="P14" s="36">
        <v>1921</v>
      </c>
      <c r="Q14" s="36">
        <v>2536</v>
      </c>
      <c r="R14" s="36">
        <v>2536</v>
      </c>
    </row>
    <row r="15" spans="1:18" x14ac:dyDescent="0.35">
      <c r="A15" s="280">
        <v>1</v>
      </c>
      <c r="B15" s="280">
        <v>47</v>
      </c>
      <c r="C15" s="280" t="s">
        <v>33</v>
      </c>
      <c r="D15" s="281">
        <v>4700180</v>
      </c>
      <c r="E15" s="36" t="s">
        <v>307</v>
      </c>
      <c r="F15" s="36">
        <v>1826</v>
      </c>
      <c r="G15" s="36">
        <v>0</v>
      </c>
      <c r="H15" s="36">
        <v>0</v>
      </c>
      <c r="I15" s="36">
        <v>28</v>
      </c>
      <c r="J15" s="36">
        <v>0</v>
      </c>
      <c r="K15" s="36">
        <v>1854</v>
      </c>
      <c r="L15" s="36">
        <v>9151</v>
      </c>
      <c r="M15" s="282">
        <v>0.20260080865479183</v>
      </c>
      <c r="N15" s="36">
        <v>1854</v>
      </c>
      <c r="O15" s="36">
        <v>1854</v>
      </c>
      <c r="P15" s="36">
        <v>1854</v>
      </c>
      <c r="Q15" s="36">
        <v>2435.5</v>
      </c>
      <c r="R15" s="36">
        <v>2435.5</v>
      </c>
    </row>
    <row r="16" spans="1:18" x14ac:dyDescent="0.35">
      <c r="A16" s="280">
        <v>1</v>
      </c>
      <c r="B16" s="280">
        <v>47</v>
      </c>
      <c r="C16" s="280" t="s">
        <v>33</v>
      </c>
      <c r="D16" s="281">
        <v>4700210</v>
      </c>
      <c r="E16" s="36" t="s">
        <v>308</v>
      </c>
      <c r="F16" s="36">
        <v>81</v>
      </c>
      <c r="G16" s="36">
        <v>0</v>
      </c>
      <c r="H16" s="36">
        <v>0</v>
      </c>
      <c r="I16" s="36">
        <v>0</v>
      </c>
      <c r="J16" s="36">
        <v>0</v>
      </c>
      <c r="K16" s="36">
        <v>81</v>
      </c>
      <c r="L16" s="36">
        <v>327</v>
      </c>
      <c r="M16" s="282">
        <v>0.24770642201834864</v>
      </c>
      <c r="N16" s="36">
        <v>81</v>
      </c>
      <c r="O16" s="36">
        <v>81</v>
      </c>
      <c r="P16" s="36">
        <v>81</v>
      </c>
      <c r="Q16" s="36">
        <v>110.06527500000001</v>
      </c>
      <c r="R16" s="36">
        <v>109.07715000000002</v>
      </c>
    </row>
    <row r="17" spans="1:18" x14ac:dyDescent="0.35">
      <c r="A17" s="280">
        <v>1</v>
      </c>
      <c r="B17" s="280">
        <v>47</v>
      </c>
      <c r="C17" s="280" t="s">
        <v>33</v>
      </c>
      <c r="D17" s="281">
        <v>4700240</v>
      </c>
      <c r="E17" s="36" t="s">
        <v>309</v>
      </c>
      <c r="F17" s="36">
        <v>672</v>
      </c>
      <c r="G17" s="36">
        <v>0</v>
      </c>
      <c r="H17" s="36">
        <v>0</v>
      </c>
      <c r="I17" s="36">
        <v>11</v>
      </c>
      <c r="J17" s="36">
        <v>0</v>
      </c>
      <c r="K17" s="36">
        <v>683</v>
      </c>
      <c r="L17" s="36">
        <v>2427</v>
      </c>
      <c r="M17" s="282">
        <v>0.28141738772146685</v>
      </c>
      <c r="N17" s="36">
        <v>683</v>
      </c>
      <c r="O17" s="36">
        <v>683</v>
      </c>
      <c r="P17" s="36">
        <v>683</v>
      </c>
      <c r="Q17" s="36">
        <v>1021.4477750000001</v>
      </c>
      <c r="R17" s="36">
        <v>1055.0221500000002</v>
      </c>
    </row>
    <row r="18" spans="1:18" x14ac:dyDescent="0.35">
      <c r="A18" s="280">
        <v>1</v>
      </c>
      <c r="B18" s="280">
        <v>47</v>
      </c>
      <c r="C18" s="280" t="s">
        <v>33</v>
      </c>
      <c r="D18" s="281">
        <v>4700270</v>
      </c>
      <c r="E18" s="36" t="s">
        <v>310</v>
      </c>
      <c r="F18" s="36">
        <v>544</v>
      </c>
      <c r="G18" s="36">
        <v>0</v>
      </c>
      <c r="H18" s="36">
        <v>0</v>
      </c>
      <c r="I18" s="36">
        <v>3</v>
      </c>
      <c r="J18" s="36">
        <v>0</v>
      </c>
      <c r="K18" s="36">
        <v>547</v>
      </c>
      <c r="L18" s="36">
        <v>1651</v>
      </c>
      <c r="M18" s="282">
        <v>0.33131435493640216</v>
      </c>
      <c r="N18" s="36">
        <v>547</v>
      </c>
      <c r="O18" s="36">
        <v>547</v>
      </c>
      <c r="P18" s="36">
        <v>547</v>
      </c>
      <c r="Q18" s="36">
        <v>937.59737500000006</v>
      </c>
      <c r="R18" s="36">
        <v>1038.42055</v>
      </c>
    </row>
    <row r="19" spans="1:18" x14ac:dyDescent="0.35">
      <c r="A19" s="280">
        <v>1</v>
      </c>
      <c r="B19" s="280">
        <v>47</v>
      </c>
      <c r="C19" s="280" t="s">
        <v>33</v>
      </c>
      <c r="D19" s="281">
        <v>4700300</v>
      </c>
      <c r="E19" s="36" t="s">
        <v>311</v>
      </c>
      <c r="F19" s="36">
        <v>1825</v>
      </c>
      <c r="G19" s="36">
        <v>111</v>
      </c>
      <c r="H19" s="36">
        <v>0</v>
      </c>
      <c r="I19" s="36">
        <v>54</v>
      </c>
      <c r="J19" s="36">
        <v>0</v>
      </c>
      <c r="K19" s="36">
        <v>1990</v>
      </c>
      <c r="L19" s="36">
        <v>13604</v>
      </c>
      <c r="M19" s="282">
        <v>0.14628050573360776</v>
      </c>
      <c r="N19" s="36">
        <v>1990</v>
      </c>
      <c r="O19" s="36">
        <v>0</v>
      </c>
      <c r="P19" s="36">
        <v>1990</v>
      </c>
      <c r="Q19" s="36">
        <v>2639.5</v>
      </c>
      <c r="R19" s="36">
        <v>2639.5</v>
      </c>
    </row>
    <row r="20" spans="1:18" x14ac:dyDescent="0.35">
      <c r="A20" s="280">
        <v>1</v>
      </c>
      <c r="B20" s="280">
        <v>47</v>
      </c>
      <c r="C20" s="280" t="s">
        <v>33</v>
      </c>
      <c r="D20" s="281">
        <v>4701390</v>
      </c>
      <c r="E20" s="36" t="s">
        <v>312</v>
      </c>
      <c r="F20" s="36">
        <v>83</v>
      </c>
      <c r="G20" s="36">
        <v>0</v>
      </c>
      <c r="H20" s="36">
        <v>0</v>
      </c>
      <c r="I20" s="36">
        <v>0</v>
      </c>
      <c r="J20" s="36">
        <v>0</v>
      </c>
      <c r="K20" s="36">
        <v>83</v>
      </c>
      <c r="L20" s="36">
        <v>573</v>
      </c>
      <c r="M20" s="282">
        <v>0.14485165794066318</v>
      </c>
      <c r="N20" s="36">
        <v>83</v>
      </c>
      <c r="O20" s="36">
        <v>0</v>
      </c>
      <c r="P20" s="36">
        <v>83</v>
      </c>
      <c r="Q20" s="36">
        <v>83</v>
      </c>
      <c r="R20" s="36">
        <v>83</v>
      </c>
    </row>
    <row r="21" spans="1:18" x14ac:dyDescent="0.35">
      <c r="A21" s="280">
        <v>1</v>
      </c>
      <c r="B21" s="280">
        <v>47</v>
      </c>
      <c r="C21" s="280" t="s">
        <v>33</v>
      </c>
      <c r="D21" s="281">
        <v>4700330</v>
      </c>
      <c r="E21" s="36" t="s">
        <v>313</v>
      </c>
      <c r="F21" s="36">
        <v>1832</v>
      </c>
      <c r="G21" s="36">
        <v>18</v>
      </c>
      <c r="H21" s="36">
        <v>0</v>
      </c>
      <c r="I21" s="36">
        <v>50</v>
      </c>
      <c r="J21" s="36">
        <v>0</v>
      </c>
      <c r="K21" s="272">
        <v>1900</v>
      </c>
      <c r="L21" s="36">
        <v>10623</v>
      </c>
      <c r="M21" s="282">
        <v>0.17885719664878094</v>
      </c>
      <c r="N21" s="36">
        <v>1900</v>
      </c>
      <c r="O21" s="36">
        <v>1900</v>
      </c>
      <c r="P21" s="36">
        <v>1900</v>
      </c>
      <c r="Q21" s="36">
        <v>2504.5</v>
      </c>
      <c r="R21" s="36">
        <v>2504.5</v>
      </c>
    </row>
    <row r="22" spans="1:18" x14ac:dyDescent="0.35">
      <c r="A22" s="280">
        <v>1</v>
      </c>
      <c r="B22" s="280">
        <v>47</v>
      </c>
      <c r="C22" s="280" t="s">
        <v>33</v>
      </c>
      <c r="D22" s="281">
        <v>4700360</v>
      </c>
      <c r="E22" s="36" t="s">
        <v>314</v>
      </c>
      <c r="F22" s="36">
        <v>1001</v>
      </c>
      <c r="G22" s="36">
        <v>0</v>
      </c>
      <c r="H22" s="36">
        <v>0</v>
      </c>
      <c r="I22" s="36">
        <v>12</v>
      </c>
      <c r="J22" s="36">
        <v>0</v>
      </c>
      <c r="K22" s="36">
        <v>1013</v>
      </c>
      <c r="L22" s="36">
        <v>3825</v>
      </c>
      <c r="M22" s="282">
        <v>0.26483660130718956</v>
      </c>
      <c r="N22" s="36">
        <v>1013</v>
      </c>
      <c r="O22" s="36">
        <v>1013</v>
      </c>
      <c r="P22" s="36">
        <v>1013</v>
      </c>
      <c r="Q22" s="36">
        <v>1451.2681250000001</v>
      </c>
      <c r="R22" s="36">
        <v>1472.4712500000003</v>
      </c>
    </row>
    <row r="23" spans="1:18" x14ac:dyDescent="0.35">
      <c r="A23" s="280">
        <v>1</v>
      </c>
      <c r="B23" s="280">
        <v>47</v>
      </c>
      <c r="C23" s="280" t="s">
        <v>33</v>
      </c>
      <c r="D23" s="281">
        <v>4700420</v>
      </c>
      <c r="E23" s="36" t="s">
        <v>315</v>
      </c>
      <c r="F23" s="36">
        <v>1513</v>
      </c>
      <c r="G23" s="36">
        <v>0</v>
      </c>
      <c r="H23" s="36">
        <v>0</v>
      </c>
      <c r="I23" s="36">
        <v>9</v>
      </c>
      <c r="J23" s="36">
        <v>0</v>
      </c>
      <c r="K23" s="36">
        <v>1522</v>
      </c>
      <c r="L23" s="36">
        <v>5964</v>
      </c>
      <c r="M23" s="282">
        <v>0.25519785378940307</v>
      </c>
      <c r="N23" s="36">
        <v>1522</v>
      </c>
      <c r="O23" s="36">
        <v>1522</v>
      </c>
      <c r="P23" s="36">
        <v>1522</v>
      </c>
      <c r="Q23" s="36">
        <v>2119.1262999999999</v>
      </c>
      <c r="R23" s="36">
        <v>2123.4438</v>
      </c>
    </row>
    <row r="24" spans="1:18" x14ac:dyDescent="0.35">
      <c r="A24" s="280">
        <v>1</v>
      </c>
      <c r="B24" s="280">
        <v>47</v>
      </c>
      <c r="C24" s="280" t="s">
        <v>33</v>
      </c>
      <c r="D24" s="281">
        <v>4700450</v>
      </c>
      <c r="E24" s="36" t="s">
        <v>316</v>
      </c>
      <c r="F24" s="36">
        <v>437</v>
      </c>
      <c r="G24" s="36">
        <v>0</v>
      </c>
      <c r="H24" s="36">
        <v>0</v>
      </c>
      <c r="I24" s="36">
        <v>15</v>
      </c>
      <c r="J24" s="36">
        <v>0</v>
      </c>
      <c r="K24" s="36">
        <v>452</v>
      </c>
      <c r="L24" s="36">
        <v>2229</v>
      </c>
      <c r="M24" s="282">
        <v>0.20278151637505609</v>
      </c>
      <c r="N24" s="36">
        <v>452</v>
      </c>
      <c r="O24" s="36">
        <v>452</v>
      </c>
      <c r="P24" s="36">
        <v>452</v>
      </c>
      <c r="Q24" s="36">
        <v>530.54135000000008</v>
      </c>
      <c r="R24" s="36">
        <v>504.36090000000002</v>
      </c>
    </row>
    <row r="25" spans="1:18" x14ac:dyDescent="0.35">
      <c r="A25" s="280">
        <v>1</v>
      </c>
      <c r="B25" s="280">
        <v>47</v>
      </c>
      <c r="C25" s="280" t="s">
        <v>33</v>
      </c>
      <c r="D25" s="281">
        <v>4700510</v>
      </c>
      <c r="E25" s="36" t="s">
        <v>317</v>
      </c>
      <c r="F25" s="36">
        <v>1637</v>
      </c>
      <c r="G25" s="36">
        <v>0</v>
      </c>
      <c r="H25" s="36">
        <v>0</v>
      </c>
      <c r="I25" s="36">
        <v>9</v>
      </c>
      <c r="J25" s="36">
        <v>0</v>
      </c>
      <c r="K25" s="36">
        <v>1646</v>
      </c>
      <c r="L25" s="36">
        <v>5936</v>
      </c>
      <c r="M25" s="282">
        <v>0.27729110512129379</v>
      </c>
      <c r="N25" s="36">
        <v>1646</v>
      </c>
      <c r="O25" s="36">
        <v>1646</v>
      </c>
      <c r="P25" s="36">
        <v>1646</v>
      </c>
      <c r="Q25" s="36">
        <v>2437.0411999999997</v>
      </c>
      <c r="R25" s="36">
        <v>2506.9111999999996</v>
      </c>
    </row>
    <row r="26" spans="1:18" x14ac:dyDescent="0.35">
      <c r="A26" s="280">
        <v>1</v>
      </c>
      <c r="B26" s="280">
        <v>47</v>
      </c>
      <c r="C26" s="280" t="s">
        <v>33</v>
      </c>
      <c r="D26" s="281">
        <v>4700570</v>
      </c>
      <c r="E26" s="36" t="s">
        <v>318</v>
      </c>
      <c r="F26" s="36">
        <v>770</v>
      </c>
      <c r="G26" s="36">
        <v>0</v>
      </c>
      <c r="H26" s="36">
        <v>0</v>
      </c>
      <c r="I26" s="36">
        <v>14</v>
      </c>
      <c r="J26" s="36">
        <v>0</v>
      </c>
      <c r="K26" s="36">
        <v>784</v>
      </c>
      <c r="L26" s="36">
        <v>6623</v>
      </c>
      <c r="M26" s="282">
        <v>0.11837535859882228</v>
      </c>
      <c r="N26" s="36">
        <v>784</v>
      </c>
      <c r="O26" s="36">
        <v>0</v>
      </c>
      <c r="P26" s="36">
        <v>784</v>
      </c>
      <c r="Q26" s="36">
        <v>830.5</v>
      </c>
      <c r="R26" s="36">
        <v>830.5</v>
      </c>
    </row>
    <row r="27" spans="1:18" x14ac:dyDescent="0.35">
      <c r="A27" s="280">
        <v>1</v>
      </c>
      <c r="B27" s="280">
        <v>47</v>
      </c>
      <c r="C27" s="280" t="s">
        <v>33</v>
      </c>
      <c r="D27" s="281">
        <v>4700600</v>
      </c>
      <c r="E27" s="36" t="s">
        <v>319</v>
      </c>
      <c r="F27" s="36">
        <v>569</v>
      </c>
      <c r="G27" s="36">
        <v>0</v>
      </c>
      <c r="H27" s="36">
        <v>0</v>
      </c>
      <c r="I27" s="36">
        <v>14</v>
      </c>
      <c r="J27" s="36">
        <v>0</v>
      </c>
      <c r="K27" s="36">
        <v>583</v>
      </c>
      <c r="L27" s="36">
        <v>2853</v>
      </c>
      <c r="M27" s="282">
        <v>0.20434630213810023</v>
      </c>
      <c r="N27" s="36">
        <v>583</v>
      </c>
      <c r="O27" s="36">
        <v>583</v>
      </c>
      <c r="P27" s="36">
        <v>583</v>
      </c>
      <c r="Q27" s="36">
        <v>686.87694999999985</v>
      </c>
      <c r="R27" s="36">
        <v>652.2512999999999</v>
      </c>
    </row>
    <row r="28" spans="1:18" x14ac:dyDescent="0.35">
      <c r="A28" s="280">
        <v>1</v>
      </c>
      <c r="B28" s="280">
        <v>47</v>
      </c>
      <c r="C28" s="280" t="s">
        <v>33</v>
      </c>
      <c r="D28" s="281">
        <v>4700630</v>
      </c>
      <c r="E28" s="36" t="s">
        <v>320</v>
      </c>
      <c r="F28" s="36">
        <v>1265</v>
      </c>
      <c r="G28" s="36">
        <v>0</v>
      </c>
      <c r="H28" s="36">
        <v>0</v>
      </c>
      <c r="I28" s="36">
        <v>16</v>
      </c>
      <c r="J28" s="36">
        <v>0</v>
      </c>
      <c r="K28" s="36">
        <v>1281</v>
      </c>
      <c r="L28" s="36">
        <v>4475</v>
      </c>
      <c r="M28" s="282">
        <v>0.28625698324022347</v>
      </c>
      <c r="N28" s="36">
        <v>1281</v>
      </c>
      <c r="O28" s="36">
        <v>1281</v>
      </c>
      <c r="P28" s="36">
        <v>1281</v>
      </c>
      <c r="Q28" s="36">
        <v>1937.5293750000005</v>
      </c>
      <c r="R28" s="36">
        <v>2010.2637500000003</v>
      </c>
    </row>
    <row r="29" spans="1:18" x14ac:dyDescent="0.35">
      <c r="A29" s="280">
        <v>1</v>
      </c>
      <c r="B29" s="280">
        <v>47</v>
      </c>
      <c r="C29" s="280" t="s">
        <v>33</v>
      </c>
      <c r="D29" s="281">
        <v>4700660</v>
      </c>
      <c r="E29" s="36" t="s">
        <v>321</v>
      </c>
      <c r="F29" s="36">
        <v>335</v>
      </c>
      <c r="G29" s="36">
        <v>0</v>
      </c>
      <c r="H29" s="36">
        <v>0</v>
      </c>
      <c r="I29" s="36">
        <v>11</v>
      </c>
      <c r="J29" s="36">
        <v>0</v>
      </c>
      <c r="K29" s="36">
        <v>346</v>
      </c>
      <c r="L29" s="36">
        <v>1187</v>
      </c>
      <c r="M29" s="282">
        <v>0.2914911541701769</v>
      </c>
      <c r="N29" s="36">
        <v>346</v>
      </c>
      <c r="O29" s="36">
        <v>346</v>
      </c>
      <c r="P29" s="36">
        <v>346</v>
      </c>
      <c r="Q29" s="36">
        <v>529.46477500000003</v>
      </c>
      <c r="R29" s="36">
        <v>551.86414999999988</v>
      </c>
    </row>
    <row r="30" spans="1:18" x14ac:dyDescent="0.35">
      <c r="A30" s="280">
        <v>1</v>
      </c>
      <c r="B30" s="280">
        <v>47</v>
      </c>
      <c r="C30" s="280" t="s">
        <v>33</v>
      </c>
      <c r="D30" s="281">
        <v>4700690</v>
      </c>
      <c r="E30" s="36" t="s">
        <v>322</v>
      </c>
      <c r="F30" s="36">
        <v>1422</v>
      </c>
      <c r="G30" s="36">
        <v>21</v>
      </c>
      <c r="H30" s="36">
        <v>0</v>
      </c>
      <c r="I30" s="36">
        <v>12</v>
      </c>
      <c r="J30" s="36">
        <v>0</v>
      </c>
      <c r="K30" s="272">
        <v>1455</v>
      </c>
      <c r="L30" s="36">
        <v>6464</v>
      </c>
      <c r="M30" s="282">
        <v>0.22509282178217821</v>
      </c>
      <c r="N30" s="36">
        <v>1455</v>
      </c>
      <c r="O30" s="36">
        <v>1455</v>
      </c>
      <c r="P30" s="36">
        <v>1455</v>
      </c>
      <c r="Q30" s="36">
        <v>1837</v>
      </c>
      <c r="R30" s="36">
        <v>1837</v>
      </c>
    </row>
    <row r="31" spans="1:18" x14ac:dyDescent="0.35">
      <c r="A31" s="280">
        <v>1</v>
      </c>
      <c r="B31" s="280">
        <v>47</v>
      </c>
      <c r="C31" s="280" t="s">
        <v>33</v>
      </c>
      <c r="D31" s="281">
        <v>4700720</v>
      </c>
      <c r="E31" s="36" t="s">
        <v>323</v>
      </c>
      <c r="F31" s="36">
        <v>172</v>
      </c>
      <c r="G31" s="36">
        <v>0</v>
      </c>
      <c r="H31" s="36">
        <v>0</v>
      </c>
      <c r="I31" s="36">
        <v>1</v>
      </c>
      <c r="J31" s="36">
        <v>0</v>
      </c>
      <c r="K31" s="36">
        <v>173</v>
      </c>
      <c r="L31" s="36">
        <v>755</v>
      </c>
      <c r="M31" s="282">
        <v>0.22913907284768212</v>
      </c>
      <c r="N31" s="36">
        <v>173</v>
      </c>
      <c r="O31" s="36">
        <v>173</v>
      </c>
      <c r="P31" s="36">
        <v>173</v>
      </c>
      <c r="Q31" s="36">
        <v>219.080375</v>
      </c>
      <c r="R31" s="36">
        <v>209.78975000000003</v>
      </c>
    </row>
    <row r="32" spans="1:18" x14ac:dyDescent="0.35">
      <c r="A32" s="280">
        <v>1</v>
      </c>
      <c r="B32" s="280">
        <v>47</v>
      </c>
      <c r="C32" s="280" t="s">
        <v>33</v>
      </c>
      <c r="D32" s="281">
        <v>4700750</v>
      </c>
      <c r="E32" s="36" t="s">
        <v>324</v>
      </c>
      <c r="F32" s="36">
        <v>1543</v>
      </c>
      <c r="G32" s="36">
        <v>0</v>
      </c>
      <c r="H32" s="36">
        <v>0</v>
      </c>
      <c r="I32" s="36">
        <v>16</v>
      </c>
      <c r="J32" s="36">
        <v>0</v>
      </c>
      <c r="K32" s="36">
        <v>1559</v>
      </c>
      <c r="L32" s="36">
        <v>4643</v>
      </c>
      <c r="M32" s="282">
        <v>0.33577428386818869</v>
      </c>
      <c r="N32" s="36">
        <v>1559</v>
      </c>
      <c r="O32" s="36">
        <v>1559</v>
      </c>
      <c r="P32" s="36">
        <v>1559</v>
      </c>
      <c r="Q32" s="36">
        <v>2704.0433749999997</v>
      </c>
      <c r="R32" s="36">
        <v>3013.4661499999997</v>
      </c>
    </row>
    <row r="33" spans="1:18" x14ac:dyDescent="0.35">
      <c r="A33" s="280">
        <v>1</v>
      </c>
      <c r="B33" s="280">
        <v>47</v>
      </c>
      <c r="C33" s="280" t="s">
        <v>33</v>
      </c>
      <c r="D33" s="281">
        <v>4700780</v>
      </c>
      <c r="E33" s="36" t="s">
        <v>325</v>
      </c>
      <c r="F33" s="36">
        <v>1061</v>
      </c>
      <c r="G33" s="36">
        <v>0</v>
      </c>
      <c r="H33" s="36">
        <v>0</v>
      </c>
      <c r="I33" s="36">
        <v>30</v>
      </c>
      <c r="J33" s="36">
        <v>0</v>
      </c>
      <c r="K33" s="36">
        <v>1091</v>
      </c>
      <c r="L33" s="36">
        <v>5311</v>
      </c>
      <c r="M33" s="282">
        <v>0.20542270758802486</v>
      </c>
      <c r="N33" s="36">
        <v>1091</v>
      </c>
      <c r="O33" s="36">
        <v>1091</v>
      </c>
      <c r="P33" s="36">
        <v>1091</v>
      </c>
      <c r="Q33" s="36">
        <v>1291</v>
      </c>
      <c r="R33" s="36">
        <v>1291</v>
      </c>
    </row>
    <row r="34" spans="1:18" x14ac:dyDescent="0.35">
      <c r="A34" s="280"/>
      <c r="B34" s="280"/>
      <c r="C34" s="280"/>
      <c r="D34" s="281">
        <v>4700149</v>
      </c>
      <c r="E34" s="13" t="s">
        <v>326</v>
      </c>
      <c r="F34" s="36">
        <v>943</v>
      </c>
      <c r="G34" s="36">
        <v>0</v>
      </c>
      <c r="H34" s="36">
        <v>0</v>
      </c>
      <c r="I34" s="36">
        <v>8</v>
      </c>
      <c r="J34" s="36">
        <v>0</v>
      </c>
      <c r="K34" s="36">
        <v>951</v>
      </c>
      <c r="L34" s="36">
        <v>9944</v>
      </c>
      <c r="M34" s="282">
        <v>9.5635559131134348E-2</v>
      </c>
      <c r="N34" s="36">
        <v>951</v>
      </c>
      <c r="O34" s="36">
        <v>0</v>
      </c>
      <c r="P34" s="36">
        <v>951</v>
      </c>
      <c r="Q34" s="36">
        <v>1081</v>
      </c>
      <c r="R34" s="36">
        <v>1081</v>
      </c>
    </row>
    <row r="35" spans="1:18" x14ac:dyDescent="0.35">
      <c r="A35" s="280">
        <v>1</v>
      </c>
      <c r="B35" s="280">
        <v>47</v>
      </c>
      <c r="C35" s="280" t="s">
        <v>33</v>
      </c>
      <c r="D35" s="281">
        <v>4700850</v>
      </c>
      <c r="E35" s="36" t="s">
        <v>327</v>
      </c>
      <c r="F35" s="36">
        <v>399</v>
      </c>
      <c r="G35" s="36">
        <v>0</v>
      </c>
      <c r="H35" s="36">
        <v>0</v>
      </c>
      <c r="I35" s="36">
        <v>1</v>
      </c>
      <c r="J35" s="36">
        <v>0</v>
      </c>
      <c r="K35" s="36">
        <v>400</v>
      </c>
      <c r="L35" s="36">
        <v>1831</v>
      </c>
      <c r="M35" s="282">
        <v>0.2184598580010923</v>
      </c>
      <c r="N35" s="36">
        <v>400</v>
      </c>
      <c r="O35" s="36">
        <v>400</v>
      </c>
      <c r="P35" s="36">
        <v>400</v>
      </c>
      <c r="Q35" s="36">
        <v>486.04764999999998</v>
      </c>
      <c r="R35" s="36">
        <v>457.36509999999998</v>
      </c>
    </row>
    <row r="36" spans="1:18" x14ac:dyDescent="0.35">
      <c r="A36" s="280">
        <v>1</v>
      </c>
      <c r="B36" s="280">
        <v>47</v>
      </c>
      <c r="C36" s="280" t="s">
        <v>33</v>
      </c>
      <c r="D36" s="281">
        <v>4700900</v>
      </c>
      <c r="E36" s="36" t="s">
        <v>328</v>
      </c>
      <c r="F36" s="36">
        <v>1651</v>
      </c>
      <c r="G36" s="36">
        <v>11</v>
      </c>
      <c r="H36" s="36">
        <v>0</v>
      </c>
      <c r="I36" s="36">
        <v>34</v>
      </c>
      <c r="J36" s="36">
        <v>0</v>
      </c>
      <c r="K36" s="36">
        <v>1696</v>
      </c>
      <c r="L36" s="36">
        <v>7742</v>
      </c>
      <c r="M36" s="282">
        <v>0.21906484112632393</v>
      </c>
      <c r="N36" s="36">
        <v>1696</v>
      </c>
      <c r="O36" s="36">
        <v>1696</v>
      </c>
      <c r="P36" s="36">
        <v>1696</v>
      </c>
      <c r="Q36" s="36">
        <v>2198.5</v>
      </c>
      <c r="R36" s="36">
        <v>2198.5</v>
      </c>
    </row>
    <row r="37" spans="1:18" x14ac:dyDescent="0.35">
      <c r="A37" s="280">
        <v>1</v>
      </c>
      <c r="B37" s="280">
        <v>47</v>
      </c>
      <c r="C37" s="280" t="s">
        <v>33</v>
      </c>
      <c r="D37" s="281">
        <v>4703180</v>
      </c>
      <c r="E37" s="284" t="s">
        <v>329</v>
      </c>
      <c r="F37" s="275">
        <v>24564</v>
      </c>
      <c r="G37" s="36">
        <v>167</v>
      </c>
      <c r="H37" s="36">
        <v>0</v>
      </c>
      <c r="I37" s="36">
        <v>275</v>
      </c>
      <c r="J37" s="36">
        <v>0</v>
      </c>
      <c r="K37" s="36">
        <v>25006</v>
      </c>
      <c r="L37" s="275">
        <v>96604</v>
      </c>
      <c r="M37" s="282">
        <v>0.2588505651939878</v>
      </c>
      <c r="N37" s="36">
        <v>25605</v>
      </c>
      <c r="O37" s="36">
        <v>25605</v>
      </c>
      <c r="P37" s="36">
        <v>25605</v>
      </c>
      <c r="Q37" s="36">
        <v>58610.5</v>
      </c>
      <c r="R37" s="36">
        <v>75542.5</v>
      </c>
    </row>
    <row r="38" spans="1:18" x14ac:dyDescent="0.35">
      <c r="A38" s="280">
        <v>1</v>
      </c>
      <c r="B38" s="280">
        <v>47</v>
      </c>
      <c r="C38" s="280" t="s">
        <v>33</v>
      </c>
      <c r="D38" s="281">
        <v>4700930</v>
      </c>
      <c r="E38" s="36" t="s">
        <v>330</v>
      </c>
      <c r="F38" s="36">
        <v>257</v>
      </c>
      <c r="G38" s="36">
        <v>0</v>
      </c>
      <c r="H38" s="36">
        <v>0</v>
      </c>
      <c r="I38" s="36">
        <v>1</v>
      </c>
      <c r="J38" s="36">
        <v>0</v>
      </c>
      <c r="K38" s="36">
        <v>258</v>
      </c>
      <c r="L38" s="36">
        <v>791</v>
      </c>
      <c r="M38" s="282">
        <v>0.32616940581542353</v>
      </c>
      <c r="N38" s="36">
        <v>258</v>
      </c>
      <c r="O38" s="36">
        <v>258</v>
      </c>
      <c r="P38" s="36">
        <v>258</v>
      </c>
      <c r="Q38" s="36">
        <v>435.97987500000011</v>
      </c>
      <c r="R38" s="36">
        <v>479.19755000000015</v>
      </c>
    </row>
    <row r="39" spans="1:18" x14ac:dyDescent="0.35">
      <c r="A39" s="280">
        <v>1</v>
      </c>
      <c r="B39" s="280">
        <v>47</v>
      </c>
      <c r="C39" s="280" t="s">
        <v>33</v>
      </c>
      <c r="D39" s="281">
        <v>4700960</v>
      </c>
      <c r="E39" s="36" t="s">
        <v>331</v>
      </c>
      <c r="F39" s="36">
        <v>408</v>
      </c>
      <c r="G39" s="36">
        <v>0</v>
      </c>
      <c r="H39" s="36">
        <v>0</v>
      </c>
      <c r="I39" s="36">
        <v>3</v>
      </c>
      <c r="J39" s="36">
        <v>0</v>
      </c>
      <c r="K39" s="36">
        <v>411</v>
      </c>
      <c r="L39" s="36">
        <v>1826</v>
      </c>
      <c r="M39" s="282">
        <v>0.22508214676889376</v>
      </c>
      <c r="N39" s="36">
        <v>411</v>
      </c>
      <c r="O39" s="36">
        <v>411</v>
      </c>
      <c r="P39" s="36">
        <v>411</v>
      </c>
      <c r="Q39" s="36">
        <v>511.33545000000004</v>
      </c>
      <c r="R39" s="36">
        <v>485.16170000000005</v>
      </c>
    </row>
    <row r="40" spans="1:18" x14ac:dyDescent="0.35">
      <c r="A40" s="280">
        <v>1</v>
      </c>
      <c r="B40" s="280">
        <v>47</v>
      </c>
      <c r="C40" s="280" t="s">
        <v>33</v>
      </c>
      <c r="D40" s="281">
        <v>4700990</v>
      </c>
      <c r="E40" s="36" t="s">
        <v>332</v>
      </c>
      <c r="F40" s="36">
        <v>711</v>
      </c>
      <c r="G40" s="36">
        <v>36</v>
      </c>
      <c r="H40" s="36">
        <v>0</v>
      </c>
      <c r="I40" s="36">
        <v>11</v>
      </c>
      <c r="J40" s="36">
        <v>0</v>
      </c>
      <c r="K40" s="36">
        <v>758</v>
      </c>
      <c r="L40" s="36">
        <v>3214</v>
      </c>
      <c r="M40" s="282">
        <v>0.2358431860609832</v>
      </c>
      <c r="N40" s="36">
        <v>758</v>
      </c>
      <c r="O40" s="36">
        <v>758</v>
      </c>
      <c r="P40" s="36">
        <v>758</v>
      </c>
      <c r="Q40" s="36">
        <v>986.48255000000017</v>
      </c>
      <c r="R40" s="36">
        <v>957.70630000000006</v>
      </c>
    </row>
    <row r="41" spans="1:18" x14ac:dyDescent="0.35">
      <c r="A41" s="280">
        <v>1</v>
      </c>
      <c r="B41" s="280">
        <v>47</v>
      </c>
      <c r="C41" s="280" t="s">
        <v>33</v>
      </c>
      <c r="D41" s="281">
        <v>4701020</v>
      </c>
      <c r="E41" s="36" t="s">
        <v>333</v>
      </c>
      <c r="F41" s="36">
        <v>1561</v>
      </c>
      <c r="G41" s="36">
        <v>0</v>
      </c>
      <c r="H41" s="36">
        <v>0</v>
      </c>
      <c r="I41" s="36">
        <v>9</v>
      </c>
      <c r="J41" s="36">
        <v>0</v>
      </c>
      <c r="K41" s="36">
        <v>1570</v>
      </c>
      <c r="L41" s="36">
        <v>9131</v>
      </c>
      <c r="M41" s="282">
        <v>0.17194173694009418</v>
      </c>
      <c r="N41" s="36">
        <v>1570</v>
      </c>
      <c r="O41" s="36">
        <v>1570</v>
      </c>
      <c r="P41" s="36">
        <v>1570</v>
      </c>
      <c r="Q41" s="36">
        <v>2009.5</v>
      </c>
      <c r="R41" s="36">
        <v>2009.5</v>
      </c>
    </row>
    <row r="42" spans="1:18" x14ac:dyDescent="0.35">
      <c r="A42" s="280">
        <v>1</v>
      </c>
      <c r="B42" s="280">
        <v>47</v>
      </c>
      <c r="C42" s="280" t="s">
        <v>33</v>
      </c>
      <c r="D42" s="281">
        <v>4701050</v>
      </c>
      <c r="E42" s="36" t="s">
        <v>334</v>
      </c>
      <c r="F42" s="36">
        <v>707</v>
      </c>
      <c r="G42" s="36">
        <v>0</v>
      </c>
      <c r="H42" s="36">
        <v>0</v>
      </c>
      <c r="I42" s="36">
        <v>15</v>
      </c>
      <c r="J42" s="36">
        <v>0</v>
      </c>
      <c r="K42" s="36">
        <v>722</v>
      </c>
      <c r="L42" s="36">
        <v>3636</v>
      </c>
      <c r="M42" s="282">
        <v>0.19856985698569857</v>
      </c>
      <c r="N42" s="36">
        <v>722</v>
      </c>
      <c r="O42" s="36">
        <v>722</v>
      </c>
      <c r="P42" s="36">
        <v>722</v>
      </c>
      <c r="Q42" s="36">
        <v>838.63339999999994</v>
      </c>
      <c r="R42" s="36">
        <v>799.75559999999996</v>
      </c>
    </row>
    <row r="43" spans="1:18" x14ac:dyDescent="0.35">
      <c r="A43" s="280">
        <v>1</v>
      </c>
      <c r="B43" s="280">
        <v>47</v>
      </c>
      <c r="C43" s="280" t="s">
        <v>33</v>
      </c>
      <c r="D43" s="281">
        <v>4701080</v>
      </c>
      <c r="E43" s="36" t="s">
        <v>335</v>
      </c>
      <c r="F43" s="36">
        <v>941</v>
      </c>
      <c r="G43" s="36">
        <v>45</v>
      </c>
      <c r="H43" s="36">
        <v>0</v>
      </c>
      <c r="I43" s="36">
        <v>21</v>
      </c>
      <c r="J43" s="36">
        <v>0</v>
      </c>
      <c r="K43" s="36">
        <v>1007</v>
      </c>
      <c r="L43" s="36">
        <v>2963</v>
      </c>
      <c r="M43" s="282">
        <v>0.33985825177185286</v>
      </c>
      <c r="N43" s="36">
        <v>1007</v>
      </c>
      <c r="O43" s="36">
        <v>1007</v>
      </c>
      <c r="P43" s="36">
        <v>1007</v>
      </c>
      <c r="Q43" s="36">
        <v>1764.9533750000001</v>
      </c>
      <c r="R43" s="36">
        <v>1977.5421500000002</v>
      </c>
    </row>
    <row r="44" spans="1:18" x14ac:dyDescent="0.35">
      <c r="A44" s="280">
        <v>1</v>
      </c>
      <c r="B44" s="280">
        <v>47</v>
      </c>
      <c r="C44" s="280" t="s">
        <v>33</v>
      </c>
      <c r="D44" s="281">
        <v>4701110</v>
      </c>
      <c r="E44" s="36" t="s">
        <v>336</v>
      </c>
      <c r="F44" s="36">
        <v>556</v>
      </c>
      <c r="G44" s="36">
        <v>29</v>
      </c>
      <c r="H44" s="36">
        <v>0</v>
      </c>
      <c r="I44" s="36">
        <v>7</v>
      </c>
      <c r="J44" s="36">
        <v>0</v>
      </c>
      <c r="K44" s="36">
        <v>592</v>
      </c>
      <c r="L44" s="36">
        <v>1875</v>
      </c>
      <c r="M44" s="282">
        <v>0.31573333333333331</v>
      </c>
      <c r="N44" s="36">
        <v>592</v>
      </c>
      <c r="O44" s="36">
        <v>592</v>
      </c>
      <c r="P44" s="36">
        <v>592</v>
      </c>
      <c r="Q44" s="36">
        <v>969.859375</v>
      </c>
      <c r="R44" s="36">
        <v>1047.84375</v>
      </c>
    </row>
    <row r="45" spans="1:18" x14ac:dyDescent="0.35">
      <c r="A45" s="280">
        <v>1</v>
      </c>
      <c r="B45" s="280">
        <v>47</v>
      </c>
      <c r="C45" s="280" t="s">
        <v>33</v>
      </c>
      <c r="D45" s="281">
        <v>4701140</v>
      </c>
      <c r="E45" s="36" t="s">
        <v>337</v>
      </c>
      <c r="F45" s="36">
        <v>89</v>
      </c>
      <c r="G45" s="36">
        <v>0</v>
      </c>
      <c r="H45" s="36">
        <v>0</v>
      </c>
      <c r="I45" s="36">
        <v>2</v>
      </c>
      <c r="J45" s="36">
        <v>0</v>
      </c>
      <c r="K45" s="36">
        <v>91</v>
      </c>
      <c r="L45" s="36">
        <v>351</v>
      </c>
      <c r="M45" s="282">
        <v>0.25925925925925924</v>
      </c>
      <c r="N45" s="36">
        <v>91</v>
      </c>
      <c r="O45" s="36">
        <v>91</v>
      </c>
      <c r="P45" s="36">
        <v>91</v>
      </c>
      <c r="Q45" s="36">
        <v>128.28107499999999</v>
      </c>
      <c r="R45" s="36">
        <v>129.24795</v>
      </c>
    </row>
    <row r="46" spans="1:18" x14ac:dyDescent="0.35">
      <c r="A46" s="280">
        <v>1</v>
      </c>
      <c r="B46" s="280">
        <v>47</v>
      </c>
      <c r="C46" s="280" t="s">
        <v>33</v>
      </c>
      <c r="D46" s="281">
        <v>4701170</v>
      </c>
      <c r="E46" s="36" t="s">
        <v>338</v>
      </c>
      <c r="F46" s="36">
        <v>1076</v>
      </c>
      <c r="G46" s="36">
        <v>0</v>
      </c>
      <c r="H46" s="36">
        <v>0</v>
      </c>
      <c r="I46" s="36">
        <v>2</v>
      </c>
      <c r="J46" s="36">
        <v>0</v>
      </c>
      <c r="K46" s="36">
        <v>1078</v>
      </c>
      <c r="L46" s="36">
        <v>5668</v>
      </c>
      <c r="M46" s="282">
        <v>0.19019054340155259</v>
      </c>
      <c r="N46" s="36">
        <v>1078</v>
      </c>
      <c r="O46" s="36">
        <v>1078</v>
      </c>
      <c r="P46" s="36">
        <v>1078</v>
      </c>
      <c r="Q46" s="36">
        <v>1271.5</v>
      </c>
      <c r="R46" s="36">
        <v>1271.5</v>
      </c>
    </row>
    <row r="47" spans="1:18" x14ac:dyDescent="0.35">
      <c r="A47" s="280">
        <v>1</v>
      </c>
      <c r="B47" s="280">
        <v>47</v>
      </c>
      <c r="C47" s="280" t="s">
        <v>33</v>
      </c>
      <c r="D47" s="281">
        <v>4701200</v>
      </c>
      <c r="E47" s="36" t="s">
        <v>339</v>
      </c>
      <c r="F47" s="36">
        <v>263</v>
      </c>
      <c r="G47" s="36">
        <v>0</v>
      </c>
      <c r="H47" s="36">
        <v>0</v>
      </c>
      <c r="I47" s="36">
        <v>7</v>
      </c>
      <c r="J47" s="36">
        <v>0</v>
      </c>
      <c r="K47" s="36">
        <v>270</v>
      </c>
      <c r="L47" s="36">
        <v>1022</v>
      </c>
      <c r="M47" s="282">
        <v>0.26418786692759294</v>
      </c>
      <c r="N47" s="36">
        <v>270</v>
      </c>
      <c r="O47" s="36">
        <v>270</v>
      </c>
      <c r="P47" s="36">
        <v>270</v>
      </c>
      <c r="Q47" s="36">
        <v>386.10614999999996</v>
      </c>
      <c r="R47" s="36">
        <v>391.43989999999997</v>
      </c>
    </row>
    <row r="48" spans="1:18" x14ac:dyDescent="0.35">
      <c r="A48" s="280">
        <v>1</v>
      </c>
      <c r="B48" s="280">
        <v>47</v>
      </c>
      <c r="C48" s="280" t="s">
        <v>33</v>
      </c>
      <c r="D48" s="281">
        <v>4701230</v>
      </c>
      <c r="E48" s="36" t="s">
        <v>340</v>
      </c>
      <c r="F48" s="643">
        <v>668</v>
      </c>
      <c r="G48" s="36">
        <v>0</v>
      </c>
      <c r="H48" s="36">
        <v>0</v>
      </c>
      <c r="I48" s="36">
        <v>37</v>
      </c>
      <c r="J48" s="36">
        <v>0</v>
      </c>
      <c r="K48" s="272">
        <v>705</v>
      </c>
      <c r="L48" s="283">
        <v>2294</v>
      </c>
      <c r="M48" s="282">
        <v>0.3073234524847428</v>
      </c>
      <c r="N48" s="36">
        <v>821</v>
      </c>
      <c r="O48" s="36">
        <v>821</v>
      </c>
      <c r="P48" s="36">
        <v>821</v>
      </c>
      <c r="Q48" s="36">
        <v>1243.2014749999998</v>
      </c>
      <c r="R48" s="36">
        <v>1290.4583499999999</v>
      </c>
    </row>
    <row r="49" spans="1:18" x14ac:dyDescent="0.35">
      <c r="A49" s="280">
        <v>1</v>
      </c>
      <c r="B49" s="280">
        <v>47</v>
      </c>
      <c r="C49" s="280" t="s">
        <v>33</v>
      </c>
      <c r="D49" s="281">
        <v>4701290</v>
      </c>
      <c r="E49" s="36" t="s">
        <v>341</v>
      </c>
      <c r="F49" s="36">
        <v>1169</v>
      </c>
      <c r="G49" s="36">
        <v>0</v>
      </c>
      <c r="H49" s="36">
        <v>0</v>
      </c>
      <c r="I49" s="36">
        <v>33</v>
      </c>
      <c r="J49" s="36">
        <v>0</v>
      </c>
      <c r="K49" s="272">
        <v>1202</v>
      </c>
      <c r="L49" s="36">
        <v>6101</v>
      </c>
      <c r="M49" s="282">
        <v>0.19701688247828225</v>
      </c>
      <c r="N49" s="36">
        <v>1202</v>
      </c>
      <c r="O49" s="36">
        <v>1202</v>
      </c>
      <c r="P49" s="36">
        <v>1202</v>
      </c>
      <c r="Q49" s="36">
        <v>1457.5</v>
      </c>
      <c r="R49" s="36">
        <v>1457.5</v>
      </c>
    </row>
    <row r="50" spans="1:18" x14ac:dyDescent="0.35">
      <c r="A50" s="280">
        <v>1</v>
      </c>
      <c r="B50" s="280">
        <v>47</v>
      </c>
      <c r="C50" s="280" t="s">
        <v>33</v>
      </c>
      <c r="D50" s="281">
        <v>4701260</v>
      </c>
      <c r="E50" s="36" t="s">
        <v>342</v>
      </c>
      <c r="F50" s="36">
        <v>368</v>
      </c>
      <c r="G50" s="36">
        <v>0</v>
      </c>
      <c r="H50" s="36">
        <v>0</v>
      </c>
      <c r="I50" s="36">
        <v>6</v>
      </c>
      <c r="J50" s="36">
        <v>0</v>
      </c>
      <c r="K50" s="272">
        <v>374</v>
      </c>
      <c r="L50" s="36">
        <v>5094</v>
      </c>
      <c r="M50" s="282">
        <v>7.3419709462112293E-2</v>
      </c>
      <c r="N50" s="36">
        <v>374</v>
      </c>
      <c r="O50" s="36">
        <v>0</v>
      </c>
      <c r="P50" s="36">
        <v>374</v>
      </c>
      <c r="Q50" s="36">
        <v>374</v>
      </c>
      <c r="R50" s="36">
        <v>374</v>
      </c>
    </row>
    <row r="51" spans="1:18" x14ac:dyDescent="0.35">
      <c r="A51" s="280"/>
      <c r="B51" s="280"/>
      <c r="C51" s="280"/>
      <c r="D51" s="281">
        <v>4700151</v>
      </c>
      <c r="E51" s="13" t="s">
        <v>343</v>
      </c>
      <c r="F51" s="36">
        <v>295</v>
      </c>
      <c r="G51" s="36">
        <v>0</v>
      </c>
      <c r="H51" s="36">
        <v>0</v>
      </c>
      <c r="I51" s="36">
        <v>0</v>
      </c>
      <c r="J51" s="36">
        <v>0</v>
      </c>
      <c r="K51" s="272">
        <v>295</v>
      </c>
      <c r="L51" s="36">
        <v>7023</v>
      </c>
      <c r="M51" s="282">
        <v>4.2004841235939054E-2</v>
      </c>
      <c r="N51" s="36">
        <v>295</v>
      </c>
      <c r="O51" s="36">
        <v>0</v>
      </c>
      <c r="P51" s="36">
        <v>0</v>
      </c>
      <c r="Q51" s="36">
        <v>0</v>
      </c>
      <c r="R51" s="36">
        <v>0</v>
      </c>
    </row>
    <row r="52" spans="1:18" x14ac:dyDescent="0.35">
      <c r="A52" s="280">
        <v>1</v>
      </c>
      <c r="B52" s="280">
        <v>47</v>
      </c>
      <c r="C52" s="280" t="s">
        <v>33</v>
      </c>
      <c r="D52" s="281">
        <v>4701400</v>
      </c>
      <c r="E52" s="36" t="s">
        <v>344</v>
      </c>
      <c r="F52" s="36">
        <v>453</v>
      </c>
      <c r="G52" s="36">
        <v>0</v>
      </c>
      <c r="H52" s="36">
        <v>0</v>
      </c>
      <c r="I52" s="36">
        <v>7</v>
      </c>
      <c r="J52" s="36">
        <v>0</v>
      </c>
      <c r="K52" s="272">
        <v>460</v>
      </c>
      <c r="L52" s="36">
        <v>3495</v>
      </c>
      <c r="M52" s="282">
        <v>0.13161659513590845</v>
      </c>
      <c r="N52" s="36">
        <v>460</v>
      </c>
      <c r="O52" s="36">
        <v>0</v>
      </c>
      <c r="P52" s="36">
        <v>460</v>
      </c>
      <c r="Q52" s="36">
        <v>460.00000000000006</v>
      </c>
      <c r="R52" s="36">
        <v>460.00000000000006</v>
      </c>
    </row>
    <row r="53" spans="1:18" x14ac:dyDescent="0.35">
      <c r="A53" s="280">
        <v>1</v>
      </c>
      <c r="B53" s="280">
        <v>47</v>
      </c>
      <c r="C53" s="280" t="s">
        <v>33</v>
      </c>
      <c r="D53" s="281">
        <v>4701410</v>
      </c>
      <c r="E53" s="36" t="s">
        <v>345</v>
      </c>
      <c r="F53" s="36">
        <v>943</v>
      </c>
      <c r="G53" s="36">
        <v>0</v>
      </c>
      <c r="H53" s="36">
        <v>0</v>
      </c>
      <c r="I53" s="36">
        <v>9</v>
      </c>
      <c r="J53" s="36">
        <v>0</v>
      </c>
      <c r="K53" s="272">
        <v>952</v>
      </c>
      <c r="L53" s="36">
        <v>4579</v>
      </c>
      <c r="M53" s="282">
        <v>0.20790565625682464</v>
      </c>
      <c r="N53" s="36">
        <v>952</v>
      </c>
      <c r="O53" s="36">
        <v>952</v>
      </c>
      <c r="P53" s="36">
        <v>952</v>
      </c>
      <c r="Q53" s="36">
        <v>1130.9438500000001</v>
      </c>
      <c r="R53" s="36">
        <v>1082.5</v>
      </c>
    </row>
    <row r="54" spans="1:18" x14ac:dyDescent="0.35">
      <c r="A54" s="280">
        <v>1</v>
      </c>
      <c r="B54" s="280">
        <v>47</v>
      </c>
      <c r="C54" s="280" t="s">
        <v>33</v>
      </c>
      <c r="D54" s="281">
        <v>4701440</v>
      </c>
      <c r="E54" s="36" t="s">
        <v>346</v>
      </c>
      <c r="F54" s="36">
        <v>798</v>
      </c>
      <c r="G54" s="36">
        <v>33</v>
      </c>
      <c r="H54" s="36">
        <v>0</v>
      </c>
      <c r="I54" s="36">
        <v>9</v>
      </c>
      <c r="J54" s="36">
        <v>0</v>
      </c>
      <c r="K54" s="272">
        <v>840</v>
      </c>
      <c r="L54" s="36">
        <v>3551</v>
      </c>
      <c r="M54" s="282">
        <v>0.23655308363841171</v>
      </c>
      <c r="N54" s="36">
        <v>840</v>
      </c>
      <c r="O54" s="36">
        <v>840</v>
      </c>
      <c r="P54" s="36">
        <v>840</v>
      </c>
      <c r="Q54" s="36">
        <v>1096.2210749999999</v>
      </c>
      <c r="R54" s="36">
        <v>1065.68795</v>
      </c>
    </row>
    <row r="55" spans="1:18" x14ac:dyDescent="0.35">
      <c r="A55" s="280">
        <v>1</v>
      </c>
      <c r="B55" s="280">
        <v>47</v>
      </c>
      <c r="C55" s="280" t="s">
        <v>33</v>
      </c>
      <c r="D55" s="281">
        <v>4701470</v>
      </c>
      <c r="E55" s="644" t="s">
        <v>347</v>
      </c>
      <c r="F55" s="36">
        <v>1671</v>
      </c>
      <c r="G55" s="36">
        <v>35</v>
      </c>
      <c r="H55" s="36">
        <v>0</v>
      </c>
      <c r="I55" s="36">
        <v>38</v>
      </c>
      <c r="J55" s="36">
        <v>0</v>
      </c>
      <c r="K55" s="272">
        <v>1744</v>
      </c>
      <c r="L55" s="36">
        <v>7799</v>
      </c>
      <c r="M55" s="282">
        <v>0.22361841261700219</v>
      </c>
      <c r="N55" s="36">
        <v>1744</v>
      </c>
      <c r="O55" s="36">
        <v>1744</v>
      </c>
      <c r="P55" s="36">
        <v>1744</v>
      </c>
      <c r="Q55" s="36">
        <v>2270.5</v>
      </c>
      <c r="R55" s="36">
        <v>2270.5</v>
      </c>
    </row>
    <row r="56" spans="1:18" x14ac:dyDescent="0.35">
      <c r="A56" s="280">
        <v>1</v>
      </c>
      <c r="B56" s="280">
        <v>47</v>
      </c>
      <c r="C56" s="280" t="s">
        <v>33</v>
      </c>
      <c r="D56" s="281">
        <v>4701500</v>
      </c>
      <c r="E56" s="36" t="s">
        <v>348</v>
      </c>
      <c r="F56" s="36">
        <v>503</v>
      </c>
      <c r="G56" s="36">
        <v>79</v>
      </c>
      <c r="H56" s="36">
        <v>0</v>
      </c>
      <c r="I56" s="36">
        <v>23</v>
      </c>
      <c r="J56" s="36">
        <v>0</v>
      </c>
      <c r="K56" s="272">
        <v>605</v>
      </c>
      <c r="L56" s="36">
        <v>2206</v>
      </c>
      <c r="M56" s="282">
        <v>0.27425203989120578</v>
      </c>
      <c r="N56" s="36">
        <v>605</v>
      </c>
      <c r="O56" s="36">
        <v>605</v>
      </c>
      <c r="P56" s="36">
        <v>605</v>
      </c>
      <c r="Q56" s="36">
        <v>888.91895</v>
      </c>
      <c r="R56" s="36">
        <v>911.53269999999998</v>
      </c>
    </row>
    <row r="57" spans="1:18" x14ac:dyDescent="0.35">
      <c r="A57" s="280">
        <v>1</v>
      </c>
      <c r="B57" s="280">
        <v>47</v>
      </c>
      <c r="C57" s="280" t="s">
        <v>33</v>
      </c>
      <c r="D57" s="281">
        <v>4701530</v>
      </c>
      <c r="E57" s="36" t="s">
        <v>349</v>
      </c>
      <c r="F57" s="36">
        <v>554</v>
      </c>
      <c r="G57" s="36">
        <v>0</v>
      </c>
      <c r="H57" s="36">
        <v>0</v>
      </c>
      <c r="I57" s="36">
        <v>5</v>
      </c>
      <c r="J57" s="36">
        <v>0</v>
      </c>
      <c r="K57" s="272">
        <v>559</v>
      </c>
      <c r="L57" s="36">
        <v>2124</v>
      </c>
      <c r="M57" s="282">
        <v>0.26318267419962338</v>
      </c>
      <c r="N57" s="36">
        <v>559</v>
      </c>
      <c r="O57" s="36">
        <v>559</v>
      </c>
      <c r="P57" s="36">
        <v>559</v>
      </c>
      <c r="Q57" s="36">
        <v>797.09830000000022</v>
      </c>
      <c r="R57" s="36">
        <v>807.11580000000026</v>
      </c>
    </row>
    <row r="58" spans="1:18" x14ac:dyDescent="0.35">
      <c r="A58" s="280">
        <v>1</v>
      </c>
      <c r="B58" s="280">
        <v>47</v>
      </c>
      <c r="C58" s="280" t="s">
        <v>33</v>
      </c>
      <c r="D58" s="281">
        <v>4700001</v>
      </c>
      <c r="E58" s="36" t="s">
        <v>350</v>
      </c>
      <c r="F58" s="36">
        <v>2132</v>
      </c>
      <c r="G58" s="36">
        <v>0</v>
      </c>
      <c r="H58" s="36">
        <v>0</v>
      </c>
      <c r="I58" s="36">
        <v>58</v>
      </c>
      <c r="J58" s="36">
        <v>0</v>
      </c>
      <c r="K58" s="272">
        <v>2190</v>
      </c>
      <c r="L58" s="36">
        <v>11103</v>
      </c>
      <c r="M58" s="282">
        <v>0.19724398811132127</v>
      </c>
      <c r="N58" s="36">
        <v>2190</v>
      </c>
      <c r="O58" s="36">
        <v>2190</v>
      </c>
      <c r="P58" s="36">
        <v>2190</v>
      </c>
      <c r="Q58" s="36">
        <v>2939.5</v>
      </c>
      <c r="R58" s="36">
        <v>2939.5</v>
      </c>
    </row>
    <row r="59" spans="1:18" x14ac:dyDescent="0.35">
      <c r="A59" s="280">
        <v>1</v>
      </c>
      <c r="B59" s="280">
        <v>47</v>
      </c>
      <c r="C59" s="280" t="s">
        <v>33</v>
      </c>
      <c r="D59" s="281">
        <v>4701590</v>
      </c>
      <c r="E59" s="36" t="s">
        <v>351</v>
      </c>
      <c r="F59" s="36">
        <v>7923</v>
      </c>
      <c r="G59" s="36">
        <v>108</v>
      </c>
      <c r="H59" s="36">
        <v>0</v>
      </c>
      <c r="I59" s="36">
        <v>195</v>
      </c>
      <c r="J59" s="36">
        <v>0</v>
      </c>
      <c r="K59" s="272">
        <v>8226</v>
      </c>
      <c r="L59" s="36">
        <v>54569</v>
      </c>
      <c r="M59" s="282">
        <v>0.15074492843922374</v>
      </c>
      <c r="N59" s="36">
        <v>8226</v>
      </c>
      <c r="O59" s="36">
        <v>8226</v>
      </c>
      <c r="P59" s="36">
        <v>8226</v>
      </c>
      <c r="Q59" s="36">
        <v>15163</v>
      </c>
      <c r="R59" s="36">
        <v>16888.375</v>
      </c>
    </row>
    <row r="60" spans="1:18" x14ac:dyDescent="0.35">
      <c r="A60" s="280">
        <v>1</v>
      </c>
      <c r="B60" s="280">
        <v>47</v>
      </c>
      <c r="C60" s="280" t="s">
        <v>33</v>
      </c>
      <c r="D60" s="281">
        <v>4701620</v>
      </c>
      <c r="E60" s="36" t="s">
        <v>352</v>
      </c>
      <c r="F60" s="36">
        <v>393</v>
      </c>
      <c r="G60" s="36">
        <v>0</v>
      </c>
      <c r="H60" s="36">
        <v>0</v>
      </c>
      <c r="I60" s="36">
        <v>4</v>
      </c>
      <c r="J60" s="36">
        <v>0</v>
      </c>
      <c r="K60" s="272">
        <v>397</v>
      </c>
      <c r="L60" s="36">
        <v>1010</v>
      </c>
      <c r="M60" s="282">
        <v>0.39306930693069309</v>
      </c>
      <c r="N60" s="36">
        <v>397</v>
      </c>
      <c r="O60" s="36">
        <v>397</v>
      </c>
      <c r="P60" s="36">
        <v>397</v>
      </c>
      <c r="Q60" s="36">
        <v>784.36825000000022</v>
      </c>
      <c r="R60" s="36">
        <v>932.09450000000027</v>
      </c>
    </row>
    <row r="61" spans="1:18" x14ac:dyDescent="0.35">
      <c r="A61" s="280">
        <v>1</v>
      </c>
      <c r="B61" s="280">
        <v>47</v>
      </c>
      <c r="C61" s="280" t="s">
        <v>33</v>
      </c>
      <c r="D61" s="281">
        <v>4701650</v>
      </c>
      <c r="E61" s="36" t="s">
        <v>353</v>
      </c>
      <c r="F61" s="36">
        <v>978</v>
      </c>
      <c r="G61" s="36">
        <v>0</v>
      </c>
      <c r="H61" s="36">
        <v>0</v>
      </c>
      <c r="I61" s="36">
        <v>49</v>
      </c>
      <c r="J61" s="36">
        <v>0</v>
      </c>
      <c r="K61" s="272">
        <v>1027</v>
      </c>
      <c r="L61" s="36">
        <v>3622</v>
      </c>
      <c r="M61" s="282">
        <v>0.28354500276090555</v>
      </c>
      <c r="N61" s="36">
        <v>1027</v>
      </c>
      <c r="O61" s="36">
        <v>1027</v>
      </c>
      <c r="P61" s="36">
        <v>1027</v>
      </c>
      <c r="Q61" s="36">
        <v>1543.6511499999999</v>
      </c>
      <c r="R61" s="36">
        <v>1597.6098999999999</v>
      </c>
    </row>
    <row r="62" spans="1:18" x14ac:dyDescent="0.35">
      <c r="A62" s="280">
        <v>1</v>
      </c>
      <c r="B62" s="280">
        <v>47</v>
      </c>
      <c r="C62" s="280" t="s">
        <v>33</v>
      </c>
      <c r="D62" s="281">
        <v>4701680</v>
      </c>
      <c r="E62" s="36" t="s">
        <v>354</v>
      </c>
      <c r="F62" s="36">
        <v>986</v>
      </c>
      <c r="G62" s="36">
        <v>0</v>
      </c>
      <c r="H62" s="36">
        <v>0</v>
      </c>
      <c r="I62" s="36">
        <v>8</v>
      </c>
      <c r="J62" s="36">
        <v>0</v>
      </c>
      <c r="K62" s="272">
        <v>994</v>
      </c>
      <c r="L62" s="36">
        <v>3928</v>
      </c>
      <c r="M62" s="282">
        <v>0.2530549898167006</v>
      </c>
      <c r="N62" s="36">
        <v>994</v>
      </c>
      <c r="O62" s="36">
        <v>994</v>
      </c>
      <c r="P62" s="36">
        <v>994</v>
      </c>
      <c r="Q62" s="36">
        <v>1374.6525999999999</v>
      </c>
      <c r="R62" s="36">
        <v>1373.2875999999999</v>
      </c>
    </row>
    <row r="63" spans="1:18" x14ac:dyDescent="0.35">
      <c r="A63" s="280">
        <v>1</v>
      </c>
      <c r="B63" s="280">
        <v>47</v>
      </c>
      <c r="C63" s="280" t="s">
        <v>33</v>
      </c>
      <c r="D63" s="281">
        <v>4701740</v>
      </c>
      <c r="E63" s="36" t="s">
        <v>355</v>
      </c>
      <c r="F63" s="36">
        <v>1812</v>
      </c>
      <c r="G63" s="36">
        <v>0</v>
      </c>
      <c r="H63" s="36">
        <v>0</v>
      </c>
      <c r="I63" s="36">
        <v>65</v>
      </c>
      <c r="J63" s="36">
        <v>0</v>
      </c>
      <c r="K63" s="272">
        <v>1877</v>
      </c>
      <c r="L63" s="36">
        <v>7651</v>
      </c>
      <c r="M63" s="282">
        <v>0.24532740818193699</v>
      </c>
      <c r="N63" s="36">
        <v>1877</v>
      </c>
      <c r="O63" s="36">
        <v>1877</v>
      </c>
      <c r="P63" s="36">
        <v>1877</v>
      </c>
      <c r="Q63" s="36">
        <v>2529.7535749999997</v>
      </c>
      <c r="R63" s="36">
        <v>2497.5329499999998</v>
      </c>
    </row>
    <row r="64" spans="1:18" x14ac:dyDescent="0.35">
      <c r="A64" s="280">
        <v>1</v>
      </c>
      <c r="B64" s="280">
        <v>47</v>
      </c>
      <c r="C64" s="280" t="s">
        <v>33</v>
      </c>
      <c r="D64" s="281">
        <v>4701770</v>
      </c>
      <c r="E64" s="36" t="s">
        <v>356</v>
      </c>
      <c r="F64" s="36">
        <v>777</v>
      </c>
      <c r="G64" s="36">
        <v>0</v>
      </c>
      <c r="H64" s="36">
        <v>0</v>
      </c>
      <c r="I64" s="36">
        <v>2</v>
      </c>
      <c r="J64" s="36">
        <v>0</v>
      </c>
      <c r="K64" s="272">
        <v>779</v>
      </c>
      <c r="L64" s="36">
        <v>2894</v>
      </c>
      <c r="M64" s="282">
        <v>0.26917760884588804</v>
      </c>
      <c r="N64" s="36">
        <v>779</v>
      </c>
      <c r="O64" s="36">
        <v>779</v>
      </c>
      <c r="P64" s="36">
        <v>779</v>
      </c>
      <c r="Q64" s="36">
        <v>1129.4385499999999</v>
      </c>
      <c r="R64" s="36">
        <v>1151.7622999999999</v>
      </c>
    </row>
    <row r="65" spans="1:18" x14ac:dyDescent="0.35">
      <c r="A65" s="280">
        <v>1</v>
      </c>
      <c r="B65" s="280">
        <v>47</v>
      </c>
      <c r="C65" s="280" t="s">
        <v>33</v>
      </c>
      <c r="D65" s="281">
        <v>4701800</v>
      </c>
      <c r="E65" s="36" t="s">
        <v>357</v>
      </c>
      <c r="F65" s="36">
        <v>825</v>
      </c>
      <c r="G65" s="36">
        <v>0</v>
      </c>
      <c r="H65" s="36">
        <v>0</v>
      </c>
      <c r="I65" s="36">
        <v>26</v>
      </c>
      <c r="J65" s="36">
        <v>0</v>
      </c>
      <c r="K65" s="272">
        <v>851</v>
      </c>
      <c r="L65" s="36">
        <v>3910</v>
      </c>
      <c r="M65" s="282">
        <v>0.21764705882352942</v>
      </c>
      <c r="N65" s="36">
        <v>851</v>
      </c>
      <c r="O65" s="36">
        <v>851</v>
      </c>
      <c r="P65" s="36">
        <v>851</v>
      </c>
      <c r="Q65" s="36">
        <v>1032.3665000000001</v>
      </c>
      <c r="R65" s="36">
        <v>971.91100000000006</v>
      </c>
    </row>
    <row r="66" spans="1:18" x14ac:dyDescent="0.35">
      <c r="A66" s="280">
        <v>1</v>
      </c>
      <c r="B66" s="280">
        <v>47</v>
      </c>
      <c r="C66" s="280" t="s">
        <v>33</v>
      </c>
      <c r="D66" s="281">
        <v>4701830</v>
      </c>
      <c r="E66" s="36" t="s">
        <v>358</v>
      </c>
      <c r="F66" s="36">
        <v>905</v>
      </c>
      <c r="G66" s="36">
        <v>0</v>
      </c>
      <c r="H66" s="36">
        <v>0</v>
      </c>
      <c r="I66" s="36">
        <v>33</v>
      </c>
      <c r="J66" s="36">
        <v>0</v>
      </c>
      <c r="K66" s="272">
        <v>938</v>
      </c>
      <c r="L66" s="36">
        <v>3729</v>
      </c>
      <c r="M66" s="282">
        <v>0.25154196835612763</v>
      </c>
      <c r="N66" s="36">
        <v>938</v>
      </c>
      <c r="O66" s="36">
        <v>938</v>
      </c>
      <c r="P66" s="36">
        <v>938</v>
      </c>
      <c r="Q66" s="36">
        <v>1290.9049249999998</v>
      </c>
      <c r="R66" s="36">
        <v>1286.7880499999999</v>
      </c>
    </row>
    <row r="67" spans="1:18" x14ac:dyDescent="0.35">
      <c r="A67" s="280">
        <v>1</v>
      </c>
      <c r="B67" s="280">
        <v>47</v>
      </c>
      <c r="C67" s="280" t="s">
        <v>33</v>
      </c>
      <c r="D67" s="281">
        <v>4701860</v>
      </c>
      <c r="E67" s="36" t="s">
        <v>359</v>
      </c>
      <c r="F67" s="36">
        <v>851</v>
      </c>
      <c r="G67" s="36">
        <v>0</v>
      </c>
      <c r="H67" s="36">
        <v>0</v>
      </c>
      <c r="I67" s="36">
        <v>20</v>
      </c>
      <c r="J67" s="36">
        <v>0</v>
      </c>
      <c r="K67" s="272">
        <v>871</v>
      </c>
      <c r="L67" s="36">
        <v>3815</v>
      </c>
      <c r="M67" s="282">
        <v>0.22830930537352556</v>
      </c>
      <c r="N67" s="36">
        <v>871</v>
      </c>
      <c r="O67" s="36">
        <v>871</v>
      </c>
      <c r="P67" s="36">
        <v>871</v>
      </c>
      <c r="Q67" s="36">
        <v>1099.0948750000002</v>
      </c>
      <c r="R67" s="36">
        <v>1050.5667500000002</v>
      </c>
    </row>
    <row r="68" spans="1:18" x14ac:dyDescent="0.35">
      <c r="A68" s="280">
        <v>1</v>
      </c>
      <c r="B68" s="280">
        <v>47</v>
      </c>
      <c r="C68" s="280" t="s">
        <v>33</v>
      </c>
      <c r="D68" s="281">
        <v>4701890</v>
      </c>
      <c r="E68" s="36" t="s">
        <v>360</v>
      </c>
      <c r="F68" s="36">
        <v>194</v>
      </c>
      <c r="G68" s="36">
        <v>0</v>
      </c>
      <c r="H68" s="36">
        <v>0</v>
      </c>
      <c r="I68" s="36">
        <v>1</v>
      </c>
      <c r="J68" s="36">
        <v>0</v>
      </c>
      <c r="K68" s="272">
        <v>195</v>
      </c>
      <c r="L68" s="36">
        <v>615</v>
      </c>
      <c r="M68" s="282">
        <v>0.31707317073170732</v>
      </c>
      <c r="N68" s="36">
        <v>195</v>
      </c>
      <c r="O68" s="36">
        <v>195</v>
      </c>
      <c r="P68" s="36">
        <v>195</v>
      </c>
      <c r="Q68" s="36">
        <v>320.79187500000006</v>
      </c>
      <c r="R68" s="36">
        <v>347.40075000000002</v>
      </c>
    </row>
    <row r="69" spans="1:18" x14ac:dyDescent="0.35">
      <c r="A69" s="280">
        <v>1</v>
      </c>
      <c r="B69" s="280">
        <v>47</v>
      </c>
      <c r="C69" s="280" t="s">
        <v>33</v>
      </c>
      <c r="D69" s="281">
        <v>4701920</v>
      </c>
      <c r="E69" s="36" t="s">
        <v>361</v>
      </c>
      <c r="F69" s="36">
        <v>311</v>
      </c>
      <c r="G69" s="36">
        <v>0</v>
      </c>
      <c r="H69" s="36">
        <v>0</v>
      </c>
      <c r="I69" s="36">
        <v>1</v>
      </c>
      <c r="J69" s="36">
        <v>0</v>
      </c>
      <c r="K69" s="272">
        <v>312</v>
      </c>
      <c r="L69" s="36">
        <v>1372</v>
      </c>
      <c r="M69" s="282">
        <v>0.22740524781341107</v>
      </c>
      <c r="N69" s="36">
        <v>312</v>
      </c>
      <c r="O69" s="36">
        <v>312</v>
      </c>
      <c r="P69" s="36">
        <v>312</v>
      </c>
      <c r="Q69" s="36">
        <v>392.1699000000001</v>
      </c>
      <c r="R69" s="36">
        <v>374.09740000000011</v>
      </c>
    </row>
    <row r="70" spans="1:18" x14ac:dyDescent="0.35">
      <c r="A70" s="280">
        <v>1</v>
      </c>
      <c r="B70" s="280">
        <v>47</v>
      </c>
      <c r="C70" s="280" t="s">
        <v>33</v>
      </c>
      <c r="D70" s="281">
        <v>4701950</v>
      </c>
      <c r="E70" s="36" t="s">
        <v>362</v>
      </c>
      <c r="F70" s="36">
        <v>454</v>
      </c>
      <c r="G70" s="36">
        <v>0</v>
      </c>
      <c r="H70" s="36">
        <v>0</v>
      </c>
      <c r="I70" s="36">
        <v>10</v>
      </c>
      <c r="J70" s="36">
        <v>0</v>
      </c>
      <c r="K70" s="272">
        <v>464</v>
      </c>
      <c r="L70" s="36">
        <v>1306</v>
      </c>
      <c r="M70" s="282">
        <v>0.3552833078101072</v>
      </c>
      <c r="N70" s="36">
        <v>464</v>
      </c>
      <c r="O70" s="36">
        <v>464</v>
      </c>
      <c r="P70" s="36">
        <v>464</v>
      </c>
      <c r="Q70" s="36">
        <v>843.40925000000027</v>
      </c>
      <c r="R70" s="36">
        <v>962.29330000000039</v>
      </c>
    </row>
    <row r="71" spans="1:18" x14ac:dyDescent="0.35">
      <c r="A71" s="280">
        <v>1</v>
      </c>
      <c r="B71" s="280">
        <v>47</v>
      </c>
      <c r="C71" s="280" t="s">
        <v>33</v>
      </c>
      <c r="D71" s="281">
        <v>4701980</v>
      </c>
      <c r="E71" s="36" t="s">
        <v>363</v>
      </c>
      <c r="F71" s="36">
        <v>519</v>
      </c>
      <c r="G71" s="36">
        <v>0</v>
      </c>
      <c r="H71" s="36">
        <v>0</v>
      </c>
      <c r="I71" s="36">
        <v>16</v>
      </c>
      <c r="J71" s="36">
        <v>0</v>
      </c>
      <c r="K71" s="272">
        <v>535</v>
      </c>
      <c r="L71" s="36">
        <v>2835</v>
      </c>
      <c r="M71" s="282">
        <v>0.18871252204585537</v>
      </c>
      <c r="N71" s="36">
        <v>535</v>
      </c>
      <c r="O71" s="36">
        <v>535</v>
      </c>
      <c r="P71" s="36">
        <v>535</v>
      </c>
      <c r="Q71" s="36">
        <v>604.98024999999996</v>
      </c>
      <c r="R71" s="36">
        <v>581.65349999999989</v>
      </c>
    </row>
    <row r="72" spans="1:18" x14ac:dyDescent="0.35">
      <c r="A72" s="280">
        <v>1</v>
      </c>
      <c r="B72" s="280">
        <v>47</v>
      </c>
      <c r="C72" s="280" t="s">
        <v>33</v>
      </c>
      <c r="D72" s="281">
        <v>4702010</v>
      </c>
      <c r="E72" s="36" t="s">
        <v>364</v>
      </c>
      <c r="F72" s="36">
        <v>351</v>
      </c>
      <c r="G72" s="36">
        <v>0</v>
      </c>
      <c r="H72" s="36">
        <v>0</v>
      </c>
      <c r="I72" s="36">
        <v>0</v>
      </c>
      <c r="J72" s="36">
        <v>0</v>
      </c>
      <c r="K72" s="272">
        <v>351</v>
      </c>
      <c r="L72" s="36">
        <v>1164</v>
      </c>
      <c r="M72" s="282">
        <v>0.3015463917525773</v>
      </c>
      <c r="N72" s="36">
        <v>351</v>
      </c>
      <c r="O72" s="36">
        <v>351</v>
      </c>
      <c r="P72" s="36">
        <v>351</v>
      </c>
      <c r="Q72" s="36">
        <v>548.46629999999993</v>
      </c>
      <c r="R72" s="36">
        <v>576.28379999999993</v>
      </c>
    </row>
    <row r="73" spans="1:18" x14ac:dyDescent="0.35">
      <c r="A73" s="280">
        <v>1</v>
      </c>
      <c r="B73" s="280">
        <v>47</v>
      </c>
      <c r="C73" s="280" t="s">
        <v>33</v>
      </c>
      <c r="D73" s="281">
        <v>4702070</v>
      </c>
      <c r="E73" s="36" t="s">
        <v>365</v>
      </c>
      <c r="F73" s="36">
        <v>408</v>
      </c>
      <c r="G73" s="36">
        <v>0</v>
      </c>
      <c r="H73" s="36">
        <v>0</v>
      </c>
      <c r="I73" s="36">
        <v>9</v>
      </c>
      <c r="J73" s="36">
        <v>0</v>
      </c>
      <c r="K73" s="272">
        <v>417</v>
      </c>
      <c r="L73" s="36">
        <v>1557</v>
      </c>
      <c r="M73" s="282">
        <v>0.26782273603082851</v>
      </c>
      <c r="N73" s="36">
        <v>417</v>
      </c>
      <c r="O73" s="36">
        <v>417</v>
      </c>
      <c r="P73" s="36">
        <v>417</v>
      </c>
      <c r="Q73" s="36">
        <v>602.37502500000005</v>
      </c>
      <c r="R73" s="36">
        <v>613.33065000000011</v>
      </c>
    </row>
    <row r="74" spans="1:18" x14ac:dyDescent="0.35">
      <c r="A74" s="280">
        <v>1</v>
      </c>
      <c r="B74" s="280">
        <v>47</v>
      </c>
      <c r="C74" s="280" t="s">
        <v>33</v>
      </c>
      <c r="D74" s="281">
        <v>4702100</v>
      </c>
      <c r="E74" s="36" t="s">
        <v>366</v>
      </c>
      <c r="F74" s="36">
        <v>1555</v>
      </c>
      <c r="G74" s="36">
        <v>0</v>
      </c>
      <c r="H74" s="36">
        <v>0</v>
      </c>
      <c r="I74" s="36">
        <v>67</v>
      </c>
      <c r="J74" s="36">
        <v>0</v>
      </c>
      <c r="K74" s="272">
        <v>1622</v>
      </c>
      <c r="L74" s="36">
        <v>7963</v>
      </c>
      <c r="M74" s="282">
        <v>0.20369207585081001</v>
      </c>
      <c r="N74" s="36">
        <v>1622</v>
      </c>
      <c r="O74" s="36">
        <v>1622</v>
      </c>
      <c r="P74" s="36">
        <v>1622</v>
      </c>
      <c r="Q74" s="36">
        <v>2087.5</v>
      </c>
      <c r="R74" s="36">
        <v>2087.5</v>
      </c>
    </row>
    <row r="75" spans="1:18" x14ac:dyDescent="0.35">
      <c r="A75" s="280">
        <v>1</v>
      </c>
      <c r="B75" s="280">
        <v>47</v>
      </c>
      <c r="C75" s="280" t="s">
        <v>33</v>
      </c>
      <c r="D75" s="281">
        <v>4702130</v>
      </c>
      <c r="E75" s="36" t="s">
        <v>367</v>
      </c>
      <c r="F75" s="36">
        <v>1558</v>
      </c>
      <c r="G75" s="36">
        <v>0</v>
      </c>
      <c r="H75" s="36">
        <v>0</v>
      </c>
      <c r="I75" s="36">
        <v>31</v>
      </c>
      <c r="J75" s="36">
        <v>0</v>
      </c>
      <c r="K75" s="272">
        <v>1589</v>
      </c>
      <c r="L75" s="36">
        <v>8101</v>
      </c>
      <c r="M75" s="282">
        <v>0.19614862362671276</v>
      </c>
      <c r="N75" s="36">
        <v>1589</v>
      </c>
      <c r="O75" s="36">
        <v>1589</v>
      </c>
      <c r="P75" s="36">
        <v>1589</v>
      </c>
      <c r="Q75" s="36">
        <v>2038</v>
      </c>
      <c r="R75" s="36">
        <v>2038</v>
      </c>
    </row>
    <row r="76" spans="1:18" x14ac:dyDescent="0.35">
      <c r="A76" s="280">
        <v>1</v>
      </c>
      <c r="B76" s="280">
        <v>47</v>
      </c>
      <c r="C76" s="280" t="s">
        <v>33</v>
      </c>
      <c r="D76" s="281">
        <v>4702160</v>
      </c>
      <c r="E76" s="36" t="s">
        <v>368</v>
      </c>
      <c r="F76" s="36">
        <v>551</v>
      </c>
      <c r="G76" s="36">
        <v>79</v>
      </c>
      <c r="H76" s="36">
        <v>0</v>
      </c>
      <c r="I76" s="36">
        <v>17</v>
      </c>
      <c r="J76" s="36">
        <v>0</v>
      </c>
      <c r="K76" s="272">
        <v>647</v>
      </c>
      <c r="L76" s="36">
        <v>2229</v>
      </c>
      <c r="M76" s="282">
        <v>0.2902646926873037</v>
      </c>
      <c r="N76" s="36">
        <v>647</v>
      </c>
      <c r="O76" s="36">
        <v>647</v>
      </c>
      <c r="P76" s="36">
        <v>647</v>
      </c>
      <c r="Q76" s="36">
        <v>987.41742499999987</v>
      </c>
      <c r="R76" s="36">
        <v>1028.1130499999999</v>
      </c>
    </row>
    <row r="77" spans="1:18" x14ac:dyDescent="0.35">
      <c r="A77" s="280">
        <v>1</v>
      </c>
      <c r="B77" s="280">
        <v>47</v>
      </c>
      <c r="C77" s="280" t="s">
        <v>33</v>
      </c>
      <c r="D77" s="281">
        <v>4702190</v>
      </c>
      <c r="E77" s="36" t="s">
        <v>369</v>
      </c>
      <c r="F77" s="36">
        <v>1992</v>
      </c>
      <c r="G77" s="36">
        <v>17</v>
      </c>
      <c r="H77" s="36">
        <v>0</v>
      </c>
      <c r="I77" s="36">
        <v>21</v>
      </c>
      <c r="J77" s="36">
        <v>0</v>
      </c>
      <c r="K77" s="272">
        <v>2030</v>
      </c>
      <c r="L77" s="36">
        <v>7629</v>
      </c>
      <c r="M77" s="282">
        <v>0.2660899200419452</v>
      </c>
      <c r="N77" s="36">
        <v>2030</v>
      </c>
      <c r="O77" s="36">
        <v>2030</v>
      </c>
      <c r="P77" s="36">
        <v>2030</v>
      </c>
      <c r="Q77" s="36">
        <v>2918.4724250000004</v>
      </c>
      <c r="R77" s="36">
        <v>2965.5430500000002</v>
      </c>
    </row>
    <row r="78" spans="1:18" x14ac:dyDescent="0.35">
      <c r="A78" s="280">
        <v>1</v>
      </c>
      <c r="B78" s="280">
        <v>47</v>
      </c>
      <c r="C78" s="280" t="s">
        <v>33</v>
      </c>
      <c r="D78" s="281">
        <v>4702220</v>
      </c>
      <c r="E78" s="36" t="s">
        <v>370</v>
      </c>
      <c r="F78" s="36">
        <v>9637</v>
      </c>
      <c r="G78" s="36">
        <v>96</v>
      </c>
      <c r="H78" s="36">
        <v>0</v>
      </c>
      <c r="I78" s="36">
        <v>305</v>
      </c>
      <c r="J78" s="36">
        <v>0</v>
      </c>
      <c r="K78" s="272">
        <v>10038</v>
      </c>
      <c r="L78" s="36">
        <v>70926</v>
      </c>
      <c r="M78" s="282">
        <v>0.14152778952711276</v>
      </c>
      <c r="N78" s="36">
        <v>10038</v>
      </c>
      <c r="O78" s="36">
        <v>10038</v>
      </c>
      <c r="P78" s="36">
        <v>10038</v>
      </c>
      <c r="Q78" s="36">
        <v>19693</v>
      </c>
      <c r="R78" s="36">
        <v>23003.875</v>
      </c>
    </row>
    <row r="79" spans="1:18" x14ac:dyDescent="0.35">
      <c r="A79" s="280">
        <v>1</v>
      </c>
      <c r="B79" s="280">
        <v>47</v>
      </c>
      <c r="C79" s="280" t="s">
        <v>33</v>
      </c>
      <c r="D79" s="281">
        <v>4702280</v>
      </c>
      <c r="E79" s="36" t="s">
        <v>371</v>
      </c>
      <c r="F79" s="36">
        <v>291</v>
      </c>
      <c r="G79" s="36">
        <v>0</v>
      </c>
      <c r="H79" s="36">
        <v>0</v>
      </c>
      <c r="I79" s="36">
        <v>0</v>
      </c>
      <c r="J79" s="36">
        <v>0</v>
      </c>
      <c r="K79" s="272">
        <v>291</v>
      </c>
      <c r="L79" s="36">
        <v>761</v>
      </c>
      <c r="M79" s="282">
        <v>0.3823915900131406</v>
      </c>
      <c r="N79" s="36">
        <v>291</v>
      </c>
      <c r="O79" s="36">
        <v>291</v>
      </c>
      <c r="P79" s="36">
        <v>291</v>
      </c>
      <c r="Q79" s="36">
        <v>558.49612499999989</v>
      </c>
      <c r="R79" s="36">
        <v>653.55604999999991</v>
      </c>
    </row>
    <row r="80" spans="1:18" x14ac:dyDescent="0.35">
      <c r="A80" s="280"/>
      <c r="B80" s="280"/>
      <c r="C80" s="280"/>
      <c r="D80" s="281">
        <v>4700154</v>
      </c>
      <c r="E80" s="13" t="s">
        <v>372</v>
      </c>
      <c r="F80" s="36">
        <v>174</v>
      </c>
      <c r="G80" s="36">
        <v>0</v>
      </c>
      <c r="H80" s="36">
        <v>0</v>
      </c>
      <c r="I80" s="36">
        <v>0</v>
      </c>
      <c r="J80" s="36">
        <v>0</v>
      </c>
      <c r="K80" s="272">
        <v>174</v>
      </c>
      <c r="L80" s="36">
        <v>1630</v>
      </c>
      <c r="M80" s="282">
        <v>0.10674846625766871</v>
      </c>
      <c r="N80" s="36">
        <v>174</v>
      </c>
      <c r="O80" s="36">
        <v>0</v>
      </c>
      <c r="P80" s="36">
        <v>174</v>
      </c>
      <c r="Q80" s="36">
        <v>174</v>
      </c>
      <c r="R80" s="36">
        <v>174</v>
      </c>
    </row>
    <row r="81" spans="1:18" x14ac:dyDescent="0.35">
      <c r="A81" s="280">
        <v>1</v>
      </c>
      <c r="B81" s="280">
        <v>47</v>
      </c>
      <c r="C81" s="280" t="s">
        <v>33</v>
      </c>
      <c r="D81" s="281">
        <v>4702310</v>
      </c>
      <c r="E81" s="36" t="s">
        <v>373</v>
      </c>
      <c r="F81" s="36">
        <v>1420</v>
      </c>
      <c r="G81" s="36">
        <v>0</v>
      </c>
      <c r="H81" s="36">
        <v>0</v>
      </c>
      <c r="I81" s="36">
        <v>11</v>
      </c>
      <c r="J81" s="270">
        <v>0</v>
      </c>
      <c r="K81" s="272">
        <v>1431</v>
      </c>
      <c r="L81" s="36">
        <v>4333</v>
      </c>
      <c r="M81" s="282">
        <v>0.33025617355181169</v>
      </c>
      <c r="N81" s="36">
        <v>1431</v>
      </c>
      <c r="O81" s="36">
        <v>1431</v>
      </c>
      <c r="P81" s="36">
        <v>1431</v>
      </c>
      <c r="Q81" s="36">
        <v>2445.794625</v>
      </c>
      <c r="R81" s="36">
        <v>2704.6706500000005</v>
      </c>
    </row>
    <row r="82" spans="1:18" x14ac:dyDescent="0.35">
      <c r="A82" s="280">
        <v>1</v>
      </c>
      <c r="B82" s="280">
        <v>47</v>
      </c>
      <c r="C82" s="280" t="s">
        <v>33</v>
      </c>
      <c r="D82" s="281">
        <v>4702340</v>
      </c>
      <c r="E82" s="36" t="s">
        <v>374</v>
      </c>
      <c r="F82" s="36">
        <v>1783</v>
      </c>
      <c r="G82" s="36">
        <v>0</v>
      </c>
      <c r="H82" s="36">
        <v>0</v>
      </c>
      <c r="I82" s="36">
        <v>83</v>
      </c>
      <c r="J82" s="270">
        <v>0</v>
      </c>
      <c r="K82" s="272">
        <v>1866</v>
      </c>
      <c r="L82" s="36">
        <v>8043</v>
      </c>
      <c r="M82" s="282">
        <v>0.2320029839612085</v>
      </c>
      <c r="N82" s="36">
        <v>1866</v>
      </c>
      <c r="O82" s="36">
        <v>1866</v>
      </c>
      <c r="P82" s="36">
        <v>1866</v>
      </c>
      <c r="Q82" s="36">
        <v>2453.5</v>
      </c>
      <c r="R82" s="36">
        <v>2453.5</v>
      </c>
    </row>
    <row r="83" spans="1:18" x14ac:dyDescent="0.35">
      <c r="A83" s="280">
        <v>1</v>
      </c>
      <c r="B83" s="280">
        <v>47</v>
      </c>
      <c r="C83" s="280" t="s">
        <v>33</v>
      </c>
      <c r="D83" s="281">
        <v>4702370</v>
      </c>
      <c r="E83" s="36" t="s">
        <v>375</v>
      </c>
      <c r="F83" s="36">
        <v>572</v>
      </c>
      <c r="G83" s="36">
        <v>0</v>
      </c>
      <c r="H83" s="36">
        <v>0</v>
      </c>
      <c r="I83" s="36">
        <v>8</v>
      </c>
      <c r="J83" s="270">
        <v>0</v>
      </c>
      <c r="K83" s="272">
        <v>580</v>
      </c>
      <c r="L83" s="36">
        <v>4275</v>
      </c>
      <c r="M83" s="282">
        <v>0.13567251461988303</v>
      </c>
      <c r="N83" s="36">
        <v>580</v>
      </c>
      <c r="O83" s="36">
        <v>0</v>
      </c>
      <c r="P83" s="36">
        <v>580</v>
      </c>
      <c r="Q83" s="36">
        <v>580</v>
      </c>
      <c r="R83" s="36">
        <v>580</v>
      </c>
    </row>
    <row r="84" spans="1:18" x14ac:dyDescent="0.35">
      <c r="A84" s="280">
        <v>1</v>
      </c>
      <c r="B84" s="280">
        <v>47</v>
      </c>
      <c r="C84" s="280" t="s">
        <v>33</v>
      </c>
      <c r="D84" s="281">
        <v>4702400</v>
      </c>
      <c r="E84" s="36" t="s">
        <v>376</v>
      </c>
      <c r="F84" s="36">
        <v>300</v>
      </c>
      <c r="G84" s="36">
        <v>0</v>
      </c>
      <c r="H84" s="36">
        <v>0</v>
      </c>
      <c r="I84" s="36">
        <v>16</v>
      </c>
      <c r="J84" s="270">
        <v>0</v>
      </c>
      <c r="K84" s="272">
        <v>316</v>
      </c>
      <c r="L84" s="36">
        <v>1628</v>
      </c>
      <c r="M84" s="282">
        <v>0.1941031941031941</v>
      </c>
      <c r="N84" s="36">
        <v>316</v>
      </c>
      <c r="O84" s="36">
        <v>316</v>
      </c>
      <c r="P84" s="36">
        <v>316</v>
      </c>
      <c r="Q84" s="36">
        <v>362.76819999999998</v>
      </c>
      <c r="R84" s="36">
        <v>347.17880000000002</v>
      </c>
    </row>
    <row r="85" spans="1:18" x14ac:dyDescent="0.35">
      <c r="A85" s="280">
        <v>1</v>
      </c>
      <c r="B85" s="280">
        <v>47</v>
      </c>
      <c r="C85" s="280" t="s">
        <v>33</v>
      </c>
      <c r="D85" s="281">
        <v>4702430</v>
      </c>
      <c r="E85" s="36" t="s">
        <v>377</v>
      </c>
      <c r="F85" s="36">
        <v>464</v>
      </c>
      <c r="G85" s="36">
        <v>0</v>
      </c>
      <c r="H85" s="36">
        <v>0</v>
      </c>
      <c r="I85" s="36">
        <v>4</v>
      </c>
      <c r="J85" s="270">
        <v>0</v>
      </c>
      <c r="K85" s="272">
        <v>468</v>
      </c>
      <c r="L85" s="36">
        <v>1926</v>
      </c>
      <c r="M85" s="282">
        <v>0.24299065420560748</v>
      </c>
      <c r="N85" s="36">
        <v>468</v>
      </c>
      <c r="O85" s="36">
        <v>468</v>
      </c>
      <c r="P85" s="36">
        <v>468</v>
      </c>
      <c r="Q85" s="36">
        <v>625.56795</v>
      </c>
      <c r="R85" s="36">
        <v>615.20669999999996</v>
      </c>
    </row>
    <row r="86" spans="1:18" x14ac:dyDescent="0.35">
      <c r="A86" s="280">
        <v>1</v>
      </c>
      <c r="B86" s="280">
        <v>47</v>
      </c>
      <c r="C86" s="280" t="s">
        <v>33</v>
      </c>
      <c r="D86" s="281">
        <v>4702460</v>
      </c>
      <c r="E86" s="36" t="s">
        <v>378</v>
      </c>
      <c r="F86" s="36">
        <v>214</v>
      </c>
      <c r="G86" s="36">
        <v>0</v>
      </c>
      <c r="H86" s="36">
        <v>0</v>
      </c>
      <c r="I86" s="36">
        <v>1</v>
      </c>
      <c r="J86" s="270">
        <v>0</v>
      </c>
      <c r="K86" s="272">
        <v>215</v>
      </c>
      <c r="L86" s="36">
        <v>825</v>
      </c>
      <c r="M86" s="282">
        <v>0.26060606060606062</v>
      </c>
      <c r="N86" s="36">
        <v>215</v>
      </c>
      <c r="O86" s="36">
        <v>215</v>
      </c>
      <c r="P86" s="36">
        <v>215</v>
      </c>
      <c r="Q86" s="36">
        <v>304.29312500000003</v>
      </c>
      <c r="R86" s="36">
        <v>307.12125000000003</v>
      </c>
    </row>
    <row r="87" spans="1:18" x14ac:dyDescent="0.35">
      <c r="A87" s="280">
        <v>1</v>
      </c>
      <c r="B87" s="280">
        <v>47</v>
      </c>
      <c r="C87" s="280" t="s">
        <v>33</v>
      </c>
      <c r="D87" s="281">
        <v>4702490</v>
      </c>
      <c r="E87" s="36" t="s">
        <v>379</v>
      </c>
      <c r="F87" s="36">
        <v>707</v>
      </c>
      <c r="G87" s="36">
        <v>0</v>
      </c>
      <c r="H87" s="36">
        <v>0</v>
      </c>
      <c r="I87" s="36">
        <v>21</v>
      </c>
      <c r="J87" s="270">
        <v>0</v>
      </c>
      <c r="K87" s="272">
        <v>728</v>
      </c>
      <c r="L87" s="36">
        <v>4643</v>
      </c>
      <c r="M87" s="282">
        <v>0.15679517553306052</v>
      </c>
      <c r="N87" s="36">
        <v>728</v>
      </c>
      <c r="O87" s="36">
        <v>728</v>
      </c>
      <c r="P87" s="36">
        <v>728</v>
      </c>
      <c r="Q87" s="36">
        <v>746.5</v>
      </c>
      <c r="R87" s="36">
        <v>746.5</v>
      </c>
    </row>
    <row r="88" spans="1:18" x14ac:dyDescent="0.35">
      <c r="A88" s="280">
        <v>1</v>
      </c>
      <c r="B88" s="280">
        <v>47</v>
      </c>
      <c r="C88" s="280" t="s">
        <v>33</v>
      </c>
      <c r="D88" s="281">
        <v>4702520</v>
      </c>
      <c r="E88" s="36" t="s">
        <v>380</v>
      </c>
      <c r="F88" s="36">
        <v>808</v>
      </c>
      <c r="G88" s="36">
        <v>0</v>
      </c>
      <c r="H88" s="36">
        <v>0</v>
      </c>
      <c r="I88" s="36">
        <v>18</v>
      </c>
      <c r="J88" s="270">
        <v>0</v>
      </c>
      <c r="K88" s="272">
        <v>826</v>
      </c>
      <c r="L88" s="36">
        <v>5896</v>
      </c>
      <c r="M88" s="282">
        <v>0.14009497964721845</v>
      </c>
      <c r="N88" s="36">
        <v>826</v>
      </c>
      <c r="O88" s="36">
        <v>0</v>
      </c>
      <c r="P88" s="36">
        <v>826</v>
      </c>
      <c r="Q88" s="36">
        <v>893.5</v>
      </c>
      <c r="R88" s="36">
        <v>893.5</v>
      </c>
    </row>
    <row r="89" spans="1:18" x14ac:dyDescent="0.35">
      <c r="A89" s="280">
        <v>1</v>
      </c>
      <c r="B89" s="280">
        <v>47</v>
      </c>
      <c r="C89" s="280" t="s">
        <v>33</v>
      </c>
      <c r="D89" s="281">
        <v>4702550</v>
      </c>
      <c r="E89" s="36" t="s">
        <v>381</v>
      </c>
      <c r="F89" s="36">
        <v>994</v>
      </c>
      <c r="G89" s="36">
        <v>0</v>
      </c>
      <c r="H89" s="36">
        <v>0</v>
      </c>
      <c r="I89" s="36">
        <v>13</v>
      </c>
      <c r="J89" s="270">
        <v>0</v>
      </c>
      <c r="K89" s="272">
        <v>1007</v>
      </c>
      <c r="L89" s="36">
        <v>4268</v>
      </c>
      <c r="M89" s="282">
        <v>0.23594189315838801</v>
      </c>
      <c r="N89" s="36">
        <v>1007</v>
      </c>
      <c r="O89" s="36">
        <v>1007</v>
      </c>
      <c r="P89" s="36">
        <v>1007</v>
      </c>
      <c r="Q89" s="36">
        <v>1311.0430999999999</v>
      </c>
      <c r="R89" s="36">
        <v>1273.0406</v>
      </c>
    </row>
    <row r="90" spans="1:18" x14ac:dyDescent="0.35">
      <c r="A90" s="280">
        <v>1</v>
      </c>
      <c r="B90" s="280">
        <v>47</v>
      </c>
      <c r="C90" s="280" t="s">
        <v>33</v>
      </c>
      <c r="D90" s="281">
        <v>4702580</v>
      </c>
      <c r="E90" s="36" t="s">
        <v>382</v>
      </c>
      <c r="F90" s="36">
        <v>3884</v>
      </c>
      <c r="G90" s="36">
        <v>51</v>
      </c>
      <c r="H90" s="36">
        <v>0</v>
      </c>
      <c r="I90" s="36">
        <v>115</v>
      </c>
      <c r="J90" s="270">
        <v>0</v>
      </c>
      <c r="K90" s="272">
        <v>4050</v>
      </c>
      <c r="L90" s="36">
        <v>15772</v>
      </c>
      <c r="M90" s="282">
        <v>0.25678417448643165</v>
      </c>
      <c r="N90" s="36">
        <v>4050</v>
      </c>
      <c r="O90" s="36">
        <v>4050</v>
      </c>
      <c r="P90" s="36">
        <v>4050</v>
      </c>
      <c r="Q90" s="36">
        <v>6623.5</v>
      </c>
      <c r="R90" s="36">
        <v>7070.5</v>
      </c>
    </row>
    <row r="91" spans="1:18" x14ac:dyDescent="0.35">
      <c r="A91" s="280">
        <v>1</v>
      </c>
      <c r="B91" s="280">
        <v>47</v>
      </c>
      <c r="C91" s="280" t="s">
        <v>33</v>
      </c>
      <c r="D91" s="281">
        <v>4702610</v>
      </c>
      <c r="E91" s="36" t="s">
        <v>383</v>
      </c>
      <c r="F91" s="36">
        <v>350</v>
      </c>
      <c r="G91" s="36">
        <v>0</v>
      </c>
      <c r="H91" s="36">
        <v>0</v>
      </c>
      <c r="I91" s="36">
        <v>2</v>
      </c>
      <c r="J91" s="270">
        <v>0</v>
      </c>
      <c r="K91" s="272">
        <v>352</v>
      </c>
      <c r="L91" s="36">
        <v>1269</v>
      </c>
      <c r="M91" s="282">
        <v>0.27738376674546888</v>
      </c>
      <c r="N91" s="36">
        <v>352</v>
      </c>
      <c r="O91" s="36">
        <v>352</v>
      </c>
      <c r="P91" s="36">
        <v>352</v>
      </c>
      <c r="Q91" s="36">
        <v>521.28542500000003</v>
      </c>
      <c r="R91" s="36">
        <v>536.28105000000005</v>
      </c>
    </row>
    <row r="92" spans="1:18" x14ac:dyDescent="0.35">
      <c r="A92" s="280">
        <v>1</v>
      </c>
      <c r="B92" s="280">
        <v>47</v>
      </c>
      <c r="C92" s="280" t="s">
        <v>33</v>
      </c>
      <c r="D92" s="281">
        <v>4702640</v>
      </c>
      <c r="E92" s="36" t="s">
        <v>384</v>
      </c>
      <c r="F92" s="36">
        <v>909</v>
      </c>
      <c r="G92" s="36">
        <v>0</v>
      </c>
      <c r="H92" s="36">
        <v>0</v>
      </c>
      <c r="I92" s="36">
        <v>9</v>
      </c>
      <c r="J92" s="270">
        <v>0</v>
      </c>
      <c r="K92" s="272">
        <v>918</v>
      </c>
      <c r="L92" s="36">
        <v>4235</v>
      </c>
      <c r="M92" s="282">
        <v>0.21676505312868949</v>
      </c>
      <c r="N92" s="36">
        <v>918</v>
      </c>
      <c r="O92" s="36">
        <v>918</v>
      </c>
      <c r="P92" s="36">
        <v>918</v>
      </c>
      <c r="Q92" s="36">
        <v>1111.6402499999999</v>
      </c>
      <c r="R92" s="36">
        <v>1047.0934999999999</v>
      </c>
    </row>
    <row r="93" spans="1:18" x14ac:dyDescent="0.35">
      <c r="A93" s="280">
        <v>1</v>
      </c>
      <c r="B93" s="280">
        <v>47</v>
      </c>
      <c r="C93" s="280" t="s">
        <v>33</v>
      </c>
      <c r="D93" s="281">
        <v>4702670</v>
      </c>
      <c r="E93" s="36" t="s">
        <v>385</v>
      </c>
      <c r="F93" s="36">
        <v>1031</v>
      </c>
      <c r="G93" s="36">
        <v>0</v>
      </c>
      <c r="H93" s="36">
        <v>0</v>
      </c>
      <c r="I93" s="36">
        <v>31</v>
      </c>
      <c r="J93" s="270">
        <v>0</v>
      </c>
      <c r="K93" s="272">
        <v>1062</v>
      </c>
      <c r="L93" s="36">
        <v>5821</v>
      </c>
      <c r="M93" s="282">
        <v>0.18244287923037278</v>
      </c>
      <c r="N93" s="36">
        <v>1062</v>
      </c>
      <c r="O93" s="36">
        <v>1062</v>
      </c>
      <c r="P93" s="36">
        <v>1062</v>
      </c>
      <c r="Q93" s="36">
        <v>1247.5</v>
      </c>
      <c r="R93" s="36">
        <v>1247.5</v>
      </c>
    </row>
    <row r="94" spans="1:18" x14ac:dyDescent="0.35">
      <c r="A94" s="280">
        <v>1</v>
      </c>
      <c r="B94" s="280">
        <v>47</v>
      </c>
      <c r="C94" s="280" t="s">
        <v>33</v>
      </c>
      <c r="D94" s="281">
        <v>4702700</v>
      </c>
      <c r="E94" s="36" t="s">
        <v>386</v>
      </c>
      <c r="F94" s="36">
        <v>479</v>
      </c>
      <c r="G94" s="36">
        <v>0</v>
      </c>
      <c r="H94" s="36">
        <v>0</v>
      </c>
      <c r="I94" s="36">
        <v>22</v>
      </c>
      <c r="J94" s="270">
        <v>0</v>
      </c>
      <c r="K94" s="272">
        <v>501</v>
      </c>
      <c r="L94" s="36">
        <v>5057</v>
      </c>
      <c r="M94" s="282">
        <v>9.907059521455408E-2</v>
      </c>
      <c r="N94" s="36">
        <v>501</v>
      </c>
      <c r="O94" s="36">
        <v>0</v>
      </c>
      <c r="P94" s="36">
        <v>501</v>
      </c>
      <c r="Q94" s="36">
        <v>501.00000000000006</v>
      </c>
      <c r="R94" s="36">
        <v>501.00000000000006</v>
      </c>
    </row>
    <row r="95" spans="1:18" x14ac:dyDescent="0.35">
      <c r="A95" s="280">
        <v>1</v>
      </c>
      <c r="B95" s="280">
        <v>47</v>
      </c>
      <c r="C95" s="280" t="s">
        <v>33</v>
      </c>
      <c r="D95" s="281">
        <v>4702760</v>
      </c>
      <c r="E95" s="36" t="s">
        <v>387</v>
      </c>
      <c r="F95" s="36">
        <v>2028</v>
      </c>
      <c r="G95" s="36">
        <v>30</v>
      </c>
      <c r="H95" s="36">
        <v>0</v>
      </c>
      <c r="I95" s="36">
        <v>11</v>
      </c>
      <c r="J95" s="270">
        <v>0</v>
      </c>
      <c r="K95" s="272">
        <v>2069</v>
      </c>
      <c r="L95" s="36">
        <v>15747</v>
      </c>
      <c r="M95" s="282">
        <v>0.1313901060519464</v>
      </c>
      <c r="N95" s="36">
        <v>2069</v>
      </c>
      <c r="O95" s="36">
        <v>0</v>
      </c>
      <c r="P95" s="36">
        <v>2069</v>
      </c>
      <c r="Q95" s="36">
        <v>2758</v>
      </c>
      <c r="R95" s="36">
        <v>2758</v>
      </c>
    </row>
    <row r="96" spans="1:18" x14ac:dyDescent="0.35">
      <c r="A96" s="280">
        <v>1</v>
      </c>
      <c r="B96" s="280">
        <v>47</v>
      </c>
      <c r="C96" s="280" t="s">
        <v>33</v>
      </c>
      <c r="D96" s="281">
        <v>4702790</v>
      </c>
      <c r="E96" s="36" t="s">
        <v>388</v>
      </c>
      <c r="F96" s="36">
        <v>270</v>
      </c>
      <c r="G96" s="36">
        <v>0</v>
      </c>
      <c r="H96" s="36">
        <v>0</v>
      </c>
      <c r="I96" s="36">
        <v>4</v>
      </c>
      <c r="J96" s="270">
        <v>0</v>
      </c>
      <c r="K96" s="272">
        <v>274</v>
      </c>
      <c r="L96" s="36">
        <v>1091</v>
      </c>
      <c r="M96" s="282">
        <v>0.25114573785517874</v>
      </c>
      <c r="N96" s="36">
        <v>274</v>
      </c>
      <c r="O96" s="36">
        <v>274</v>
      </c>
      <c r="P96" s="36">
        <v>274</v>
      </c>
      <c r="Q96" s="36">
        <v>376.60157500000008</v>
      </c>
      <c r="R96" s="36">
        <v>375.18095000000005</v>
      </c>
    </row>
    <row r="97" spans="1:18" x14ac:dyDescent="0.35">
      <c r="A97" s="280">
        <v>1</v>
      </c>
      <c r="B97" s="280">
        <v>47</v>
      </c>
      <c r="C97" s="280" t="s">
        <v>33</v>
      </c>
      <c r="D97" s="281">
        <v>4702820</v>
      </c>
      <c r="E97" s="36" t="s">
        <v>389</v>
      </c>
      <c r="F97" s="36">
        <v>1140</v>
      </c>
      <c r="G97" s="36">
        <v>0</v>
      </c>
      <c r="H97" s="36">
        <v>0</v>
      </c>
      <c r="I97" s="36">
        <v>46</v>
      </c>
      <c r="J97" s="270">
        <v>0</v>
      </c>
      <c r="K97" s="272">
        <v>1186</v>
      </c>
      <c r="L97" s="36">
        <v>6594</v>
      </c>
      <c r="M97" s="282">
        <v>0.17986047922353654</v>
      </c>
      <c r="N97" s="36">
        <v>1186</v>
      </c>
      <c r="O97" s="36">
        <v>1186</v>
      </c>
      <c r="P97" s="36">
        <v>1186</v>
      </c>
      <c r="Q97" s="36">
        <v>1433.5</v>
      </c>
      <c r="R97" s="36">
        <v>1433.5</v>
      </c>
    </row>
    <row r="98" spans="1:18" x14ac:dyDescent="0.35">
      <c r="A98" s="280">
        <v>1</v>
      </c>
      <c r="B98" s="280">
        <v>47</v>
      </c>
      <c r="C98" s="280" t="s">
        <v>33</v>
      </c>
      <c r="D98" s="281">
        <v>4702880</v>
      </c>
      <c r="E98" s="36" t="s">
        <v>390</v>
      </c>
      <c r="F98" s="36">
        <v>871</v>
      </c>
      <c r="G98" s="36">
        <v>0</v>
      </c>
      <c r="H98" s="36">
        <v>0</v>
      </c>
      <c r="I98" s="36">
        <v>13</v>
      </c>
      <c r="J98" s="270">
        <v>0</v>
      </c>
      <c r="K98" s="272">
        <v>884</v>
      </c>
      <c r="L98" s="36">
        <v>4289</v>
      </c>
      <c r="M98" s="282">
        <v>0.2061086500349732</v>
      </c>
      <c r="N98" s="36">
        <v>884</v>
      </c>
      <c r="O98" s="36">
        <v>884</v>
      </c>
      <c r="P98" s="36">
        <v>884</v>
      </c>
      <c r="Q98" s="36">
        <v>1045.8303500000002</v>
      </c>
      <c r="R98" s="36">
        <v>991.88689999999997</v>
      </c>
    </row>
    <row r="99" spans="1:18" x14ac:dyDescent="0.35">
      <c r="A99" s="280">
        <v>1</v>
      </c>
      <c r="B99" s="280">
        <v>47</v>
      </c>
      <c r="C99" s="280" t="s">
        <v>33</v>
      </c>
      <c r="D99" s="281">
        <v>4702910</v>
      </c>
      <c r="E99" s="36" t="s">
        <v>391</v>
      </c>
      <c r="F99" s="36">
        <v>445</v>
      </c>
      <c r="G99" s="36">
        <v>0</v>
      </c>
      <c r="H99" s="36">
        <v>0</v>
      </c>
      <c r="I99" s="36">
        <v>12</v>
      </c>
      <c r="J99" s="270">
        <v>0</v>
      </c>
      <c r="K99" s="272">
        <v>457</v>
      </c>
      <c r="L99" s="36">
        <v>1862</v>
      </c>
      <c r="M99" s="282">
        <v>0.24543501611170784</v>
      </c>
      <c r="N99" s="36">
        <v>457</v>
      </c>
      <c r="O99" s="36">
        <v>457</v>
      </c>
      <c r="P99" s="36">
        <v>457</v>
      </c>
      <c r="Q99" s="36">
        <v>616.15915000000018</v>
      </c>
      <c r="R99" s="36">
        <v>608.41790000000015</v>
      </c>
    </row>
    <row r="100" spans="1:18" x14ac:dyDescent="0.35">
      <c r="A100" s="280">
        <v>1</v>
      </c>
      <c r="B100" s="280">
        <v>47</v>
      </c>
      <c r="C100" s="280" t="s">
        <v>33</v>
      </c>
      <c r="D100" s="281">
        <v>4702970</v>
      </c>
      <c r="E100" s="36" t="s">
        <v>392</v>
      </c>
      <c r="F100" s="36">
        <v>395</v>
      </c>
      <c r="G100" s="36">
        <v>0</v>
      </c>
      <c r="H100" s="36">
        <v>0</v>
      </c>
      <c r="I100" s="36">
        <v>9</v>
      </c>
      <c r="J100" s="270">
        <v>0</v>
      </c>
      <c r="K100" s="272">
        <v>404</v>
      </c>
      <c r="L100" s="36">
        <v>1982</v>
      </c>
      <c r="M100" s="282">
        <v>0.20383451059535823</v>
      </c>
      <c r="N100" s="36">
        <v>404</v>
      </c>
      <c r="O100" s="36">
        <v>404</v>
      </c>
      <c r="P100" s="36">
        <v>404</v>
      </c>
      <c r="Q100" s="36">
        <v>475.4033</v>
      </c>
      <c r="R100" s="36">
        <v>451.60220000000004</v>
      </c>
    </row>
    <row r="101" spans="1:18" x14ac:dyDescent="0.35">
      <c r="A101" s="280"/>
      <c r="B101" s="280"/>
      <c r="C101" s="280"/>
      <c r="D101" s="281">
        <v>4700150</v>
      </c>
      <c r="E101" s="13" t="s">
        <v>393</v>
      </c>
      <c r="F101" s="36">
        <v>681</v>
      </c>
      <c r="G101" s="36">
        <v>0</v>
      </c>
      <c r="H101" s="36">
        <v>0</v>
      </c>
      <c r="I101" s="36">
        <v>7</v>
      </c>
      <c r="J101" s="270">
        <v>0</v>
      </c>
      <c r="K101" s="272">
        <v>688</v>
      </c>
      <c r="L101" s="36">
        <v>2883</v>
      </c>
      <c r="M101" s="282">
        <v>0.23864030523759971</v>
      </c>
      <c r="N101" s="36">
        <v>688</v>
      </c>
      <c r="O101" s="36">
        <v>688</v>
      </c>
      <c r="P101" s="36">
        <v>688</v>
      </c>
      <c r="Q101" s="36">
        <v>905.04797499999995</v>
      </c>
      <c r="R101" s="36">
        <v>883.26734999999996</v>
      </c>
    </row>
    <row r="102" spans="1:18" x14ac:dyDescent="0.35">
      <c r="A102" s="280">
        <v>1</v>
      </c>
      <c r="B102" s="280">
        <v>47</v>
      </c>
      <c r="C102" s="280" t="s">
        <v>33</v>
      </c>
      <c r="D102" s="281">
        <v>4703000</v>
      </c>
      <c r="E102" s="36" t="s">
        <v>394</v>
      </c>
      <c r="F102" s="36">
        <v>1192</v>
      </c>
      <c r="G102" s="36">
        <v>0</v>
      </c>
      <c r="H102" s="36">
        <v>0</v>
      </c>
      <c r="I102" s="36">
        <v>64</v>
      </c>
      <c r="J102" s="270">
        <v>0</v>
      </c>
      <c r="K102" s="272">
        <v>1256</v>
      </c>
      <c r="L102" s="36">
        <v>5872</v>
      </c>
      <c r="M102" s="282">
        <v>0.21389645776566757</v>
      </c>
      <c r="N102" s="36">
        <v>1256</v>
      </c>
      <c r="O102" s="36">
        <v>1256</v>
      </c>
      <c r="P102" s="36">
        <v>1256</v>
      </c>
      <c r="Q102" s="36">
        <v>1538.5</v>
      </c>
      <c r="R102" s="36">
        <v>1538.5</v>
      </c>
    </row>
    <row r="103" spans="1:18" x14ac:dyDescent="0.35">
      <c r="A103" s="280">
        <v>1</v>
      </c>
      <c r="B103" s="280">
        <v>47</v>
      </c>
      <c r="C103" s="280" t="s">
        <v>33</v>
      </c>
      <c r="D103" s="281">
        <v>4703030</v>
      </c>
      <c r="E103" s="644" t="s">
        <v>395</v>
      </c>
      <c r="F103" s="644">
        <v>5959</v>
      </c>
      <c r="G103" s="644">
        <v>110</v>
      </c>
      <c r="H103" s="644">
        <v>0</v>
      </c>
      <c r="I103" s="644">
        <v>41</v>
      </c>
      <c r="J103" s="644">
        <v>0</v>
      </c>
      <c r="K103" s="644">
        <v>6110</v>
      </c>
      <c r="L103" s="644">
        <v>38023</v>
      </c>
      <c r="M103" s="645">
        <v>0.16069221260815822</v>
      </c>
      <c r="N103" s="644">
        <v>5900</v>
      </c>
      <c r="O103" s="644">
        <v>5900</v>
      </c>
      <c r="P103" s="644">
        <v>5900</v>
      </c>
      <c r="Q103" s="644">
        <v>10323.5</v>
      </c>
      <c r="R103" s="644">
        <v>11233</v>
      </c>
    </row>
    <row r="104" spans="1:18" x14ac:dyDescent="0.35">
      <c r="A104" s="280">
        <v>1</v>
      </c>
      <c r="B104" s="280">
        <v>47</v>
      </c>
      <c r="C104" s="280" t="s">
        <v>33</v>
      </c>
      <c r="D104" s="281">
        <v>4700078</v>
      </c>
      <c r="E104" s="36" t="s">
        <v>396</v>
      </c>
      <c r="F104" s="36">
        <v>121</v>
      </c>
      <c r="G104" s="36">
        <v>0</v>
      </c>
      <c r="H104" s="36">
        <v>0</v>
      </c>
      <c r="I104" s="36">
        <v>0</v>
      </c>
      <c r="J104" s="36">
        <v>0</v>
      </c>
      <c r="K104" s="36">
        <v>121</v>
      </c>
      <c r="L104" s="36">
        <v>945</v>
      </c>
      <c r="M104" s="282">
        <v>0.12804232804232804</v>
      </c>
      <c r="N104" s="36">
        <v>121</v>
      </c>
      <c r="O104" s="36">
        <v>0</v>
      </c>
      <c r="P104" s="36">
        <v>121</v>
      </c>
      <c r="Q104" s="36">
        <v>121</v>
      </c>
      <c r="R104" s="36">
        <v>121</v>
      </c>
    </row>
    <row r="105" spans="1:18" x14ac:dyDescent="0.35">
      <c r="A105" s="280">
        <v>1</v>
      </c>
      <c r="B105" s="280">
        <v>47</v>
      </c>
      <c r="C105" s="280" t="s">
        <v>33</v>
      </c>
      <c r="D105" s="281">
        <v>4703060</v>
      </c>
      <c r="E105" s="36" t="s">
        <v>397</v>
      </c>
      <c r="F105" s="36">
        <v>724</v>
      </c>
      <c r="G105" s="36">
        <v>0</v>
      </c>
      <c r="H105" s="36">
        <v>0</v>
      </c>
      <c r="I105" s="36">
        <v>11</v>
      </c>
      <c r="J105" s="36">
        <v>0</v>
      </c>
      <c r="K105" s="36">
        <v>735</v>
      </c>
      <c r="L105" s="36">
        <v>3109</v>
      </c>
      <c r="M105" s="282">
        <v>0.23641042135734963</v>
      </c>
      <c r="N105" s="36">
        <v>735</v>
      </c>
      <c r="O105" s="36">
        <v>735</v>
      </c>
      <c r="P105" s="36">
        <v>735</v>
      </c>
      <c r="Q105" s="36">
        <v>958.66342500000007</v>
      </c>
      <c r="R105" s="36">
        <v>931.70905000000016</v>
      </c>
    </row>
    <row r="106" spans="1:18" x14ac:dyDescent="0.35">
      <c r="A106" s="280">
        <v>1</v>
      </c>
      <c r="B106" s="280">
        <v>47</v>
      </c>
      <c r="C106" s="280" t="s">
        <v>33</v>
      </c>
      <c r="D106" s="281">
        <v>4703090</v>
      </c>
      <c r="E106" s="36" t="s">
        <v>398</v>
      </c>
      <c r="F106" s="36">
        <v>1630</v>
      </c>
      <c r="G106" s="36">
        <v>0</v>
      </c>
      <c r="H106" s="36">
        <v>0</v>
      </c>
      <c r="I106" s="36">
        <v>8</v>
      </c>
      <c r="J106" s="36">
        <v>0</v>
      </c>
      <c r="K106" s="272">
        <v>1638</v>
      </c>
      <c r="L106" s="36">
        <v>11788</v>
      </c>
      <c r="M106" s="282">
        <v>0.13895486935866982</v>
      </c>
      <c r="N106" s="36">
        <v>1638</v>
      </c>
      <c r="O106" s="36">
        <v>0</v>
      </c>
      <c r="P106" s="36">
        <v>1638</v>
      </c>
      <c r="Q106" s="36">
        <v>2111.5</v>
      </c>
      <c r="R106" s="36">
        <v>2111.5</v>
      </c>
    </row>
    <row r="107" spans="1:18" x14ac:dyDescent="0.35">
      <c r="A107" s="280">
        <v>1</v>
      </c>
      <c r="B107" s="280">
        <v>47</v>
      </c>
      <c r="C107" s="280" t="s">
        <v>33</v>
      </c>
      <c r="D107" s="281">
        <v>4703150</v>
      </c>
      <c r="E107" s="36" t="s">
        <v>399</v>
      </c>
      <c r="F107" s="36">
        <v>335</v>
      </c>
      <c r="G107" s="36">
        <v>0</v>
      </c>
      <c r="H107" s="36">
        <v>0</v>
      </c>
      <c r="I107" s="36">
        <v>3</v>
      </c>
      <c r="J107" s="36">
        <v>0</v>
      </c>
      <c r="K107" s="272">
        <v>338</v>
      </c>
      <c r="L107" s="36">
        <v>743</v>
      </c>
      <c r="M107" s="282">
        <v>0.45491251682368777</v>
      </c>
      <c r="N107" s="36">
        <v>338</v>
      </c>
      <c r="O107" s="36">
        <v>338</v>
      </c>
      <c r="P107" s="36">
        <v>338</v>
      </c>
      <c r="Q107" s="36">
        <v>760.81347500000004</v>
      </c>
      <c r="R107" s="36">
        <v>961.38634999999999</v>
      </c>
    </row>
    <row r="108" spans="1:18" x14ac:dyDescent="0.35">
      <c r="A108" s="280">
        <v>1</v>
      </c>
      <c r="B108" s="280">
        <v>47</v>
      </c>
      <c r="C108" s="280" t="s">
        <v>33</v>
      </c>
      <c r="D108" s="281">
        <v>4703210</v>
      </c>
      <c r="E108" s="36" t="s">
        <v>400</v>
      </c>
      <c r="F108" s="36">
        <v>846</v>
      </c>
      <c r="G108" s="36">
        <v>0</v>
      </c>
      <c r="H108" s="36">
        <v>0</v>
      </c>
      <c r="I108" s="36">
        <v>15</v>
      </c>
      <c r="J108" s="36">
        <v>0</v>
      </c>
      <c r="K108" s="272">
        <v>861</v>
      </c>
      <c r="L108" s="36">
        <v>4709</v>
      </c>
      <c r="M108" s="282">
        <v>0.18284136759396899</v>
      </c>
      <c r="N108" s="36">
        <v>861</v>
      </c>
      <c r="O108" s="36">
        <v>861</v>
      </c>
      <c r="P108" s="36">
        <v>861</v>
      </c>
      <c r="Q108" s="36">
        <v>956.50334999999973</v>
      </c>
      <c r="R108" s="36">
        <v>946</v>
      </c>
    </row>
    <row r="109" spans="1:18" x14ac:dyDescent="0.35">
      <c r="A109" s="280">
        <v>1</v>
      </c>
      <c r="B109" s="280">
        <v>47</v>
      </c>
      <c r="C109" s="280" t="s">
        <v>33</v>
      </c>
      <c r="D109" s="281">
        <v>4703240</v>
      </c>
      <c r="E109" s="36" t="s">
        <v>401</v>
      </c>
      <c r="F109" s="36">
        <v>676</v>
      </c>
      <c r="G109" s="36">
        <v>0</v>
      </c>
      <c r="H109" s="36">
        <v>0</v>
      </c>
      <c r="I109" s="36">
        <v>7</v>
      </c>
      <c r="J109" s="36">
        <v>0</v>
      </c>
      <c r="K109" s="272">
        <v>683</v>
      </c>
      <c r="L109" s="36">
        <v>3230</v>
      </c>
      <c r="M109" s="282">
        <v>0.21145510835913311</v>
      </c>
      <c r="N109" s="36">
        <v>683</v>
      </c>
      <c r="O109" s="36">
        <v>683</v>
      </c>
      <c r="P109" s="36">
        <v>683</v>
      </c>
      <c r="Q109" s="36">
        <v>817.82449999999972</v>
      </c>
      <c r="R109" s="36">
        <v>772.88299999999981</v>
      </c>
    </row>
    <row r="110" spans="1:18" x14ac:dyDescent="0.35">
      <c r="A110" s="280">
        <v>1</v>
      </c>
      <c r="B110" s="280">
        <v>47</v>
      </c>
      <c r="C110" s="280" t="s">
        <v>33</v>
      </c>
      <c r="D110" s="281">
        <v>4703270</v>
      </c>
      <c r="E110" s="36" t="s">
        <v>402</v>
      </c>
      <c r="F110" s="36">
        <v>169</v>
      </c>
      <c r="G110" s="36">
        <v>0</v>
      </c>
      <c r="H110" s="36">
        <v>0</v>
      </c>
      <c r="I110" s="36">
        <v>25</v>
      </c>
      <c r="J110" s="36">
        <v>0</v>
      </c>
      <c r="K110" s="272">
        <v>194</v>
      </c>
      <c r="L110" s="36">
        <v>509</v>
      </c>
      <c r="M110" s="282">
        <v>0.38113948919449903</v>
      </c>
      <c r="N110" s="36">
        <v>194</v>
      </c>
      <c r="O110" s="36">
        <v>194</v>
      </c>
      <c r="P110" s="36">
        <v>194</v>
      </c>
      <c r="Q110" s="36">
        <v>371.48262500000004</v>
      </c>
      <c r="R110" s="36">
        <v>434.26745000000005</v>
      </c>
    </row>
    <row r="111" spans="1:18" x14ac:dyDescent="0.35">
      <c r="A111" s="280">
        <v>1</v>
      </c>
      <c r="B111" s="280">
        <v>47</v>
      </c>
      <c r="C111" s="280" t="s">
        <v>33</v>
      </c>
      <c r="D111" s="281">
        <v>4703300</v>
      </c>
      <c r="E111" s="36" t="s">
        <v>403</v>
      </c>
      <c r="F111" s="36">
        <v>671</v>
      </c>
      <c r="G111" s="36">
        <v>0</v>
      </c>
      <c r="H111" s="36">
        <v>0</v>
      </c>
      <c r="I111" s="36">
        <v>44</v>
      </c>
      <c r="J111" s="36">
        <v>0</v>
      </c>
      <c r="K111" s="272">
        <v>715</v>
      </c>
      <c r="L111" s="36">
        <v>3524</v>
      </c>
      <c r="M111" s="282">
        <v>0.20289443813847899</v>
      </c>
      <c r="N111" s="36">
        <v>715</v>
      </c>
      <c r="O111" s="36">
        <v>715</v>
      </c>
      <c r="P111" s="36">
        <v>715</v>
      </c>
      <c r="Q111" s="36">
        <v>839.47059999999988</v>
      </c>
      <c r="R111" s="36">
        <v>797.98039999999992</v>
      </c>
    </row>
    <row r="112" spans="1:18" x14ac:dyDescent="0.35">
      <c r="A112" s="280">
        <v>1</v>
      </c>
      <c r="B112" s="280">
        <v>47</v>
      </c>
      <c r="C112" s="280" t="s">
        <v>33</v>
      </c>
      <c r="D112" s="281">
        <v>4703330</v>
      </c>
      <c r="E112" s="36" t="s">
        <v>404</v>
      </c>
      <c r="F112" s="36">
        <v>446</v>
      </c>
      <c r="G112" s="36">
        <v>0</v>
      </c>
      <c r="H112" s="36">
        <v>0</v>
      </c>
      <c r="I112" s="36">
        <v>3</v>
      </c>
      <c r="J112" s="36">
        <v>0</v>
      </c>
      <c r="K112" s="272">
        <v>449</v>
      </c>
      <c r="L112" s="36">
        <v>1226</v>
      </c>
      <c r="M112" s="282">
        <v>0.36623164763458399</v>
      </c>
      <c r="N112" s="36">
        <v>449</v>
      </c>
      <c r="O112" s="36">
        <v>449</v>
      </c>
      <c r="P112" s="36">
        <v>449</v>
      </c>
      <c r="Q112" s="36">
        <v>835.36924999999997</v>
      </c>
      <c r="R112" s="36">
        <v>963.74929999999995</v>
      </c>
    </row>
    <row r="113" spans="1:19" x14ac:dyDescent="0.35">
      <c r="A113" s="280">
        <v>1</v>
      </c>
      <c r="B113" s="280">
        <v>47</v>
      </c>
      <c r="C113" s="280" t="s">
        <v>33</v>
      </c>
      <c r="D113" s="281">
        <v>4703360</v>
      </c>
      <c r="E113" s="36" t="s">
        <v>405</v>
      </c>
      <c r="F113" s="36">
        <v>319</v>
      </c>
      <c r="G113" s="36">
        <v>0</v>
      </c>
      <c r="H113" s="36">
        <v>0</v>
      </c>
      <c r="I113" s="36">
        <v>0</v>
      </c>
      <c r="J113" s="36">
        <v>0</v>
      </c>
      <c r="K113" s="272">
        <v>319</v>
      </c>
      <c r="L113" s="36">
        <v>1277</v>
      </c>
      <c r="M113" s="282">
        <v>0.24980422866092403</v>
      </c>
      <c r="N113" s="36">
        <v>319</v>
      </c>
      <c r="O113" s="36">
        <v>319</v>
      </c>
      <c r="P113" s="36">
        <v>319</v>
      </c>
      <c r="Q113" s="36">
        <v>436.52402499999994</v>
      </c>
      <c r="R113" s="36">
        <v>434.00464999999997</v>
      </c>
    </row>
    <row r="114" spans="1:19" x14ac:dyDescent="0.35">
      <c r="A114" s="280">
        <v>1</v>
      </c>
      <c r="B114" s="280">
        <v>47</v>
      </c>
      <c r="C114" s="280" t="s">
        <v>33</v>
      </c>
      <c r="D114" s="281">
        <v>4703390</v>
      </c>
      <c r="E114" s="36" t="s">
        <v>406</v>
      </c>
      <c r="F114" s="36">
        <v>150</v>
      </c>
      <c r="G114" s="36">
        <v>0</v>
      </c>
      <c r="H114" s="36">
        <v>0</v>
      </c>
      <c r="I114" s="36">
        <v>5</v>
      </c>
      <c r="J114" s="36">
        <v>0</v>
      </c>
      <c r="K114" s="272">
        <v>155</v>
      </c>
      <c r="L114" s="36">
        <v>667</v>
      </c>
      <c r="M114" s="282">
        <v>0.23238380809595202</v>
      </c>
      <c r="N114" s="36">
        <v>155</v>
      </c>
      <c r="O114" s="36">
        <v>155</v>
      </c>
      <c r="P114" s="36">
        <v>155</v>
      </c>
      <c r="Q114" s="36">
        <v>198.95577500000002</v>
      </c>
      <c r="R114" s="36">
        <v>191.83015000000003</v>
      </c>
    </row>
    <row r="115" spans="1:19" x14ac:dyDescent="0.35">
      <c r="A115" s="280">
        <v>1</v>
      </c>
      <c r="B115" s="280">
        <v>47</v>
      </c>
      <c r="C115" s="280" t="s">
        <v>33</v>
      </c>
      <c r="D115" s="281">
        <v>4703420</v>
      </c>
      <c r="E115" s="36" t="s">
        <v>407</v>
      </c>
      <c r="F115" s="36">
        <v>548</v>
      </c>
      <c r="G115" s="36">
        <v>0</v>
      </c>
      <c r="H115" s="36">
        <v>0</v>
      </c>
      <c r="I115" s="36">
        <v>8</v>
      </c>
      <c r="J115" s="36">
        <v>0</v>
      </c>
      <c r="K115" s="272">
        <v>556</v>
      </c>
      <c r="L115" s="36">
        <v>2454</v>
      </c>
      <c r="M115" s="282">
        <v>0.22656886715566421</v>
      </c>
      <c r="N115" s="36">
        <v>556</v>
      </c>
      <c r="O115" s="36">
        <v>556</v>
      </c>
      <c r="P115" s="36">
        <v>556</v>
      </c>
      <c r="Q115" s="36">
        <v>696.31555000000003</v>
      </c>
      <c r="R115" s="36">
        <v>662.96429999999998</v>
      </c>
    </row>
    <row r="116" spans="1:19" x14ac:dyDescent="0.35">
      <c r="A116" s="280">
        <v>1</v>
      </c>
      <c r="B116" s="280">
        <v>47</v>
      </c>
      <c r="C116" s="280" t="s">
        <v>33</v>
      </c>
      <c r="D116" s="281">
        <v>4703450</v>
      </c>
      <c r="E116" s="36" t="s">
        <v>408</v>
      </c>
      <c r="F116" s="36">
        <v>2018</v>
      </c>
      <c r="G116" s="36">
        <v>25</v>
      </c>
      <c r="H116" s="36">
        <v>0</v>
      </c>
      <c r="I116" s="36">
        <v>67</v>
      </c>
      <c r="J116" s="36">
        <v>0</v>
      </c>
      <c r="K116" s="272">
        <v>2110</v>
      </c>
      <c r="L116" s="36">
        <v>11893</v>
      </c>
      <c r="M116" s="282">
        <v>0.17741528630286724</v>
      </c>
      <c r="N116" s="36">
        <v>2110</v>
      </c>
      <c r="O116" s="36">
        <v>2110</v>
      </c>
      <c r="P116" s="36">
        <v>2110</v>
      </c>
      <c r="Q116" s="36">
        <v>2819.5</v>
      </c>
      <c r="R116" s="36">
        <v>2819.5</v>
      </c>
    </row>
    <row r="117" spans="1:19" x14ac:dyDescent="0.35">
      <c r="A117" s="280">
        <v>1</v>
      </c>
      <c r="B117" s="280">
        <v>47</v>
      </c>
      <c r="C117" s="280" t="s">
        <v>33</v>
      </c>
      <c r="D117" s="281">
        <v>4703480</v>
      </c>
      <c r="E117" s="36" t="s">
        <v>409</v>
      </c>
      <c r="F117" s="36">
        <v>1107</v>
      </c>
      <c r="G117" s="36">
        <v>0</v>
      </c>
      <c r="H117" s="36">
        <v>0</v>
      </c>
      <c r="I117" s="36">
        <v>28</v>
      </c>
      <c r="J117" s="36">
        <v>0</v>
      </c>
      <c r="K117" s="272">
        <v>1135</v>
      </c>
      <c r="L117" s="36">
        <v>4740</v>
      </c>
      <c r="M117" s="282">
        <v>0.23945147679324894</v>
      </c>
      <c r="N117" s="36">
        <v>1135</v>
      </c>
      <c r="O117" s="36">
        <v>1135</v>
      </c>
      <c r="P117" s="36">
        <v>1135</v>
      </c>
      <c r="Q117" s="36">
        <v>1497.6204999999998</v>
      </c>
      <c r="R117" s="36">
        <v>1463.7329999999997</v>
      </c>
    </row>
    <row r="118" spans="1:19" x14ac:dyDescent="0.35">
      <c r="A118" s="280">
        <v>1</v>
      </c>
      <c r="B118" s="280">
        <v>47</v>
      </c>
      <c r="C118" s="280" t="s">
        <v>33</v>
      </c>
      <c r="D118" s="281">
        <v>4703510</v>
      </c>
      <c r="E118" s="36" t="s">
        <v>410</v>
      </c>
      <c r="F118" s="36">
        <v>53</v>
      </c>
      <c r="G118" s="36">
        <v>0</v>
      </c>
      <c r="H118" s="36">
        <v>0</v>
      </c>
      <c r="I118" s="36">
        <v>0</v>
      </c>
      <c r="J118" s="36">
        <v>0</v>
      </c>
      <c r="K118" s="272">
        <v>53</v>
      </c>
      <c r="L118" s="36">
        <v>160</v>
      </c>
      <c r="M118" s="282">
        <v>0.33124999999999999</v>
      </c>
      <c r="N118" s="36">
        <v>53</v>
      </c>
      <c r="O118" s="36">
        <v>53</v>
      </c>
      <c r="P118" s="36">
        <v>53</v>
      </c>
      <c r="Q118" s="36">
        <v>90.830000000000013</v>
      </c>
      <c r="R118" s="36">
        <v>100.58800000000002</v>
      </c>
    </row>
    <row r="119" spans="1:19" x14ac:dyDescent="0.35">
      <c r="A119" s="280">
        <v>1</v>
      </c>
      <c r="B119" s="280">
        <v>47</v>
      </c>
      <c r="C119" s="280" t="s">
        <v>33</v>
      </c>
      <c r="D119" s="281">
        <v>4703540</v>
      </c>
      <c r="E119" s="36" t="s">
        <v>411</v>
      </c>
      <c r="F119" s="36">
        <v>1528</v>
      </c>
      <c r="G119" s="36">
        <v>52</v>
      </c>
      <c r="H119" s="36">
        <v>0</v>
      </c>
      <c r="I119" s="36">
        <v>46</v>
      </c>
      <c r="J119" s="36">
        <v>0</v>
      </c>
      <c r="K119" s="272">
        <v>1626</v>
      </c>
      <c r="L119" s="36">
        <v>7103</v>
      </c>
      <c r="M119" s="282">
        <v>0.22891735886245249</v>
      </c>
      <c r="N119" s="36">
        <v>1626</v>
      </c>
      <c r="O119" s="36">
        <v>1626</v>
      </c>
      <c r="P119" s="36">
        <v>1626</v>
      </c>
      <c r="Q119" s="36">
        <v>2093.5</v>
      </c>
      <c r="R119" s="36">
        <v>2093.5</v>
      </c>
    </row>
    <row r="120" spans="1:19" x14ac:dyDescent="0.35">
      <c r="A120" s="280">
        <v>1</v>
      </c>
      <c r="B120" s="280">
        <v>47</v>
      </c>
      <c r="C120" s="280" t="s">
        <v>33</v>
      </c>
      <c r="D120" s="281">
        <v>4703590</v>
      </c>
      <c r="E120" s="36" t="s">
        <v>412</v>
      </c>
      <c r="F120" s="36">
        <v>1687</v>
      </c>
      <c r="G120" s="36">
        <v>0</v>
      </c>
      <c r="H120" s="36">
        <v>0</v>
      </c>
      <c r="I120" s="36">
        <v>18</v>
      </c>
      <c r="J120" s="36">
        <v>0</v>
      </c>
      <c r="K120" s="272">
        <v>1705</v>
      </c>
      <c r="L120" s="36">
        <v>12525</v>
      </c>
      <c r="M120" s="282">
        <v>0.13612774451097803</v>
      </c>
      <c r="N120" s="36">
        <v>1705</v>
      </c>
      <c r="O120" s="36">
        <v>0</v>
      </c>
      <c r="P120" s="36">
        <v>1705</v>
      </c>
      <c r="Q120" s="36">
        <v>2212</v>
      </c>
      <c r="R120" s="36">
        <v>2212</v>
      </c>
    </row>
    <row r="121" spans="1:19" x14ac:dyDescent="0.35">
      <c r="A121" s="280">
        <v>1</v>
      </c>
      <c r="B121" s="280">
        <v>47</v>
      </c>
      <c r="C121" s="280" t="s">
        <v>33</v>
      </c>
      <c r="D121" s="281">
        <v>4703600</v>
      </c>
      <c r="E121" s="36" t="s">
        <v>413</v>
      </c>
      <c r="F121" s="36">
        <v>158</v>
      </c>
      <c r="G121" s="36">
        <v>0</v>
      </c>
      <c r="H121" s="36">
        <v>0</v>
      </c>
      <c r="I121" s="36">
        <v>25</v>
      </c>
      <c r="J121" s="36">
        <v>0</v>
      </c>
      <c r="K121" s="272">
        <v>183</v>
      </c>
      <c r="L121" s="36">
        <v>432</v>
      </c>
      <c r="M121" s="282">
        <v>0.4236111111111111</v>
      </c>
      <c r="N121" s="36">
        <v>183</v>
      </c>
      <c r="O121" s="36">
        <v>183</v>
      </c>
      <c r="P121" s="36">
        <v>183</v>
      </c>
      <c r="Q121" s="36">
        <v>388.26839999999982</v>
      </c>
      <c r="R121" s="36">
        <v>477.84239999999977</v>
      </c>
    </row>
    <row r="122" spans="1:19" x14ac:dyDescent="0.35">
      <c r="A122" s="280">
        <v>1</v>
      </c>
      <c r="B122" s="280">
        <v>47</v>
      </c>
      <c r="C122" s="280" t="s">
        <v>33</v>
      </c>
      <c r="D122" s="281">
        <v>4703660</v>
      </c>
      <c r="E122" s="36" t="s">
        <v>414</v>
      </c>
      <c r="F122" s="36">
        <v>4885</v>
      </c>
      <c r="G122" s="36">
        <v>0</v>
      </c>
      <c r="H122" s="36">
        <v>0</v>
      </c>
      <c r="I122" s="36">
        <v>234</v>
      </c>
      <c r="J122" s="36">
        <v>0</v>
      </c>
      <c r="K122" s="272">
        <v>5119</v>
      </c>
      <c r="L122" s="36">
        <v>46861</v>
      </c>
      <c r="M122" s="282">
        <v>0.10923795907044237</v>
      </c>
      <c r="N122" s="36">
        <v>5119</v>
      </c>
      <c r="O122" s="36">
        <v>0</v>
      </c>
      <c r="P122" s="36">
        <v>5119</v>
      </c>
      <c r="Q122" s="36">
        <v>8761.5</v>
      </c>
      <c r="R122" s="36">
        <v>9475.75</v>
      </c>
    </row>
    <row r="123" spans="1:19" x14ac:dyDescent="0.35">
      <c r="A123" s="280">
        <v>1</v>
      </c>
      <c r="B123" s="280">
        <v>47</v>
      </c>
      <c r="C123" s="280" t="s">
        <v>33</v>
      </c>
      <c r="D123" s="281">
        <v>4703690</v>
      </c>
      <c r="E123" s="36" t="s">
        <v>415</v>
      </c>
      <c r="F123" s="36">
        <v>750</v>
      </c>
      <c r="G123" s="36">
        <v>0</v>
      </c>
      <c r="H123" s="36">
        <v>0</v>
      </c>
      <c r="I123" s="36">
        <v>64</v>
      </c>
      <c r="J123" s="36">
        <v>0</v>
      </c>
      <c r="K123" s="272">
        <v>814</v>
      </c>
      <c r="L123" s="36">
        <v>3434</v>
      </c>
      <c r="M123" s="282">
        <v>0.23704135119394293</v>
      </c>
      <c r="N123" s="36">
        <v>814</v>
      </c>
      <c r="O123" s="36">
        <v>814</v>
      </c>
      <c r="P123" s="36">
        <v>814</v>
      </c>
      <c r="Q123" s="36">
        <v>1064.2940500000002</v>
      </c>
      <c r="R123" s="36">
        <v>1035.6053000000004</v>
      </c>
    </row>
    <row r="124" spans="1:19" x14ac:dyDescent="0.35">
      <c r="A124" s="280">
        <v>1</v>
      </c>
      <c r="B124" s="280">
        <v>47</v>
      </c>
      <c r="C124" s="280" t="s">
        <v>33</v>
      </c>
      <c r="D124" s="281">
        <v>4703720</v>
      </c>
      <c r="E124" s="36" t="s">
        <v>416</v>
      </c>
      <c r="F124" s="36">
        <v>547</v>
      </c>
      <c r="G124" s="36">
        <v>0</v>
      </c>
      <c r="H124" s="36">
        <v>0</v>
      </c>
      <c r="I124" s="36">
        <v>4</v>
      </c>
      <c r="J124" s="36">
        <v>0</v>
      </c>
      <c r="K124" s="272">
        <v>551</v>
      </c>
      <c r="L124" s="36">
        <v>2337</v>
      </c>
      <c r="M124" s="282">
        <v>0.23577235772357724</v>
      </c>
      <c r="N124" s="36">
        <v>551</v>
      </c>
      <c r="O124" s="36">
        <v>551</v>
      </c>
      <c r="P124" s="36">
        <v>551</v>
      </c>
      <c r="Q124" s="36">
        <v>716.88852500000007</v>
      </c>
      <c r="R124" s="36">
        <v>695.88165000000004</v>
      </c>
    </row>
    <row r="125" spans="1:19" x14ac:dyDescent="0.35">
      <c r="A125" s="280">
        <v>1</v>
      </c>
      <c r="B125" s="280">
        <v>47</v>
      </c>
      <c r="C125" s="280" t="s">
        <v>33</v>
      </c>
      <c r="D125" s="281">
        <v>4703750</v>
      </c>
      <c r="E125" s="36" t="s">
        <v>417</v>
      </c>
      <c r="F125" s="36">
        <v>3001</v>
      </c>
      <c r="G125" s="36">
        <v>61</v>
      </c>
      <c r="H125" s="36">
        <v>0</v>
      </c>
      <c r="I125" s="36">
        <v>19</v>
      </c>
      <c r="J125" s="36">
        <v>0</v>
      </c>
      <c r="K125" s="272">
        <v>3081</v>
      </c>
      <c r="L125" s="36">
        <v>14846</v>
      </c>
      <c r="M125" s="282">
        <v>0.2075306479859895</v>
      </c>
      <c r="N125" s="36">
        <v>3081</v>
      </c>
      <c r="O125" s="36">
        <v>3081</v>
      </c>
      <c r="P125" s="36">
        <v>3081</v>
      </c>
      <c r="Q125" s="36">
        <v>4685.5</v>
      </c>
      <c r="R125" s="36">
        <v>4890.25</v>
      </c>
    </row>
    <row r="126" spans="1:19" x14ac:dyDescent="0.35">
      <c r="A126" s="280">
        <v>1</v>
      </c>
      <c r="B126" s="280">
        <v>47</v>
      </c>
      <c r="C126" s="280" t="s">
        <v>33</v>
      </c>
      <c r="D126" s="281">
        <v>4703780</v>
      </c>
      <c r="E126" s="290" t="s">
        <v>418</v>
      </c>
      <c r="F126" s="283">
        <v>40904.950654305452</v>
      </c>
      <c r="G126" s="290">
        <v>330</v>
      </c>
      <c r="H126" s="290">
        <v>0</v>
      </c>
      <c r="I126" s="283">
        <v>446</v>
      </c>
      <c r="J126" s="290">
        <v>0</v>
      </c>
      <c r="K126" s="291">
        <v>41680.950654305452</v>
      </c>
      <c r="L126" s="283">
        <v>122317</v>
      </c>
      <c r="M126" s="292">
        <v>0.34076171467829863</v>
      </c>
      <c r="N126" s="36">
        <v>45608</v>
      </c>
      <c r="O126" s="36">
        <v>45608</v>
      </c>
      <c r="P126" s="36">
        <v>45608</v>
      </c>
      <c r="Q126" s="36">
        <v>113665</v>
      </c>
      <c r="R126" s="36">
        <v>154408.375</v>
      </c>
    </row>
    <row r="127" spans="1:19" x14ac:dyDescent="0.35">
      <c r="A127" s="280">
        <v>1</v>
      </c>
      <c r="B127" s="280">
        <v>47</v>
      </c>
      <c r="C127" s="280" t="s">
        <v>33</v>
      </c>
      <c r="D127" s="281">
        <v>4700148</v>
      </c>
      <c r="E127" s="36" t="s">
        <v>419</v>
      </c>
      <c r="F127" s="36">
        <v>570</v>
      </c>
      <c r="G127" s="36">
        <v>0</v>
      </c>
      <c r="H127" s="36">
        <v>0</v>
      </c>
      <c r="I127" s="36">
        <v>21</v>
      </c>
      <c r="J127" s="36">
        <v>0</v>
      </c>
      <c r="K127" s="272">
        <v>591</v>
      </c>
      <c r="L127" s="36">
        <v>3293</v>
      </c>
      <c r="M127" s="282">
        <v>0.17947160643789858</v>
      </c>
      <c r="N127" s="36">
        <v>591</v>
      </c>
      <c r="O127" s="36">
        <v>591</v>
      </c>
      <c r="P127" s="36">
        <v>591</v>
      </c>
      <c r="Q127" s="36">
        <v>649.46295000000009</v>
      </c>
      <c r="R127" s="36">
        <v>629.97530000000006</v>
      </c>
    </row>
    <row r="128" spans="1:19" x14ac:dyDescent="0.35">
      <c r="A128" s="280"/>
      <c r="B128" s="280"/>
      <c r="C128" s="280"/>
      <c r="D128" s="281">
        <v>4703870</v>
      </c>
      <c r="E128" s="36" t="s">
        <v>420</v>
      </c>
      <c r="F128" s="36">
        <v>101</v>
      </c>
      <c r="G128" s="36">
        <v>0</v>
      </c>
      <c r="H128" s="36">
        <v>0</v>
      </c>
      <c r="I128" s="36">
        <v>0</v>
      </c>
      <c r="J128" s="36">
        <v>0</v>
      </c>
      <c r="K128" s="272">
        <v>101</v>
      </c>
      <c r="L128" s="36">
        <v>415</v>
      </c>
      <c r="M128" s="282">
        <v>0.2433734939759036</v>
      </c>
      <c r="N128" s="36">
        <v>101</v>
      </c>
      <c r="O128" s="36">
        <v>101</v>
      </c>
      <c r="P128" s="36">
        <v>101</v>
      </c>
      <c r="Q128" s="36">
        <v>135.18987500000003</v>
      </c>
      <c r="R128" s="36">
        <v>133.03675000000004</v>
      </c>
      <c r="S128" s="293"/>
    </row>
    <row r="129" spans="1:18" x14ac:dyDescent="0.35">
      <c r="A129" s="280">
        <v>1</v>
      </c>
      <c r="B129" s="280">
        <v>47</v>
      </c>
      <c r="C129" s="280" t="s">
        <v>33</v>
      </c>
      <c r="D129" s="281"/>
      <c r="E129" s="284" t="s">
        <v>421</v>
      </c>
      <c r="F129" s="283">
        <v>455</v>
      </c>
      <c r="G129" s="284">
        <v>0</v>
      </c>
      <c r="H129" s="284">
        <v>0</v>
      </c>
      <c r="I129" s="283">
        <v>2</v>
      </c>
      <c r="J129" s="284">
        <v>0</v>
      </c>
      <c r="K129" s="278">
        <v>457</v>
      </c>
      <c r="L129" s="283">
        <v>1289</v>
      </c>
      <c r="M129" s="282">
        <v>0.35453840186190844</v>
      </c>
      <c r="N129" s="36">
        <v>0</v>
      </c>
      <c r="O129" s="36">
        <v>0</v>
      </c>
      <c r="P129" s="36">
        <v>0</v>
      </c>
      <c r="Q129" s="36">
        <v>0</v>
      </c>
      <c r="R129" s="36">
        <v>0</v>
      </c>
    </row>
    <row r="130" spans="1:18" x14ac:dyDescent="0.35">
      <c r="A130" s="280">
        <v>1</v>
      </c>
      <c r="B130" s="280">
        <v>47</v>
      </c>
      <c r="C130" s="280" t="s">
        <v>33</v>
      </c>
      <c r="D130" s="281">
        <v>4703900</v>
      </c>
      <c r="E130" s="36" t="s">
        <v>422</v>
      </c>
      <c r="F130" s="36">
        <v>434</v>
      </c>
      <c r="G130" s="36">
        <v>0</v>
      </c>
      <c r="H130" s="36">
        <v>0</v>
      </c>
      <c r="I130" s="36">
        <v>12</v>
      </c>
      <c r="J130" s="36">
        <v>0</v>
      </c>
      <c r="K130" s="272">
        <v>446</v>
      </c>
      <c r="L130" s="36">
        <v>2092</v>
      </c>
      <c r="M130" s="282">
        <v>0.21319311663479923</v>
      </c>
      <c r="N130" s="36">
        <v>446</v>
      </c>
      <c r="O130" s="36">
        <v>446</v>
      </c>
      <c r="P130" s="36">
        <v>446</v>
      </c>
      <c r="Q130" s="36">
        <v>536.0498</v>
      </c>
      <c r="R130" s="36">
        <v>506.03320000000002</v>
      </c>
    </row>
    <row r="131" spans="1:18" x14ac:dyDescent="0.35">
      <c r="A131" s="280">
        <v>1</v>
      </c>
      <c r="B131" s="280">
        <v>47</v>
      </c>
      <c r="C131" s="280" t="s">
        <v>33</v>
      </c>
      <c r="D131" s="281">
        <v>4703960</v>
      </c>
      <c r="E131" s="36" t="s">
        <v>423</v>
      </c>
      <c r="F131" s="36">
        <v>2322</v>
      </c>
      <c r="G131" s="36">
        <v>14</v>
      </c>
      <c r="H131" s="36">
        <v>0</v>
      </c>
      <c r="I131" s="36">
        <v>63</v>
      </c>
      <c r="J131" s="36">
        <v>0</v>
      </c>
      <c r="K131" s="272">
        <v>2399</v>
      </c>
      <c r="L131" s="36">
        <v>11734</v>
      </c>
      <c r="M131" s="282">
        <v>0.20444861087438213</v>
      </c>
      <c r="N131" s="36">
        <v>2399</v>
      </c>
      <c r="O131" s="36">
        <v>2399</v>
      </c>
      <c r="P131" s="36">
        <v>2399</v>
      </c>
      <c r="Q131" s="36">
        <v>3321.5</v>
      </c>
      <c r="R131" s="36">
        <v>3355.75</v>
      </c>
    </row>
    <row r="132" spans="1:18" x14ac:dyDescent="0.35">
      <c r="A132" s="280">
        <v>1</v>
      </c>
      <c r="B132" s="280">
        <v>47</v>
      </c>
      <c r="C132" s="280" t="s">
        <v>33</v>
      </c>
      <c r="D132" s="281">
        <v>4703990</v>
      </c>
      <c r="E132" s="36" t="s">
        <v>424</v>
      </c>
      <c r="F132" s="36">
        <v>3353</v>
      </c>
      <c r="G132" s="36">
        <v>28</v>
      </c>
      <c r="H132" s="36">
        <v>0</v>
      </c>
      <c r="I132" s="36">
        <v>36</v>
      </c>
      <c r="J132" s="36">
        <v>0</v>
      </c>
      <c r="K132" s="272">
        <v>3417</v>
      </c>
      <c r="L132" s="36">
        <v>32589</v>
      </c>
      <c r="M132" s="282">
        <v>0.10485133020344288</v>
      </c>
      <c r="N132" s="36">
        <v>3417</v>
      </c>
      <c r="O132" s="36">
        <v>0</v>
      </c>
      <c r="P132" s="36">
        <v>3417</v>
      </c>
      <c r="Q132" s="36">
        <v>5357.5</v>
      </c>
      <c r="R132" s="36">
        <v>5646.25</v>
      </c>
    </row>
    <row r="133" spans="1:18" x14ac:dyDescent="0.35">
      <c r="A133" s="280">
        <v>1</v>
      </c>
      <c r="B133" s="280">
        <v>47</v>
      </c>
      <c r="C133" s="280" t="s">
        <v>33</v>
      </c>
      <c r="D133" s="281">
        <v>4704020</v>
      </c>
      <c r="E133" s="36" t="s">
        <v>425</v>
      </c>
      <c r="F133" s="36">
        <v>327</v>
      </c>
      <c r="G133" s="36">
        <v>0</v>
      </c>
      <c r="H133" s="36">
        <v>0</v>
      </c>
      <c r="I133" s="36">
        <v>4</v>
      </c>
      <c r="J133" s="36">
        <v>0</v>
      </c>
      <c r="K133" s="272">
        <v>331</v>
      </c>
      <c r="L133" s="36">
        <v>1371</v>
      </c>
      <c r="M133" s="282">
        <v>0.24142961342086069</v>
      </c>
      <c r="N133" s="36">
        <v>331</v>
      </c>
      <c r="O133" s="36">
        <v>331</v>
      </c>
      <c r="P133" s="36">
        <v>331</v>
      </c>
      <c r="Q133" s="36">
        <v>439.95257500000002</v>
      </c>
      <c r="R133" s="36">
        <v>431.50695000000007</v>
      </c>
    </row>
    <row r="134" spans="1:18" x14ac:dyDescent="0.35">
      <c r="A134" s="280">
        <v>1</v>
      </c>
      <c r="B134" s="280">
        <v>47</v>
      </c>
      <c r="C134" s="280" t="s">
        <v>33</v>
      </c>
      <c r="D134" s="281">
        <v>4704050</v>
      </c>
      <c r="E134" s="36" t="s">
        <v>426</v>
      </c>
      <c r="F134" s="36">
        <v>1908</v>
      </c>
      <c r="G134" s="36">
        <v>0</v>
      </c>
      <c r="H134" s="36">
        <v>0</v>
      </c>
      <c r="I134" s="36">
        <v>73</v>
      </c>
      <c r="J134" s="36">
        <v>0</v>
      </c>
      <c r="K134" s="272">
        <v>1981</v>
      </c>
      <c r="L134" s="36">
        <v>11463</v>
      </c>
      <c r="M134" s="282">
        <v>0.17281688912152141</v>
      </c>
      <c r="N134" s="36">
        <v>1981</v>
      </c>
      <c r="O134" s="36">
        <v>1981</v>
      </c>
      <c r="P134" s="36">
        <v>1981</v>
      </c>
      <c r="Q134" s="36">
        <v>2626</v>
      </c>
      <c r="R134" s="36">
        <v>2626</v>
      </c>
    </row>
    <row r="135" spans="1:18" x14ac:dyDescent="0.35">
      <c r="A135" s="280">
        <v>1</v>
      </c>
      <c r="B135" s="280">
        <v>47</v>
      </c>
      <c r="C135" s="280" t="s">
        <v>33</v>
      </c>
      <c r="D135" s="281">
        <v>4704080</v>
      </c>
      <c r="E135" s="36" t="s">
        <v>427</v>
      </c>
      <c r="F135" s="36">
        <v>356</v>
      </c>
      <c r="G135" s="36">
        <v>0</v>
      </c>
      <c r="H135" s="36">
        <v>0</v>
      </c>
      <c r="I135" s="36">
        <v>2</v>
      </c>
      <c r="J135" s="36">
        <v>0</v>
      </c>
      <c r="K135" s="272">
        <v>358</v>
      </c>
      <c r="L135" s="36">
        <v>1455</v>
      </c>
      <c r="M135" s="282">
        <v>0.24604810996563573</v>
      </c>
      <c r="N135" s="36">
        <v>358</v>
      </c>
      <c r="O135" s="36">
        <v>358</v>
      </c>
      <c r="P135" s="36">
        <v>358</v>
      </c>
      <c r="Q135" s="36">
        <v>483.70787499999994</v>
      </c>
      <c r="R135" s="36">
        <v>478.10474999999997</v>
      </c>
    </row>
    <row r="136" spans="1:18" x14ac:dyDescent="0.35">
      <c r="A136" s="280">
        <v>1</v>
      </c>
      <c r="B136" s="280">
        <v>47</v>
      </c>
      <c r="C136" s="280" t="s">
        <v>33</v>
      </c>
      <c r="D136" s="281">
        <v>4704100</v>
      </c>
      <c r="E136" s="36" t="s">
        <v>428</v>
      </c>
      <c r="F136" s="36">
        <v>256</v>
      </c>
      <c r="G136" s="36">
        <v>0</v>
      </c>
      <c r="H136" s="36">
        <v>0</v>
      </c>
      <c r="I136" s="36">
        <v>0</v>
      </c>
      <c r="J136" s="36">
        <v>0</v>
      </c>
      <c r="K136" s="272">
        <v>256</v>
      </c>
      <c r="L136" s="36">
        <v>1394</v>
      </c>
      <c r="M136" s="282">
        <v>0.18364418938307031</v>
      </c>
      <c r="N136" s="36">
        <v>256</v>
      </c>
      <c r="O136" s="36">
        <v>256</v>
      </c>
      <c r="P136" s="36">
        <v>256</v>
      </c>
      <c r="Q136" s="36">
        <v>285.11110000000008</v>
      </c>
      <c r="R136" s="36">
        <v>275.40740000000005</v>
      </c>
    </row>
    <row r="137" spans="1:18" x14ac:dyDescent="0.35">
      <c r="A137" s="280">
        <v>1</v>
      </c>
      <c r="B137" s="280">
        <v>47</v>
      </c>
      <c r="C137" s="280" t="s">
        <v>33</v>
      </c>
      <c r="D137" s="281">
        <v>4704170</v>
      </c>
      <c r="E137" s="36" t="s">
        <v>429</v>
      </c>
      <c r="F137" s="36">
        <v>896</v>
      </c>
      <c r="G137" s="36">
        <v>0</v>
      </c>
      <c r="H137" s="36">
        <v>0</v>
      </c>
      <c r="I137" s="36">
        <v>16</v>
      </c>
      <c r="J137" s="36">
        <v>0</v>
      </c>
      <c r="K137" s="272">
        <v>912</v>
      </c>
      <c r="L137" s="36">
        <v>3448</v>
      </c>
      <c r="M137" s="282">
        <v>0.26450116009280744</v>
      </c>
      <c r="N137" s="36">
        <v>912</v>
      </c>
      <c r="O137" s="36">
        <v>912</v>
      </c>
      <c r="P137" s="36">
        <v>912</v>
      </c>
      <c r="Q137" s="36">
        <v>1305.3366000000003</v>
      </c>
      <c r="R137" s="36">
        <v>1323.8716000000004</v>
      </c>
    </row>
    <row r="138" spans="1:18" x14ac:dyDescent="0.35">
      <c r="A138" s="280">
        <v>1</v>
      </c>
      <c r="B138" s="280">
        <v>47</v>
      </c>
      <c r="C138" s="280" t="s">
        <v>33</v>
      </c>
      <c r="D138" s="281">
        <v>4704200</v>
      </c>
      <c r="E138" s="36" t="s">
        <v>430</v>
      </c>
      <c r="F138" s="36">
        <v>521</v>
      </c>
      <c r="G138" s="36">
        <v>0</v>
      </c>
      <c r="H138" s="36">
        <v>0</v>
      </c>
      <c r="I138" s="36">
        <v>26</v>
      </c>
      <c r="J138" s="36">
        <v>0</v>
      </c>
      <c r="K138" s="272">
        <v>547</v>
      </c>
      <c r="L138" s="36">
        <v>2511</v>
      </c>
      <c r="M138" s="282">
        <v>0.21784149741138989</v>
      </c>
      <c r="N138" s="36">
        <v>547</v>
      </c>
      <c r="O138" s="36">
        <v>547</v>
      </c>
      <c r="P138" s="36">
        <v>547</v>
      </c>
      <c r="Q138" s="36">
        <v>663.83965000000012</v>
      </c>
      <c r="R138" s="36">
        <v>624.8931</v>
      </c>
    </row>
    <row r="139" spans="1:18" x14ac:dyDescent="0.35">
      <c r="A139" s="280">
        <v>1</v>
      </c>
      <c r="B139" s="280">
        <v>47</v>
      </c>
      <c r="C139" s="280" t="s">
        <v>33</v>
      </c>
      <c r="D139" s="281">
        <v>4704230</v>
      </c>
      <c r="E139" s="36" t="s">
        <v>431</v>
      </c>
      <c r="F139" s="36">
        <v>484</v>
      </c>
      <c r="G139" s="36">
        <v>0</v>
      </c>
      <c r="H139" s="36">
        <v>0</v>
      </c>
      <c r="I139" s="36">
        <v>1</v>
      </c>
      <c r="J139" s="36">
        <v>0</v>
      </c>
      <c r="K139" s="272">
        <v>485</v>
      </c>
      <c r="L139" s="36">
        <v>1618</v>
      </c>
      <c r="M139" s="282">
        <v>0.29975278121137205</v>
      </c>
      <c r="N139" s="36">
        <v>485</v>
      </c>
      <c r="O139" s="36">
        <v>485</v>
      </c>
      <c r="P139" s="36">
        <v>485</v>
      </c>
      <c r="Q139" s="36">
        <v>755.13184999999999</v>
      </c>
      <c r="R139" s="36">
        <v>792.34809999999993</v>
      </c>
    </row>
    <row r="140" spans="1:18" x14ac:dyDescent="0.35">
      <c r="A140" s="280">
        <v>1</v>
      </c>
      <c r="B140" s="280">
        <v>47</v>
      </c>
      <c r="C140" s="280" t="s">
        <v>33</v>
      </c>
      <c r="D140" s="281">
        <v>4704260</v>
      </c>
      <c r="E140" s="36" t="s">
        <v>432</v>
      </c>
      <c r="F140" s="36">
        <v>813</v>
      </c>
      <c r="G140" s="36">
        <v>0</v>
      </c>
      <c r="H140" s="36">
        <v>0</v>
      </c>
      <c r="I140" s="36">
        <v>33</v>
      </c>
      <c r="J140" s="36">
        <v>0</v>
      </c>
      <c r="K140" s="272">
        <v>846</v>
      </c>
      <c r="L140" s="36">
        <v>3221</v>
      </c>
      <c r="M140" s="282">
        <v>0.26265135051226329</v>
      </c>
      <c r="N140" s="36">
        <v>846</v>
      </c>
      <c r="O140" s="36">
        <v>846</v>
      </c>
      <c r="P140" s="36">
        <v>846</v>
      </c>
      <c r="Q140" s="36">
        <v>1204.5038250000002</v>
      </c>
      <c r="R140" s="36">
        <v>1218.8394500000002</v>
      </c>
    </row>
    <row r="141" spans="1:18" x14ac:dyDescent="0.35">
      <c r="A141" s="280">
        <v>1</v>
      </c>
      <c r="B141" s="280">
        <v>47</v>
      </c>
      <c r="C141" s="280" t="s">
        <v>33</v>
      </c>
      <c r="D141" s="281">
        <v>4704290</v>
      </c>
      <c r="E141" s="36" t="s">
        <v>433</v>
      </c>
      <c r="F141" s="36">
        <v>224</v>
      </c>
      <c r="G141" s="36">
        <v>0</v>
      </c>
      <c r="H141" s="36">
        <v>0</v>
      </c>
      <c r="I141" s="36">
        <v>5</v>
      </c>
      <c r="J141" s="36">
        <v>0</v>
      </c>
      <c r="K141" s="272">
        <v>229</v>
      </c>
      <c r="L141" s="36">
        <v>785</v>
      </c>
      <c r="M141" s="282">
        <v>0.29171974522292993</v>
      </c>
      <c r="N141" s="36">
        <v>229</v>
      </c>
      <c r="O141" s="36">
        <v>229</v>
      </c>
      <c r="P141" s="36">
        <v>229</v>
      </c>
      <c r="Q141" s="36">
        <v>350.60012500000005</v>
      </c>
      <c r="R141" s="36">
        <v>365.50325000000004</v>
      </c>
    </row>
    <row r="142" spans="1:18" x14ac:dyDescent="0.35">
      <c r="A142" s="280">
        <v>1</v>
      </c>
      <c r="B142" s="280">
        <v>47</v>
      </c>
      <c r="C142" s="280" t="s">
        <v>33</v>
      </c>
      <c r="D142" s="281">
        <v>4704320</v>
      </c>
      <c r="E142" s="36" t="s">
        <v>434</v>
      </c>
      <c r="F142" s="36">
        <v>2192</v>
      </c>
      <c r="G142" s="36">
        <v>0</v>
      </c>
      <c r="H142" s="36">
        <v>0</v>
      </c>
      <c r="I142" s="36">
        <v>37</v>
      </c>
      <c r="J142" s="36">
        <v>0</v>
      </c>
      <c r="K142" s="272">
        <v>2229</v>
      </c>
      <c r="L142" s="36">
        <v>7139</v>
      </c>
      <c r="M142" s="282">
        <v>0.31222860344586079</v>
      </c>
      <c r="N142" s="36">
        <v>2229</v>
      </c>
      <c r="O142" s="36">
        <v>2229</v>
      </c>
      <c r="P142" s="36">
        <v>2229</v>
      </c>
      <c r="Q142" s="36">
        <v>3611.3913750000002</v>
      </c>
      <c r="R142" s="36">
        <v>3877.0389500000006</v>
      </c>
    </row>
    <row r="143" spans="1:18" x14ac:dyDescent="0.35">
      <c r="A143" s="280">
        <v>1</v>
      </c>
      <c r="B143" s="280">
        <v>47</v>
      </c>
      <c r="C143" s="280" t="s">
        <v>33</v>
      </c>
      <c r="D143" s="281">
        <v>4704350</v>
      </c>
      <c r="E143" s="36" t="s">
        <v>435</v>
      </c>
      <c r="F143" s="36">
        <v>1363</v>
      </c>
      <c r="G143" s="36">
        <v>0</v>
      </c>
      <c r="H143" s="36">
        <v>0</v>
      </c>
      <c r="I143" s="36">
        <v>60</v>
      </c>
      <c r="J143" s="36">
        <v>0</v>
      </c>
      <c r="K143" s="272">
        <v>1423</v>
      </c>
      <c r="L143" s="36">
        <v>9921</v>
      </c>
      <c r="M143" s="282">
        <v>0.14343312166112288</v>
      </c>
      <c r="N143" s="36">
        <v>1423</v>
      </c>
      <c r="O143" s="36">
        <v>0</v>
      </c>
      <c r="P143" s="36">
        <v>1423</v>
      </c>
      <c r="Q143" s="36">
        <v>1789</v>
      </c>
      <c r="R143" s="36">
        <v>1789</v>
      </c>
    </row>
    <row r="144" spans="1:18" x14ac:dyDescent="0.35">
      <c r="A144" s="280">
        <v>1</v>
      </c>
      <c r="B144" s="280">
        <v>47</v>
      </c>
      <c r="C144" s="280" t="s">
        <v>33</v>
      </c>
      <c r="D144" s="281">
        <v>4704380</v>
      </c>
      <c r="E144" s="36" t="s">
        <v>436</v>
      </c>
      <c r="F144" s="36">
        <v>507</v>
      </c>
      <c r="G144" s="36">
        <v>0</v>
      </c>
      <c r="H144" s="36">
        <v>0</v>
      </c>
      <c r="I144" s="36">
        <v>9</v>
      </c>
      <c r="J144" s="36">
        <v>0</v>
      </c>
      <c r="K144" s="272">
        <v>516</v>
      </c>
      <c r="L144" s="36">
        <v>2003</v>
      </c>
      <c r="M144" s="282">
        <v>0.25761357963055415</v>
      </c>
      <c r="N144" s="36">
        <v>516</v>
      </c>
      <c r="O144" s="36">
        <v>516</v>
      </c>
      <c r="P144" s="36">
        <v>516</v>
      </c>
      <c r="Q144" s="36">
        <v>723.80197499999997</v>
      </c>
      <c r="R144" s="36">
        <v>727.67134999999996</v>
      </c>
    </row>
    <row r="145" spans="1:18" x14ac:dyDescent="0.35">
      <c r="A145" s="280">
        <v>1</v>
      </c>
      <c r="B145" s="280">
        <v>47</v>
      </c>
      <c r="C145" s="280" t="s">
        <v>33</v>
      </c>
      <c r="D145" s="281">
        <v>4704440</v>
      </c>
      <c r="E145" s="36" t="s">
        <v>437</v>
      </c>
      <c r="F145" s="36">
        <v>992</v>
      </c>
      <c r="G145" s="36">
        <v>0</v>
      </c>
      <c r="H145" s="36">
        <v>0</v>
      </c>
      <c r="I145" s="36">
        <v>16</v>
      </c>
      <c r="J145" s="36">
        <v>0</v>
      </c>
      <c r="K145" s="272">
        <v>1008</v>
      </c>
      <c r="L145" s="36">
        <v>4743</v>
      </c>
      <c r="M145" s="282">
        <v>0.21252371916508539</v>
      </c>
      <c r="N145" s="36">
        <v>1008</v>
      </c>
      <c r="O145" s="36">
        <v>1008</v>
      </c>
      <c r="P145" s="36">
        <v>1008</v>
      </c>
      <c r="Q145" s="36">
        <v>1209.78045</v>
      </c>
      <c r="R145" s="36">
        <v>1166.5</v>
      </c>
    </row>
    <row r="146" spans="1:18" x14ac:dyDescent="0.35">
      <c r="A146" s="280">
        <v>1</v>
      </c>
      <c r="B146" s="280">
        <v>47</v>
      </c>
      <c r="C146" s="280" t="s">
        <v>33</v>
      </c>
      <c r="D146" s="281">
        <v>4704470</v>
      </c>
      <c r="E146" s="36" t="s">
        <v>438</v>
      </c>
      <c r="F146" s="36">
        <v>274</v>
      </c>
      <c r="G146" s="36">
        <v>0</v>
      </c>
      <c r="H146" s="36">
        <v>0</v>
      </c>
      <c r="I146" s="36">
        <v>5</v>
      </c>
      <c r="J146" s="36">
        <v>0</v>
      </c>
      <c r="K146" s="272">
        <v>279</v>
      </c>
      <c r="L146" s="36">
        <v>1129</v>
      </c>
      <c r="M146" s="282">
        <v>0.2471213463241807</v>
      </c>
      <c r="N146" s="36">
        <v>279</v>
      </c>
      <c r="O146" s="36">
        <v>279</v>
      </c>
      <c r="P146" s="36">
        <v>279</v>
      </c>
      <c r="Q146" s="36">
        <v>378.35992500000003</v>
      </c>
      <c r="R146" s="36">
        <v>374.61805000000004</v>
      </c>
    </row>
    <row r="147" spans="1:18" x14ac:dyDescent="0.35">
      <c r="A147" s="280">
        <v>1</v>
      </c>
      <c r="B147" s="280">
        <v>47</v>
      </c>
      <c r="C147" s="280" t="s">
        <v>33</v>
      </c>
      <c r="D147" s="281">
        <v>4704490</v>
      </c>
      <c r="E147" s="36" t="s">
        <v>439</v>
      </c>
      <c r="F147" s="36">
        <v>971</v>
      </c>
      <c r="G147" s="36">
        <v>0</v>
      </c>
      <c r="H147" s="36">
        <v>0</v>
      </c>
      <c r="I147" s="36">
        <v>52</v>
      </c>
      <c r="J147" s="36">
        <v>0</v>
      </c>
      <c r="K147" s="272">
        <v>1023</v>
      </c>
      <c r="L147" s="36">
        <v>4326</v>
      </c>
      <c r="M147" s="282">
        <v>0.23647711511789182</v>
      </c>
      <c r="N147" s="36">
        <v>1023</v>
      </c>
      <c r="O147" s="36">
        <v>1023</v>
      </c>
      <c r="P147" s="36">
        <v>1023</v>
      </c>
      <c r="Q147" s="36">
        <v>1334.6479500000003</v>
      </c>
      <c r="R147" s="36">
        <v>1297.2867000000001</v>
      </c>
    </row>
    <row r="148" spans="1:18" x14ac:dyDescent="0.35">
      <c r="A148" s="280">
        <v>1</v>
      </c>
      <c r="B148" s="280">
        <v>47</v>
      </c>
      <c r="C148" s="280" t="s">
        <v>33</v>
      </c>
      <c r="D148" s="281">
        <v>4704500</v>
      </c>
      <c r="E148" s="36" t="s">
        <v>440</v>
      </c>
      <c r="F148" s="36">
        <v>1195</v>
      </c>
      <c r="G148" s="36">
        <v>12</v>
      </c>
      <c r="H148" s="36">
        <v>0</v>
      </c>
      <c r="I148" s="36">
        <v>58</v>
      </c>
      <c r="J148" s="36">
        <v>0</v>
      </c>
      <c r="K148" s="272">
        <v>1265</v>
      </c>
      <c r="L148" s="36">
        <v>44140</v>
      </c>
      <c r="M148" s="282">
        <v>2.8658812868146807E-2</v>
      </c>
      <c r="N148" s="36">
        <v>1265</v>
      </c>
      <c r="O148" s="36">
        <v>0</v>
      </c>
      <c r="P148" s="36">
        <v>0</v>
      </c>
      <c r="Q148" s="36">
        <v>0</v>
      </c>
      <c r="R148" s="36">
        <v>0</v>
      </c>
    </row>
    <row r="149" spans="1:18" x14ac:dyDescent="0.35">
      <c r="A149" s="280"/>
      <c r="B149" s="280"/>
      <c r="C149" s="280"/>
      <c r="D149" s="281">
        <v>4704530</v>
      </c>
      <c r="E149" s="36" t="s">
        <v>441</v>
      </c>
      <c r="F149" s="36">
        <v>1625</v>
      </c>
      <c r="G149" s="36">
        <v>32</v>
      </c>
      <c r="H149" s="36">
        <v>0</v>
      </c>
      <c r="I149" s="36">
        <v>51</v>
      </c>
      <c r="J149" s="36">
        <v>0</v>
      </c>
      <c r="K149" s="272">
        <v>1708</v>
      </c>
      <c r="L149" s="36">
        <v>20603</v>
      </c>
      <c r="M149" s="282">
        <v>8.2900548463815948E-2</v>
      </c>
      <c r="N149" s="36">
        <v>1708</v>
      </c>
      <c r="O149" s="36">
        <v>0</v>
      </c>
      <c r="P149" s="36">
        <v>1708</v>
      </c>
      <c r="Q149" s="36">
        <v>2216.5</v>
      </c>
      <c r="R149" s="36">
        <v>2216.5</v>
      </c>
    </row>
    <row r="150" spans="1:18" x14ac:dyDescent="0.35">
      <c r="A150" s="280"/>
      <c r="B150" s="280"/>
      <c r="C150" s="280"/>
      <c r="D150" s="281">
        <v>4704550</v>
      </c>
      <c r="E150" s="36" t="s">
        <v>442</v>
      </c>
      <c r="F150" s="643">
        <v>116</v>
      </c>
      <c r="G150" s="36">
        <v>0</v>
      </c>
      <c r="H150" s="36">
        <v>0</v>
      </c>
      <c r="I150" s="36">
        <v>0</v>
      </c>
      <c r="J150" s="36">
        <v>0</v>
      </c>
      <c r="K150" s="272">
        <v>116</v>
      </c>
      <c r="L150" s="283">
        <v>569</v>
      </c>
      <c r="M150" s="282">
        <v>0.20386643233743409</v>
      </c>
      <c r="N150" s="36">
        <v>0</v>
      </c>
      <c r="O150" s="36">
        <v>0</v>
      </c>
      <c r="P150" s="36">
        <v>0</v>
      </c>
      <c r="Q150" s="36">
        <v>0</v>
      </c>
      <c r="R150" s="36">
        <v>0</v>
      </c>
    </row>
    <row r="151" spans="1:18" x14ac:dyDescent="0.35">
      <c r="A151" s="280">
        <v>3</v>
      </c>
      <c r="B151" s="280">
        <v>47</v>
      </c>
      <c r="C151" s="280" t="s">
        <v>33</v>
      </c>
      <c r="D151" s="281"/>
      <c r="E151" s="36"/>
      <c r="F151" s="36"/>
      <c r="G151" s="36"/>
      <c r="H151" s="36"/>
      <c r="I151" s="36"/>
      <c r="J151" s="36"/>
      <c r="K151" s="272"/>
      <c r="L151" s="36"/>
      <c r="M151" s="282"/>
      <c r="N151" s="36">
        <v>0</v>
      </c>
      <c r="O151" s="36">
        <v>0</v>
      </c>
      <c r="P151" s="36">
        <v>0</v>
      </c>
      <c r="Q151" s="36">
        <v>0</v>
      </c>
      <c r="R151" s="36">
        <v>0</v>
      </c>
    </row>
    <row r="152" spans="1:18" x14ac:dyDescent="0.35">
      <c r="A152" s="280">
        <v>4</v>
      </c>
      <c r="B152" s="280">
        <v>47</v>
      </c>
      <c r="C152" s="280" t="s">
        <v>33</v>
      </c>
      <c r="D152" s="281">
        <v>4799998</v>
      </c>
      <c r="E152" s="36" t="s">
        <v>247</v>
      </c>
      <c r="F152" s="36">
        <v>0</v>
      </c>
      <c r="G152" s="36">
        <v>0</v>
      </c>
      <c r="H152" s="36"/>
      <c r="I152" s="36">
        <v>0</v>
      </c>
      <c r="J152" s="36">
        <v>0</v>
      </c>
      <c r="K152" s="272">
        <v>0</v>
      </c>
      <c r="L152" s="36">
        <v>0</v>
      </c>
      <c r="M152" s="282">
        <v>0</v>
      </c>
      <c r="N152" s="36">
        <v>0</v>
      </c>
      <c r="O152" s="36">
        <v>0</v>
      </c>
      <c r="P152" s="36">
        <v>0</v>
      </c>
      <c r="Q152" s="36">
        <v>0</v>
      </c>
      <c r="R152" s="36">
        <v>0</v>
      </c>
    </row>
    <row r="153" spans="1:18" x14ac:dyDescent="0.35">
      <c r="A153" s="13"/>
      <c r="B153" s="13"/>
      <c r="C153" s="13"/>
      <c r="D153" s="262">
        <v>4799999</v>
      </c>
      <c r="E153" s="13" t="s">
        <v>443</v>
      </c>
      <c r="F153" s="271">
        <v>0</v>
      </c>
      <c r="G153" s="264">
        <v>0</v>
      </c>
      <c r="H153" s="264">
        <v>1517</v>
      </c>
      <c r="I153" s="264">
        <v>0</v>
      </c>
      <c r="J153" s="264">
        <v>0</v>
      </c>
      <c r="K153" s="272">
        <v>1517</v>
      </c>
      <c r="L153" s="272">
        <v>1517</v>
      </c>
      <c r="M153" s="282">
        <v>1</v>
      </c>
      <c r="N153" s="36">
        <v>1486</v>
      </c>
      <c r="O153" s="36">
        <v>1486</v>
      </c>
      <c r="P153" s="36">
        <v>1486</v>
      </c>
      <c r="Q153" s="36">
        <v>1930</v>
      </c>
      <c r="R153" s="36">
        <v>1930</v>
      </c>
    </row>
    <row r="154" spans="1:18" x14ac:dyDescent="0.35">
      <c r="E154" s="295" t="s">
        <v>444</v>
      </c>
      <c r="F154" s="296">
        <v>215957</v>
      </c>
      <c r="G154" s="296">
        <v>2180</v>
      </c>
      <c r="H154" s="296">
        <v>1517</v>
      </c>
      <c r="I154" s="296">
        <v>4112</v>
      </c>
      <c r="J154" s="296">
        <v>0</v>
      </c>
      <c r="K154" s="296">
        <v>223766</v>
      </c>
      <c r="L154" s="296">
        <v>1099646</v>
      </c>
      <c r="M154" s="296"/>
      <c r="N154" s="296">
        <v>223525</v>
      </c>
      <c r="O154" s="296">
        <v>197725</v>
      </c>
      <c r="P154" s="296">
        <v>221965</v>
      </c>
      <c r="Q154" s="296">
        <v>391669.89557500003</v>
      </c>
      <c r="R154" s="296">
        <v>458676.67025000008</v>
      </c>
    </row>
    <row r="155" spans="1:18" x14ac:dyDescent="0.35">
      <c r="E155" s="297" t="s">
        <v>445</v>
      </c>
      <c r="F155" s="298">
        <v>215957</v>
      </c>
      <c r="G155" s="298">
        <v>2080</v>
      </c>
      <c r="H155" s="298">
        <v>1486</v>
      </c>
      <c r="I155" s="298">
        <v>3912</v>
      </c>
      <c r="J155" s="298">
        <v>0</v>
      </c>
      <c r="K155" s="298">
        <v>223435</v>
      </c>
      <c r="L155" s="298">
        <v>1099646</v>
      </c>
    </row>
    <row r="156" spans="1:18" x14ac:dyDescent="0.35">
      <c r="E156" s="297" t="s">
        <v>72</v>
      </c>
      <c r="F156" s="298">
        <v>0</v>
      </c>
      <c r="G156" s="298">
        <v>-100</v>
      </c>
      <c r="H156" s="298">
        <v>-31</v>
      </c>
      <c r="I156" s="298">
        <v>-200</v>
      </c>
      <c r="J156" s="298">
        <v>0</v>
      </c>
      <c r="K156" s="298">
        <v>-331</v>
      </c>
      <c r="L156" s="298">
        <v>0</v>
      </c>
    </row>
    <row r="158" spans="1:18" x14ac:dyDescent="0.35">
      <c r="K158" s="270"/>
    </row>
    <row r="159" spans="1:18" x14ac:dyDescent="0.35">
      <c r="K159" s="36"/>
    </row>
    <row r="160" spans="1:18" x14ac:dyDescent="0.35">
      <c r="K160" s="36"/>
    </row>
    <row r="170" spans="6:16" x14ac:dyDescent="0.35">
      <c r="F170"/>
      <c r="G170"/>
      <c r="H170"/>
      <c r="I170"/>
      <c r="J170"/>
      <c r="K170"/>
      <c r="L170"/>
      <c r="M170"/>
      <c r="N170"/>
      <c r="O170"/>
      <c r="P170"/>
    </row>
    <row r="171" spans="6:16" x14ac:dyDescent="0.35">
      <c r="F171"/>
      <c r="G171"/>
      <c r="H171"/>
      <c r="I171"/>
      <c r="J171"/>
      <c r="K171"/>
      <c r="L171"/>
      <c r="M171"/>
      <c r="N171"/>
      <c r="O171"/>
      <c r="P171"/>
    </row>
    <row r="172" spans="6:16" x14ac:dyDescent="0.35">
      <c r="F172"/>
      <c r="G172"/>
      <c r="H172"/>
      <c r="I172"/>
      <c r="J172"/>
      <c r="K172"/>
      <c r="L172"/>
      <c r="M172"/>
      <c r="N172"/>
      <c r="O172"/>
      <c r="P172"/>
    </row>
    <row r="173" spans="6:16" x14ac:dyDescent="0.35">
      <c r="F173"/>
      <c r="G173"/>
      <c r="H173"/>
      <c r="I173"/>
      <c r="J173"/>
      <c r="K173"/>
      <c r="L173"/>
      <c r="M173"/>
      <c r="N173"/>
      <c r="O173"/>
      <c r="P173"/>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L152"/>
  <sheetViews>
    <sheetView workbookViewId="0"/>
  </sheetViews>
  <sheetFormatPr defaultColWidth="9.1796875" defaultRowHeight="14" x14ac:dyDescent="0.3"/>
  <cols>
    <col min="1" max="1" width="40.81640625" style="528" customWidth="1"/>
    <col min="2" max="2" width="17.54296875" style="528" customWidth="1"/>
    <col min="3" max="3" width="15.1796875" style="528" customWidth="1"/>
    <col min="4" max="4" width="16.7265625" style="528" customWidth="1"/>
    <col min="5" max="5" width="17" style="528" customWidth="1"/>
    <col min="6" max="6" width="10.26953125" style="528" customWidth="1"/>
    <col min="7" max="7" width="21.453125" style="532" customWidth="1"/>
    <col min="8" max="8" width="18.7265625" style="532" customWidth="1"/>
    <col min="9" max="9" width="18.7265625" style="449" customWidth="1"/>
    <col min="10" max="10" width="20.7265625" style="449" customWidth="1"/>
    <col min="11" max="11" width="25.26953125" style="449" customWidth="1"/>
    <col min="12" max="16384" width="9.1796875" style="449"/>
  </cols>
  <sheetData>
    <row r="1" spans="1:12" ht="45.5" thickBot="1" x14ac:dyDescent="0.35">
      <c r="A1" s="501" t="s">
        <v>446</v>
      </c>
      <c r="B1" s="547" t="s">
        <v>795</v>
      </c>
      <c r="C1" s="546" t="s">
        <v>814</v>
      </c>
      <c r="D1" s="545" t="s">
        <v>766</v>
      </c>
      <c r="E1" s="544" t="s">
        <v>765</v>
      </c>
      <c r="F1" s="501"/>
      <c r="G1" s="538" t="s">
        <v>795</v>
      </c>
      <c r="H1" s="539" t="s">
        <v>796</v>
      </c>
      <c r="I1" s="540" t="s">
        <v>766</v>
      </c>
      <c r="J1" s="541" t="s">
        <v>765</v>
      </c>
    </row>
    <row r="2" spans="1:12" hidden="1" x14ac:dyDescent="0.3">
      <c r="A2" s="536" t="s">
        <v>103</v>
      </c>
      <c r="B2" s="572"/>
      <c r="C2" s="573"/>
      <c r="D2" s="573"/>
      <c r="E2" s="574"/>
      <c r="F2" s="531"/>
      <c r="G2" s="551"/>
      <c r="H2" s="552"/>
      <c r="I2" s="553"/>
      <c r="J2" s="542"/>
      <c r="K2" s="532"/>
      <c r="L2" s="611"/>
    </row>
    <row r="3" spans="1:12" hidden="1" x14ac:dyDescent="0.3">
      <c r="A3" s="537" t="s">
        <v>104</v>
      </c>
      <c r="B3" s="575"/>
      <c r="C3" s="533"/>
      <c r="D3" s="533"/>
      <c r="E3" s="576"/>
      <c r="F3" s="534"/>
      <c r="G3" s="554"/>
      <c r="H3" s="555"/>
      <c r="I3" s="556"/>
      <c r="J3" s="543"/>
      <c r="K3" s="532"/>
      <c r="L3" s="611"/>
    </row>
    <row r="4" spans="1:12" hidden="1" x14ac:dyDescent="0.3">
      <c r="A4" s="537" t="s">
        <v>105</v>
      </c>
      <c r="B4" s="575"/>
      <c r="C4" s="533"/>
      <c r="D4" s="533"/>
      <c r="E4" s="576"/>
      <c r="F4" s="534"/>
      <c r="G4" s="554"/>
      <c r="H4" s="555"/>
      <c r="I4" s="556"/>
      <c r="J4" s="543"/>
      <c r="K4" s="532"/>
      <c r="L4" s="611"/>
    </row>
    <row r="5" spans="1:12" x14ac:dyDescent="0.3">
      <c r="A5" s="537" t="s">
        <v>106</v>
      </c>
      <c r="B5" s="577">
        <f t="shared" ref="B5:B53" si="0">G5</f>
        <v>53815</v>
      </c>
      <c r="C5" s="562">
        <v>53944</v>
      </c>
      <c r="D5" s="567">
        <f>B5-C5</f>
        <v>-129</v>
      </c>
      <c r="E5" s="578">
        <f t="shared" ref="E5:E53" si="1">(B5-C5)/C5</f>
        <v>-2.3913688269316326E-3</v>
      </c>
      <c r="F5" s="534"/>
      <c r="G5" s="557">
        <f>'FY20 Final Allocations '!AZ18</f>
        <v>53815</v>
      </c>
      <c r="H5" s="515">
        <f>'FY19 2nd Rev Allocations'!AZ18</f>
        <v>53926.055969043002</v>
      </c>
      <c r="I5" s="564">
        <f t="shared" ref="I5:I53" si="2">SUM(G5-H5)</f>
        <v>-111.05596904300182</v>
      </c>
      <c r="J5" s="570">
        <f t="shared" ref="J5:J53" si="3">(G5-H5)/H5</f>
        <v>-2.0594120420517133E-3</v>
      </c>
      <c r="K5" s="532"/>
      <c r="L5" s="611"/>
    </row>
    <row r="6" spans="1:12" hidden="1" x14ac:dyDescent="0.3">
      <c r="A6" s="537" t="s">
        <v>107</v>
      </c>
      <c r="B6" s="577"/>
      <c r="C6" s="562"/>
      <c r="D6" s="567"/>
      <c r="E6" s="579"/>
      <c r="F6" s="534"/>
      <c r="G6" s="557"/>
      <c r="H6" s="515"/>
      <c r="I6" s="564"/>
      <c r="J6" s="548"/>
      <c r="K6" s="532"/>
      <c r="L6" s="611"/>
    </row>
    <row r="7" spans="1:12" hidden="1" x14ac:dyDescent="0.3">
      <c r="A7" s="537" t="s">
        <v>109</v>
      </c>
      <c r="B7" s="577"/>
      <c r="C7" s="562"/>
      <c r="D7" s="567"/>
      <c r="E7" s="579"/>
      <c r="F7" s="534"/>
      <c r="G7" s="557"/>
      <c r="H7" s="515"/>
      <c r="I7" s="564"/>
      <c r="J7" s="548"/>
      <c r="K7" s="532"/>
      <c r="L7" s="611"/>
    </row>
    <row r="8" spans="1:12" x14ac:dyDescent="0.3">
      <c r="A8" s="537" t="s">
        <v>110</v>
      </c>
      <c r="B8" s="577">
        <f t="shared" si="0"/>
        <v>923726</v>
      </c>
      <c r="C8" s="562">
        <v>923732</v>
      </c>
      <c r="D8" s="567">
        <f t="shared" ref="D8:D53" si="4">B8-C8</f>
        <v>-6</v>
      </c>
      <c r="E8" s="579">
        <f t="shared" si="1"/>
        <v>-6.4953904379192235E-6</v>
      </c>
      <c r="F8" s="534"/>
      <c r="G8" s="557">
        <f>'FY20 Final Allocations '!AZ21</f>
        <v>923726</v>
      </c>
      <c r="H8" s="515">
        <f>'FY19 2nd Rev Allocations'!AZ21</f>
        <v>1086268.3924178565</v>
      </c>
      <c r="I8" s="564">
        <f t="shared" si="2"/>
        <v>-162542.39241785649</v>
      </c>
      <c r="J8" s="570">
        <f t="shared" si="3"/>
        <v>-0.1496337309935564</v>
      </c>
      <c r="K8" s="532"/>
      <c r="L8" s="611"/>
    </row>
    <row r="9" spans="1:12" hidden="1" x14ac:dyDescent="0.3">
      <c r="A9" s="537" t="s">
        <v>111</v>
      </c>
      <c r="B9" s="577"/>
      <c r="C9" s="562"/>
      <c r="D9" s="567"/>
      <c r="E9" s="579"/>
      <c r="F9" s="534"/>
      <c r="G9" s="557"/>
      <c r="H9" s="515"/>
      <c r="I9" s="564"/>
      <c r="J9" s="548"/>
      <c r="K9" s="532"/>
      <c r="L9" s="611"/>
    </row>
    <row r="10" spans="1:12" hidden="1" x14ac:dyDescent="0.3">
      <c r="A10" s="537" t="s">
        <v>112</v>
      </c>
      <c r="B10" s="577"/>
      <c r="C10" s="562"/>
      <c r="D10" s="567"/>
      <c r="E10" s="579"/>
      <c r="F10" s="534"/>
      <c r="G10" s="557"/>
      <c r="H10" s="515"/>
      <c r="I10" s="564"/>
      <c r="J10" s="548"/>
      <c r="K10" s="532"/>
      <c r="L10" s="611"/>
    </row>
    <row r="11" spans="1:12" hidden="1" x14ac:dyDescent="0.3">
      <c r="A11" s="537" t="s">
        <v>113</v>
      </c>
      <c r="B11" s="577"/>
      <c r="C11" s="562"/>
      <c r="D11" s="567"/>
      <c r="E11" s="579"/>
      <c r="F11" s="534"/>
      <c r="G11" s="557"/>
      <c r="H11" s="515"/>
      <c r="I11" s="564"/>
      <c r="J11" s="548"/>
      <c r="K11" s="532"/>
      <c r="L11" s="611"/>
    </row>
    <row r="12" spans="1:12" hidden="1" x14ac:dyDescent="0.3">
      <c r="A12" s="537" t="s">
        <v>114</v>
      </c>
      <c r="B12" s="577"/>
      <c r="C12" s="562"/>
      <c r="D12" s="567"/>
      <c r="E12" s="579"/>
      <c r="F12" s="534"/>
      <c r="G12" s="557"/>
      <c r="H12" s="515"/>
      <c r="I12" s="564"/>
      <c r="J12" s="548"/>
      <c r="K12" s="532"/>
      <c r="L12" s="611"/>
    </row>
    <row r="13" spans="1:12" x14ac:dyDescent="0.3">
      <c r="A13" s="537" t="s">
        <v>115</v>
      </c>
      <c r="B13" s="577">
        <f t="shared" si="0"/>
        <v>112428</v>
      </c>
      <c r="C13" s="562">
        <v>112399</v>
      </c>
      <c r="D13" s="567">
        <f t="shared" si="4"/>
        <v>29</v>
      </c>
      <c r="E13" s="579">
        <f t="shared" si="1"/>
        <v>2.5800941289513254E-4</v>
      </c>
      <c r="F13" s="534"/>
      <c r="G13" s="557">
        <f>'FY20 Final Allocations '!AZ26</f>
        <v>112428</v>
      </c>
      <c r="H13" s="515">
        <f>'FY19 2nd Rev Allocations'!AZ26</f>
        <v>108513.1796048867</v>
      </c>
      <c r="I13" s="564">
        <f t="shared" si="2"/>
        <v>3914.8203951133037</v>
      </c>
      <c r="J13" s="548">
        <f t="shared" si="3"/>
        <v>3.6076911665179949E-2</v>
      </c>
      <c r="K13" s="532"/>
      <c r="L13" s="611"/>
    </row>
    <row r="14" spans="1:12" hidden="1" x14ac:dyDescent="0.3">
      <c r="A14" s="537" t="s">
        <v>116</v>
      </c>
      <c r="B14" s="577"/>
      <c r="C14" s="562"/>
      <c r="D14" s="567"/>
      <c r="E14" s="579"/>
      <c r="F14" s="534"/>
      <c r="G14" s="557"/>
      <c r="H14" s="515"/>
      <c r="I14" s="564"/>
      <c r="J14" s="548"/>
      <c r="K14" s="532"/>
      <c r="L14" s="611"/>
    </row>
    <row r="15" spans="1:12" x14ac:dyDescent="0.3">
      <c r="A15" s="537" t="s">
        <v>117</v>
      </c>
      <c r="B15" s="577">
        <f t="shared" si="0"/>
        <v>16035</v>
      </c>
      <c r="C15" s="562">
        <v>16059</v>
      </c>
      <c r="D15" s="567">
        <f t="shared" si="4"/>
        <v>-24</v>
      </c>
      <c r="E15" s="578">
        <f t="shared" si="1"/>
        <v>-1.4944890715486642E-3</v>
      </c>
      <c r="F15" s="534"/>
      <c r="G15" s="557">
        <f>'FY20 Final Allocations '!AZ28</f>
        <v>16035</v>
      </c>
      <c r="H15" s="515">
        <f>'FY19 2nd Rev Allocations'!AZ28</f>
        <v>18180.641782051491</v>
      </c>
      <c r="I15" s="564">
        <f t="shared" si="2"/>
        <v>-2145.6417820514907</v>
      </c>
      <c r="J15" s="570">
        <f t="shared" si="3"/>
        <v>-0.11801793400768375</v>
      </c>
      <c r="K15" s="532"/>
      <c r="L15" s="611"/>
    </row>
    <row r="16" spans="1:12" hidden="1" x14ac:dyDescent="0.3">
      <c r="A16" s="537" t="s">
        <v>118</v>
      </c>
      <c r="B16" s="577"/>
      <c r="C16" s="562"/>
      <c r="D16" s="567"/>
      <c r="E16" s="579"/>
      <c r="F16" s="534"/>
      <c r="G16" s="557"/>
      <c r="H16" s="515"/>
      <c r="I16" s="564"/>
      <c r="J16" s="548"/>
      <c r="K16" s="532"/>
      <c r="L16" s="611"/>
    </row>
    <row r="17" spans="1:12" hidden="1" x14ac:dyDescent="0.3">
      <c r="A17" s="537" t="s">
        <v>119</v>
      </c>
      <c r="B17" s="577"/>
      <c r="C17" s="562"/>
      <c r="D17" s="567"/>
      <c r="E17" s="579"/>
      <c r="F17" s="534"/>
      <c r="G17" s="557"/>
      <c r="H17" s="515"/>
      <c r="I17" s="564"/>
      <c r="J17" s="548"/>
      <c r="K17" s="532"/>
      <c r="L17" s="611"/>
    </row>
    <row r="18" spans="1:12" hidden="1" x14ac:dyDescent="0.3">
      <c r="A18" s="537" t="s">
        <v>120</v>
      </c>
      <c r="B18" s="577"/>
      <c r="C18" s="562"/>
      <c r="D18" s="567"/>
      <c r="E18" s="579"/>
      <c r="F18" s="534"/>
      <c r="G18" s="557"/>
      <c r="H18" s="515"/>
      <c r="I18" s="564"/>
      <c r="J18" s="548"/>
      <c r="K18" s="532"/>
      <c r="L18" s="611"/>
    </row>
    <row r="19" spans="1:12" hidden="1" x14ac:dyDescent="0.3">
      <c r="A19" s="537" t="s">
        <v>121</v>
      </c>
      <c r="B19" s="577"/>
      <c r="C19" s="562"/>
      <c r="D19" s="567"/>
      <c r="E19" s="579"/>
      <c r="F19" s="534"/>
      <c r="G19" s="557"/>
      <c r="H19" s="515"/>
      <c r="I19" s="564"/>
      <c r="J19" s="548"/>
      <c r="K19" s="532"/>
      <c r="L19" s="611"/>
    </row>
    <row r="20" spans="1:12" hidden="1" x14ac:dyDescent="0.3">
      <c r="A20" s="537" t="s">
        <v>122</v>
      </c>
      <c r="B20" s="577"/>
      <c r="C20" s="562"/>
      <c r="D20" s="567"/>
      <c r="E20" s="579"/>
      <c r="F20" s="534"/>
      <c r="G20" s="557"/>
      <c r="H20" s="515"/>
      <c r="I20" s="564"/>
      <c r="J20" s="548"/>
      <c r="K20" s="532"/>
      <c r="L20" s="611"/>
    </row>
    <row r="21" spans="1:12" hidden="1" x14ac:dyDescent="0.3">
      <c r="A21" s="537" t="s">
        <v>123</v>
      </c>
      <c r="B21" s="577"/>
      <c r="C21" s="562"/>
      <c r="D21" s="567"/>
      <c r="E21" s="579"/>
      <c r="F21" s="534"/>
      <c r="G21" s="557"/>
      <c r="H21" s="515"/>
      <c r="I21" s="564"/>
      <c r="J21" s="548"/>
      <c r="K21" s="532"/>
      <c r="L21" s="611"/>
    </row>
    <row r="22" spans="1:12" hidden="1" x14ac:dyDescent="0.3">
      <c r="A22" s="537" t="s">
        <v>124</v>
      </c>
      <c r="B22" s="577"/>
      <c r="C22" s="562"/>
      <c r="D22" s="567"/>
      <c r="E22" s="579"/>
      <c r="F22" s="534"/>
      <c r="G22" s="557"/>
      <c r="H22" s="515"/>
      <c r="I22" s="564"/>
      <c r="J22" s="548"/>
      <c r="K22" s="532"/>
      <c r="L22" s="611"/>
    </row>
    <row r="23" spans="1:12" hidden="1" x14ac:dyDescent="0.3">
      <c r="A23" s="537" t="s">
        <v>125</v>
      </c>
      <c r="B23" s="577"/>
      <c r="C23" s="562"/>
      <c r="D23" s="567"/>
      <c r="E23" s="579"/>
      <c r="F23" s="534"/>
      <c r="G23" s="557"/>
      <c r="H23" s="515"/>
      <c r="I23" s="564"/>
      <c r="J23" s="548"/>
      <c r="K23" s="532"/>
      <c r="L23" s="611"/>
    </row>
    <row r="24" spans="1:12" x14ac:dyDescent="0.3">
      <c r="A24" s="537" t="s">
        <v>126</v>
      </c>
      <c r="B24" s="577">
        <f t="shared" si="0"/>
        <v>17216</v>
      </c>
      <c r="C24" s="562">
        <v>17353</v>
      </c>
      <c r="D24" s="567">
        <f t="shared" si="4"/>
        <v>-137</v>
      </c>
      <c r="E24" s="578">
        <f t="shared" si="1"/>
        <v>-7.8948884919034165E-3</v>
      </c>
      <c r="F24" s="534"/>
      <c r="G24" s="557">
        <f>'FY20 Final Allocations '!AZ37</f>
        <v>17216</v>
      </c>
      <c r="H24" s="515">
        <f>'FY19 2nd Rev Allocations'!AZ37</f>
        <v>13737.064810683893</v>
      </c>
      <c r="I24" s="564">
        <f t="shared" si="2"/>
        <v>3478.9351893161074</v>
      </c>
      <c r="J24" s="548">
        <f t="shared" si="3"/>
        <v>0.25325171259368257</v>
      </c>
      <c r="K24" s="532"/>
      <c r="L24" s="611"/>
    </row>
    <row r="25" spans="1:12" hidden="1" x14ac:dyDescent="0.3">
      <c r="A25" s="537" t="s">
        <v>127</v>
      </c>
      <c r="B25" s="577"/>
      <c r="C25" s="562"/>
      <c r="D25" s="567"/>
      <c r="E25" s="579"/>
      <c r="F25" s="534"/>
      <c r="G25" s="557"/>
      <c r="H25" s="515"/>
      <c r="I25" s="564"/>
      <c r="J25" s="548"/>
      <c r="K25" s="532"/>
      <c r="L25" s="611"/>
    </row>
    <row r="26" spans="1:12" hidden="1" x14ac:dyDescent="0.3">
      <c r="A26" s="537" t="s">
        <v>128</v>
      </c>
      <c r="B26" s="577"/>
      <c r="C26" s="562"/>
      <c r="D26" s="567"/>
      <c r="E26" s="579"/>
      <c r="F26" s="534"/>
      <c r="G26" s="557"/>
      <c r="H26" s="515"/>
      <c r="I26" s="564"/>
      <c r="J26" s="548"/>
      <c r="K26" s="532"/>
      <c r="L26" s="611"/>
    </row>
    <row r="27" spans="1:12" hidden="1" x14ac:dyDescent="0.3">
      <c r="A27" s="537" t="s">
        <v>129</v>
      </c>
      <c r="B27" s="577"/>
      <c r="C27" s="562"/>
      <c r="D27" s="567"/>
      <c r="E27" s="579"/>
      <c r="F27" s="534"/>
      <c r="G27" s="557"/>
      <c r="H27" s="515"/>
      <c r="I27" s="564"/>
      <c r="J27" s="548"/>
      <c r="K27" s="532"/>
      <c r="L27" s="611"/>
    </row>
    <row r="28" spans="1:12" hidden="1" x14ac:dyDescent="0.3">
      <c r="A28" s="537" t="s">
        <v>130</v>
      </c>
      <c r="B28" s="577"/>
      <c r="C28" s="562"/>
      <c r="D28" s="567"/>
      <c r="E28" s="579"/>
      <c r="F28" s="534"/>
      <c r="G28" s="557"/>
      <c r="H28" s="515"/>
      <c r="I28" s="564"/>
      <c r="J28" s="548"/>
      <c r="K28" s="532"/>
      <c r="L28" s="611"/>
    </row>
    <row r="29" spans="1:12" hidden="1" x14ac:dyDescent="0.3">
      <c r="A29" s="537" t="s">
        <v>131</v>
      </c>
      <c r="B29" s="577"/>
      <c r="C29" s="562"/>
      <c r="D29" s="567"/>
      <c r="E29" s="579"/>
      <c r="F29" s="534"/>
      <c r="G29" s="557"/>
      <c r="H29" s="515"/>
      <c r="I29" s="564"/>
      <c r="J29" s="548"/>
      <c r="K29" s="532"/>
      <c r="L29" s="611"/>
    </row>
    <row r="30" spans="1:12" x14ac:dyDescent="0.3">
      <c r="A30" s="537" t="s">
        <v>132</v>
      </c>
      <c r="B30" s="577">
        <f t="shared" si="0"/>
        <v>7462</v>
      </c>
      <c r="C30" s="562">
        <v>7458</v>
      </c>
      <c r="D30" s="567">
        <f t="shared" si="4"/>
        <v>4</v>
      </c>
      <c r="E30" s="579">
        <f t="shared" si="1"/>
        <v>5.3633681952266023E-4</v>
      </c>
      <c r="F30" s="534"/>
      <c r="G30" s="557">
        <f>'FY20 Final Allocations '!AZ43</f>
        <v>7462</v>
      </c>
      <c r="H30" s="515">
        <f>'FY19 2nd Rev Allocations'!AZ43</f>
        <v>11115.980810074643</v>
      </c>
      <c r="I30" s="564">
        <f t="shared" si="2"/>
        <v>-3653.9808100746432</v>
      </c>
      <c r="J30" s="570">
        <f t="shared" si="3"/>
        <v>-0.32871420637601001</v>
      </c>
      <c r="K30" s="532"/>
      <c r="L30" s="611"/>
    </row>
    <row r="31" spans="1:12" x14ac:dyDescent="0.3">
      <c r="A31" s="537" t="s">
        <v>133</v>
      </c>
      <c r="B31" s="577">
        <f t="shared" si="0"/>
        <v>250950</v>
      </c>
      <c r="C31" s="562">
        <v>249512</v>
      </c>
      <c r="D31" s="567">
        <f t="shared" si="4"/>
        <v>1438</v>
      </c>
      <c r="E31" s="579">
        <f t="shared" si="1"/>
        <v>5.7632498637340086E-3</v>
      </c>
      <c r="F31" s="534"/>
      <c r="G31" s="557">
        <f>'FY20 Final Allocations '!AZ44</f>
        <v>250950</v>
      </c>
      <c r="H31" s="515">
        <f>'FY19 2nd Rev Allocations'!AZ44</f>
        <v>246646.02017097175</v>
      </c>
      <c r="I31" s="564">
        <f t="shared" si="2"/>
        <v>4303.9798290282488</v>
      </c>
      <c r="J31" s="548">
        <f t="shared" si="3"/>
        <v>1.7450027476805775E-2</v>
      </c>
      <c r="K31" s="532"/>
      <c r="L31" s="611"/>
    </row>
    <row r="32" spans="1:12" hidden="1" x14ac:dyDescent="0.3">
      <c r="A32" s="537" t="s">
        <v>134</v>
      </c>
      <c r="B32" s="577"/>
      <c r="C32" s="562"/>
      <c r="D32" s="567"/>
      <c r="E32" s="579"/>
      <c r="F32" s="534"/>
      <c r="G32" s="557"/>
      <c r="H32" s="515"/>
      <c r="I32" s="564"/>
      <c r="J32" s="548"/>
      <c r="K32" s="532"/>
      <c r="L32" s="611"/>
    </row>
    <row r="33" spans="1:12" hidden="1" x14ac:dyDescent="0.3">
      <c r="A33" s="537" t="s">
        <v>135</v>
      </c>
      <c r="B33" s="577"/>
      <c r="C33" s="562"/>
      <c r="D33" s="567"/>
      <c r="E33" s="579"/>
      <c r="F33" s="534"/>
      <c r="G33" s="557"/>
      <c r="H33" s="515"/>
      <c r="I33" s="564"/>
      <c r="J33" s="548"/>
      <c r="K33" s="532"/>
      <c r="L33" s="611"/>
    </row>
    <row r="34" spans="1:12" x14ac:dyDescent="0.3">
      <c r="A34" s="537" t="s">
        <v>136</v>
      </c>
      <c r="B34" s="577">
        <f t="shared" si="0"/>
        <v>36960</v>
      </c>
      <c r="C34" s="562">
        <v>36801</v>
      </c>
      <c r="D34" s="567">
        <f t="shared" si="4"/>
        <v>159</v>
      </c>
      <c r="E34" s="579">
        <f t="shared" si="1"/>
        <v>4.3205347680769545E-3</v>
      </c>
      <c r="F34" s="534"/>
      <c r="G34" s="557">
        <f>'FY20 Final Allocations '!AZ47</f>
        <v>36960</v>
      </c>
      <c r="H34" s="515">
        <f>'FY19 2nd Rev Allocations'!AZ47</f>
        <v>19605.253358780192</v>
      </c>
      <c r="I34" s="564">
        <f t="shared" si="2"/>
        <v>17354.746641219808</v>
      </c>
      <c r="J34" s="548">
        <f t="shared" si="3"/>
        <v>0.88520899595758107</v>
      </c>
      <c r="K34" s="532"/>
      <c r="L34" s="611"/>
    </row>
    <row r="35" spans="1:12" hidden="1" x14ac:dyDescent="0.3">
      <c r="A35" s="537" t="s">
        <v>137</v>
      </c>
      <c r="B35" s="577"/>
      <c r="C35" s="562"/>
      <c r="D35" s="567"/>
      <c r="E35" s="579"/>
      <c r="F35" s="534"/>
      <c r="G35" s="557"/>
      <c r="H35" s="515"/>
      <c r="I35" s="564"/>
      <c r="J35" s="548"/>
      <c r="K35" s="532"/>
      <c r="L35" s="611"/>
    </row>
    <row r="36" spans="1:12" hidden="1" x14ac:dyDescent="0.3">
      <c r="A36" s="537" t="s">
        <v>138</v>
      </c>
      <c r="B36" s="577"/>
      <c r="C36" s="562"/>
      <c r="D36" s="567"/>
      <c r="E36" s="579"/>
      <c r="F36" s="534"/>
      <c r="G36" s="557"/>
      <c r="H36" s="515"/>
      <c r="I36" s="564"/>
      <c r="J36" s="548"/>
      <c r="K36" s="532"/>
      <c r="L36" s="611"/>
    </row>
    <row r="37" spans="1:12" x14ac:dyDescent="0.3">
      <c r="A37" s="537" t="s">
        <v>139</v>
      </c>
      <c r="B37" s="577">
        <f t="shared" si="0"/>
        <v>41580</v>
      </c>
      <c r="C37" s="562">
        <v>41741</v>
      </c>
      <c r="D37" s="567">
        <f t="shared" si="4"/>
        <v>-161</v>
      </c>
      <c r="E37" s="578">
        <f t="shared" si="1"/>
        <v>-3.8571188998826095E-3</v>
      </c>
      <c r="F37" s="534"/>
      <c r="G37" s="557">
        <f>'FY20 Final Allocations '!AZ50</f>
        <v>41580</v>
      </c>
      <c r="H37" s="515">
        <f>'FY19 2nd Rev Allocations'!AZ50</f>
        <v>38029.924278880957</v>
      </c>
      <c r="I37" s="564">
        <f t="shared" si="2"/>
        <v>3550.075721119043</v>
      </c>
      <c r="J37" s="548">
        <f t="shared" si="3"/>
        <v>9.3349534305817591E-2</v>
      </c>
      <c r="K37" s="532"/>
      <c r="L37" s="611"/>
    </row>
    <row r="38" spans="1:12" x14ac:dyDescent="0.3">
      <c r="A38" s="537" t="s">
        <v>140</v>
      </c>
      <c r="B38" s="577">
        <f t="shared" si="0"/>
        <v>34138</v>
      </c>
      <c r="C38" s="562">
        <v>34151</v>
      </c>
      <c r="D38" s="567">
        <f t="shared" si="4"/>
        <v>-13</v>
      </c>
      <c r="E38" s="578">
        <f t="shared" si="1"/>
        <v>-3.8066235249333843E-4</v>
      </c>
      <c r="F38" s="534"/>
      <c r="G38" s="557">
        <f>'FY20 Final Allocations '!AZ51</f>
        <v>34138</v>
      </c>
      <c r="H38" s="515">
        <f>'FY19 2nd Rev Allocations'!AZ51</f>
        <v>25375.099608426721</v>
      </c>
      <c r="I38" s="564">
        <f t="shared" si="2"/>
        <v>8762.9003915732792</v>
      </c>
      <c r="J38" s="548">
        <f t="shared" si="3"/>
        <v>0.34533462042699692</v>
      </c>
      <c r="K38" s="532"/>
      <c r="L38" s="611"/>
    </row>
    <row r="39" spans="1:12" hidden="1" x14ac:dyDescent="0.3">
      <c r="A39" s="537" t="s">
        <v>141</v>
      </c>
      <c r="B39" s="577"/>
      <c r="C39" s="562"/>
      <c r="D39" s="567"/>
      <c r="E39" s="578"/>
      <c r="F39" s="534"/>
      <c r="G39" s="557"/>
      <c r="H39" s="515"/>
      <c r="I39" s="564"/>
      <c r="J39" s="548"/>
      <c r="K39" s="532"/>
      <c r="L39" s="611"/>
    </row>
    <row r="40" spans="1:12" hidden="1" x14ac:dyDescent="0.3">
      <c r="A40" s="537" t="s">
        <v>142</v>
      </c>
      <c r="B40" s="577"/>
      <c r="C40" s="562"/>
      <c r="D40" s="567"/>
      <c r="E40" s="579"/>
      <c r="F40" s="534"/>
      <c r="G40" s="557"/>
      <c r="H40" s="515"/>
      <c r="I40" s="564"/>
      <c r="J40" s="548"/>
      <c r="K40" s="532"/>
      <c r="L40" s="611"/>
    </row>
    <row r="41" spans="1:12" hidden="1" x14ac:dyDescent="0.3">
      <c r="A41" s="537" t="s">
        <v>143</v>
      </c>
      <c r="B41" s="577"/>
      <c r="C41" s="562"/>
      <c r="D41" s="567"/>
      <c r="E41" s="579"/>
      <c r="F41" s="534"/>
      <c r="G41" s="557"/>
      <c r="H41" s="515"/>
      <c r="I41" s="564"/>
      <c r="J41" s="548"/>
      <c r="K41" s="532"/>
      <c r="L41" s="611"/>
    </row>
    <row r="42" spans="1:12" hidden="1" x14ac:dyDescent="0.3">
      <c r="A42" s="537" t="s">
        <v>144</v>
      </c>
      <c r="B42" s="577"/>
      <c r="C42" s="562"/>
      <c r="D42" s="567"/>
      <c r="E42" s="579"/>
      <c r="F42" s="534"/>
      <c r="G42" s="557"/>
      <c r="H42" s="515"/>
      <c r="I42" s="564"/>
      <c r="J42" s="548"/>
      <c r="K42" s="532"/>
      <c r="L42" s="611"/>
    </row>
    <row r="43" spans="1:12" hidden="1" x14ac:dyDescent="0.3">
      <c r="A43" s="537" t="s">
        <v>145</v>
      </c>
      <c r="B43" s="577"/>
      <c r="C43" s="562"/>
      <c r="D43" s="567"/>
      <c r="E43" s="579"/>
      <c r="F43" s="534"/>
      <c r="G43" s="557"/>
      <c r="H43" s="515"/>
      <c r="I43" s="564"/>
      <c r="J43" s="548"/>
      <c r="K43" s="532"/>
      <c r="L43" s="611"/>
    </row>
    <row r="44" spans="1:12" hidden="1" x14ac:dyDescent="0.3">
      <c r="A44" s="537" t="s">
        <v>146</v>
      </c>
      <c r="B44" s="577"/>
      <c r="C44" s="562"/>
      <c r="D44" s="567"/>
      <c r="E44" s="579"/>
      <c r="F44" s="534"/>
      <c r="G44" s="557"/>
      <c r="H44" s="515"/>
      <c r="I44" s="564"/>
      <c r="J44" s="548"/>
      <c r="K44" s="532"/>
      <c r="L44" s="611"/>
    </row>
    <row r="45" spans="1:12" hidden="1" x14ac:dyDescent="0.3">
      <c r="A45" s="537" t="s">
        <v>147</v>
      </c>
      <c r="B45" s="577"/>
      <c r="C45" s="562"/>
      <c r="D45" s="567"/>
      <c r="E45" s="579"/>
      <c r="F45" s="534"/>
      <c r="G45" s="557"/>
      <c r="H45" s="515"/>
      <c r="I45" s="564"/>
      <c r="J45" s="548"/>
      <c r="K45" s="532"/>
      <c r="L45" s="611"/>
    </row>
    <row r="46" spans="1:12" hidden="1" x14ac:dyDescent="0.3">
      <c r="A46" s="537" t="s">
        <v>148</v>
      </c>
      <c r="B46" s="577"/>
      <c r="C46" s="562"/>
      <c r="D46" s="567"/>
      <c r="E46" s="579"/>
      <c r="F46" s="534"/>
      <c r="G46" s="557"/>
      <c r="H46" s="515"/>
      <c r="I46" s="564"/>
      <c r="J46" s="548"/>
      <c r="K46" s="532"/>
      <c r="L46" s="611"/>
    </row>
    <row r="47" spans="1:12" hidden="1" x14ac:dyDescent="0.3">
      <c r="A47" s="537" t="s">
        <v>149</v>
      </c>
      <c r="B47" s="577"/>
      <c r="C47" s="562"/>
      <c r="D47" s="567"/>
      <c r="E47" s="579"/>
      <c r="F47" s="534"/>
      <c r="G47" s="557"/>
      <c r="H47" s="515"/>
      <c r="I47" s="564"/>
      <c r="J47" s="548"/>
      <c r="K47" s="532"/>
      <c r="L47" s="611"/>
    </row>
    <row r="48" spans="1:12" x14ac:dyDescent="0.3">
      <c r="A48" s="537" t="s">
        <v>150</v>
      </c>
      <c r="B48" s="577">
        <f t="shared" si="0"/>
        <v>37984</v>
      </c>
      <c r="C48" s="562">
        <v>37902</v>
      </c>
      <c r="D48" s="567">
        <f t="shared" si="4"/>
        <v>82</v>
      </c>
      <c r="E48" s="579">
        <f t="shared" si="1"/>
        <v>2.1634742229961479E-3</v>
      </c>
      <c r="F48" s="534"/>
      <c r="G48" s="557">
        <f>'FY20 Final Allocations '!AZ61</f>
        <v>37984</v>
      </c>
      <c r="H48" s="515">
        <f>'FY19 2nd Rev Allocations'!AZ61</f>
        <v>27654.710953415411</v>
      </c>
      <c r="I48" s="564">
        <f t="shared" si="2"/>
        <v>10329.289046584589</v>
      </c>
      <c r="J48" s="548">
        <f t="shared" si="3"/>
        <v>0.37350920297031348</v>
      </c>
      <c r="K48" s="532"/>
      <c r="L48" s="611"/>
    </row>
    <row r="49" spans="1:12" x14ac:dyDescent="0.3">
      <c r="A49" s="537" t="s">
        <v>151</v>
      </c>
      <c r="B49" s="577">
        <f t="shared" si="0"/>
        <v>0</v>
      </c>
      <c r="C49" s="562">
        <v>0.01</v>
      </c>
      <c r="D49" s="567">
        <f t="shared" si="4"/>
        <v>-0.01</v>
      </c>
      <c r="E49" s="580"/>
      <c r="F49" s="534"/>
      <c r="G49" s="557">
        <f>'FY20 Final Allocations '!AZ62</f>
        <v>0</v>
      </c>
      <c r="H49" s="515"/>
      <c r="I49" s="564">
        <f t="shared" si="2"/>
        <v>0</v>
      </c>
      <c r="J49" s="548"/>
      <c r="K49" s="532"/>
      <c r="L49" s="611"/>
    </row>
    <row r="50" spans="1:12" x14ac:dyDescent="0.3">
      <c r="A50" s="537" t="s">
        <v>152</v>
      </c>
      <c r="B50" s="577">
        <f t="shared" si="0"/>
        <v>76358</v>
      </c>
      <c r="C50" s="562">
        <v>77148</v>
      </c>
      <c r="D50" s="567">
        <f t="shared" si="4"/>
        <v>-790</v>
      </c>
      <c r="E50" s="578">
        <f t="shared" si="1"/>
        <v>-1.0240058070202727E-2</v>
      </c>
      <c r="F50" s="534"/>
      <c r="G50" s="557">
        <f>'FY20 Final Allocations '!AZ63</f>
        <v>76358</v>
      </c>
      <c r="H50" s="515">
        <f>'FY19 2nd Rev Allocations'!AZ63</f>
        <v>71748.314449754223</v>
      </c>
      <c r="I50" s="564">
        <f t="shared" si="2"/>
        <v>4609.6855502457765</v>
      </c>
      <c r="J50" s="548">
        <f t="shared" si="3"/>
        <v>6.4247997818457012E-2</v>
      </c>
      <c r="K50" s="532"/>
      <c r="L50" s="611"/>
    </row>
    <row r="51" spans="1:12" hidden="1" x14ac:dyDescent="0.3">
      <c r="A51" s="537" t="s">
        <v>153</v>
      </c>
      <c r="B51" s="577"/>
      <c r="C51" s="562"/>
      <c r="D51" s="567"/>
      <c r="E51" s="578"/>
      <c r="F51" s="534"/>
      <c r="G51" s="557"/>
      <c r="H51" s="515"/>
      <c r="I51" s="564"/>
      <c r="J51" s="548"/>
      <c r="K51" s="532"/>
      <c r="L51" s="611"/>
    </row>
    <row r="52" spans="1:12" hidden="1" x14ac:dyDescent="0.3">
      <c r="A52" s="537" t="s">
        <v>154</v>
      </c>
      <c r="B52" s="577"/>
      <c r="C52" s="562"/>
      <c r="D52" s="567"/>
      <c r="E52" s="578"/>
      <c r="F52" s="534"/>
      <c r="G52" s="557"/>
      <c r="H52" s="515"/>
      <c r="I52" s="564"/>
      <c r="J52" s="548"/>
      <c r="K52" s="532"/>
      <c r="L52" s="611"/>
    </row>
    <row r="53" spans="1:12" x14ac:dyDescent="0.3">
      <c r="A53" s="537" t="s">
        <v>155</v>
      </c>
      <c r="B53" s="577">
        <f t="shared" si="0"/>
        <v>148390</v>
      </c>
      <c r="C53" s="562">
        <v>148411</v>
      </c>
      <c r="D53" s="567">
        <f t="shared" si="4"/>
        <v>-21</v>
      </c>
      <c r="E53" s="578">
        <f t="shared" si="1"/>
        <v>-1.4149894549595379E-4</v>
      </c>
      <c r="F53" s="534"/>
      <c r="G53" s="557">
        <f>'FY20 Final Allocations '!AZ66</f>
        <v>148390</v>
      </c>
      <c r="H53" s="515">
        <f>'FY19 2nd Rev Allocations'!AZ66</f>
        <v>103711.61335727306</v>
      </c>
      <c r="I53" s="564">
        <f t="shared" si="2"/>
        <v>44678.386642726939</v>
      </c>
      <c r="J53" s="548">
        <f t="shared" si="3"/>
        <v>0.43079444236216524</v>
      </c>
      <c r="K53" s="532"/>
      <c r="L53" s="611"/>
    </row>
    <row r="54" spans="1:12" hidden="1" x14ac:dyDescent="0.3">
      <c r="A54" s="537" t="s">
        <v>156</v>
      </c>
      <c r="B54" s="577"/>
      <c r="C54" s="562"/>
      <c r="D54" s="567"/>
      <c r="E54" s="579"/>
      <c r="F54" s="534"/>
      <c r="G54" s="557"/>
      <c r="H54" s="515"/>
      <c r="I54" s="564"/>
      <c r="J54" s="548"/>
      <c r="K54" s="532"/>
      <c r="L54" s="611"/>
    </row>
    <row r="55" spans="1:12" hidden="1" x14ac:dyDescent="0.3">
      <c r="A55" s="537" t="s">
        <v>157</v>
      </c>
      <c r="B55" s="577"/>
      <c r="C55" s="562"/>
      <c r="D55" s="567"/>
      <c r="E55" s="579"/>
      <c r="F55" s="534"/>
      <c r="G55" s="557"/>
      <c r="H55" s="515"/>
      <c r="I55" s="564"/>
      <c r="J55" s="548"/>
      <c r="K55" s="532"/>
      <c r="L55" s="611"/>
    </row>
    <row r="56" spans="1:12" hidden="1" x14ac:dyDescent="0.3">
      <c r="A56" s="537" t="s">
        <v>158</v>
      </c>
      <c r="B56" s="577"/>
      <c r="C56" s="562"/>
      <c r="D56" s="567"/>
      <c r="E56" s="579"/>
      <c r="F56" s="534"/>
      <c r="G56" s="557"/>
      <c r="H56" s="515"/>
      <c r="I56" s="564"/>
      <c r="J56" s="548"/>
      <c r="K56" s="532"/>
      <c r="L56" s="611"/>
    </row>
    <row r="57" spans="1:12" hidden="1" x14ac:dyDescent="0.3">
      <c r="A57" s="537" t="s">
        <v>159</v>
      </c>
      <c r="B57" s="577"/>
      <c r="C57" s="562"/>
      <c r="D57" s="567"/>
      <c r="E57" s="579"/>
      <c r="F57" s="534"/>
      <c r="G57" s="557"/>
      <c r="H57" s="515"/>
      <c r="I57" s="564"/>
      <c r="J57" s="548"/>
      <c r="K57" s="532"/>
      <c r="L57" s="611"/>
    </row>
    <row r="58" spans="1:12" hidden="1" x14ac:dyDescent="0.3">
      <c r="A58" s="537" t="s">
        <v>160</v>
      </c>
      <c r="B58" s="577"/>
      <c r="C58" s="562"/>
      <c r="D58" s="567"/>
      <c r="E58" s="579"/>
      <c r="F58" s="534"/>
      <c r="G58" s="557"/>
      <c r="H58" s="515"/>
      <c r="I58" s="564"/>
      <c r="J58" s="548"/>
      <c r="K58" s="532"/>
      <c r="L58" s="611"/>
    </row>
    <row r="59" spans="1:12" hidden="1" x14ac:dyDescent="0.3">
      <c r="A59" s="537" t="s">
        <v>161</v>
      </c>
      <c r="B59" s="577"/>
      <c r="C59" s="562"/>
      <c r="D59" s="567"/>
      <c r="E59" s="579"/>
      <c r="F59" s="534"/>
      <c r="G59" s="557"/>
      <c r="H59" s="515"/>
      <c r="I59" s="564"/>
      <c r="J59" s="548"/>
      <c r="K59" s="532"/>
      <c r="L59" s="611"/>
    </row>
    <row r="60" spans="1:12" hidden="1" x14ac:dyDescent="0.3">
      <c r="A60" s="537" t="s">
        <v>162</v>
      </c>
      <c r="B60" s="577"/>
      <c r="C60" s="562"/>
      <c r="D60" s="567"/>
      <c r="E60" s="579"/>
      <c r="F60" s="534"/>
      <c r="G60" s="557"/>
      <c r="H60" s="515"/>
      <c r="I60" s="564"/>
      <c r="J60" s="548"/>
      <c r="K60" s="532"/>
      <c r="L60" s="611"/>
    </row>
    <row r="61" spans="1:12" hidden="1" x14ac:dyDescent="0.3">
      <c r="A61" s="537" t="s">
        <v>163</v>
      </c>
      <c r="B61" s="577"/>
      <c r="C61" s="562"/>
      <c r="D61" s="567"/>
      <c r="E61" s="579"/>
      <c r="F61" s="534"/>
      <c r="G61" s="557"/>
      <c r="H61" s="515"/>
      <c r="I61" s="564"/>
      <c r="J61" s="548"/>
      <c r="K61" s="532"/>
      <c r="L61" s="611"/>
    </row>
    <row r="62" spans="1:12" hidden="1" x14ac:dyDescent="0.3">
      <c r="A62" s="537" t="s">
        <v>164</v>
      </c>
      <c r="B62" s="577"/>
      <c r="C62" s="562"/>
      <c r="D62" s="567"/>
      <c r="E62" s="579"/>
      <c r="F62" s="534"/>
      <c r="G62" s="557"/>
      <c r="H62" s="515"/>
      <c r="I62" s="564"/>
      <c r="J62" s="548"/>
      <c r="K62" s="532"/>
      <c r="L62" s="611"/>
    </row>
    <row r="63" spans="1:12" hidden="1" x14ac:dyDescent="0.3">
      <c r="A63" s="537" t="s">
        <v>165</v>
      </c>
      <c r="B63" s="577"/>
      <c r="C63" s="562"/>
      <c r="D63" s="567"/>
      <c r="E63" s="579"/>
      <c r="F63" s="534"/>
      <c r="G63" s="557"/>
      <c r="H63" s="515"/>
      <c r="I63" s="564"/>
      <c r="J63" s="548"/>
      <c r="K63" s="532"/>
      <c r="L63" s="611"/>
    </row>
    <row r="64" spans="1:12" hidden="1" x14ac:dyDescent="0.3">
      <c r="A64" s="537" t="s">
        <v>166</v>
      </c>
      <c r="B64" s="577"/>
      <c r="C64" s="562"/>
      <c r="D64" s="567"/>
      <c r="E64" s="579"/>
      <c r="F64" s="534"/>
      <c r="G64" s="557"/>
      <c r="H64" s="515"/>
      <c r="I64" s="564"/>
      <c r="J64" s="548"/>
      <c r="K64" s="532"/>
      <c r="L64" s="611"/>
    </row>
    <row r="65" spans="1:12" hidden="1" x14ac:dyDescent="0.3">
      <c r="A65" s="537" t="s">
        <v>167</v>
      </c>
      <c r="B65" s="577"/>
      <c r="C65" s="562"/>
      <c r="D65" s="567"/>
      <c r="E65" s="579"/>
      <c r="F65" s="534"/>
      <c r="G65" s="557"/>
      <c r="H65" s="515"/>
      <c r="I65" s="564"/>
      <c r="J65" s="548"/>
      <c r="K65" s="532"/>
      <c r="L65" s="611"/>
    </row>
    <row r="66" spans="1:12" hidden="1" x14ac:dyDescent="0.3">
      <c r="A66" s="537" t="s">
        <v>168</v>
      </c>
      <c r="B66" s="577"/>
      <c r="C66" s="562"/>
      <c r="D66" s="567"/>
      <c r="E66" s="579"/>
      <c r="F66" s="534"/>
      <c r="G66" s="557"/>
      <c r="H66" s="515"/>
      <c r="I66" s="564"/>
      <c r="J66" s="548"/>
      <c r="K66" s="532"/>
      <c r="L66" s="611"/>
    </row>
    <row r="67" spans="1:12" hidden="1" x14ac:dyDescent="0.3">
      <c r="A67" s="537" t="s">
        <v>169</v>
      </c>
      <c r="B67" s="577"/>
      <c r="C67" s="562"/>
      <c r="D67" s="567"/>
      <c r="E67" s="579"/>
      <c r="F67" s="534"/>
      <c r="G67" s="557"/>
      <c r="H67" s="515"/>
      <c r="I67" s="564"/>
      <c r="J67" s="548"/>
      <c r="K67" s="532"/>
      <c r="L67" s="611"/>
    </row>
    <row r="68" spans="1:12" hidden="1" x14ac:dyDescent="0.3">
      <c r="A68" s="537" t="s">
        <v>170</v>
      </c>
      <c r="B68" s="577"/>
      <c r="C68" s="562"/>
      <c r="D68" s="567"/>
      <c r="E68" s="579"/>
      <c r="F68" s="534"/>
      <c r="G68" s="557"/>
      <c r="H68" s="515"/>
      <c r="I68" s="564"/>
      <c r="J68" s="548"/>
      <c r="K68" s="532"/>
      <c r="L68" s="611"/>
    </row>
    <row r="69" spans="1:12" hidden="1" x14ac:dyDescent="0.3">
      <c r="A69" s="537" t="s">
        <v>171</v>
      </c>
      <c r="B69" s="577"/>
      <c r="C69" s="562"/>
      <c r="D69" s="567"/>
      <c r="E69" s="579"/>
      <c r="F69" s="534"/>
      <c r="G69" s="557"/>
      <c r="H69" s="515"/>
      <c r="I69" s="564"/>
      <c r="J69" s="548"/>
      <c r="K69" s="532"/>
      <c r="L69" s="611"/>
    </row>
    <row r="70" spans="1:12" x14ac:dyDescent="0.3">
      <c r="A70" s="537" t="s">
        <v>172</v>
      </c>
      <c r="B70" s="577">
        <f t="shared" ref="B70:B126" si="5">G70</f>
        <v>107270</v>
      </c>
      <c r="C70" s="562">
        <v>107385</v>
      </c>
      <c r="D70" s="567">
        <f t="shared" ref="D70:D126" si="6">B70-C70</f>
        <v>-115</v>
      </c>
      <c r="E70" s="578">
        <f t="shared" ref="E70:E126" si="7">(B70-C70)/C70</f>
        <v>-1.0709130697955952E-3</v>
      </c>
      <c r="F70" s="534"/>
      <c r="G70" s="557">
        <f>'FY20 Final Allocations '!AZ83</f>
        <v>107270</v>
      </c>
      <c r="H70" s="515">
        <f>'FY19 2nd Rev Allocations'!AZ83</f>
        <v>104821.68821369619</v>
      </c>
      <c r="I70" s="564">
        <f t="shared" ref="I70:I126" si="8">SUM(G70-H70)</f>
        <v>2448.311786303806</v>
      </c>
      <c r="J70" s="548">
        <f t="shared" ref="J70:J126" si="9">(G70-H70)/H70</f>
        <v>2.3356920004117099E-2</v>
      </c>
      <c r="K70" s="532"/>
      <c r="L70" s="611"/>
    </row>
    <row r="71" spans="1:12" x14ac:dyDescent="0.3">
      <c r="A71" s="537" t="s">
        <v>173</v>
      </c>
      <c r="B71" s="577">
        <f t="shared" si="5"/>
        <v>9500</v>
      </c>
      <c r="C71" s="562">
        <v>9572</v>
      </c>
      <c r="D71" s="567">
        <f t="shared" si="6"/>
        <v>-72</v>
      </c>
      <c r="E71" s="578">
        <f t="shared" si="7"/>
        <v>-7.5219389887170914E-3</v>
      </c>
      <c r="F71" s="534"/>
      <c r="G71" s="557">
        <f>'FY20 Final Allocations '!AZ84</f>
        <v>9500</v>
      </c>
      <c r="H71" s="515">
        <f>'FY19 2nd Rev Allocations'!AZ84</f>
        <v>19278.9961397837</v>
      </c>
      <c r="I71" s="564">
        <f t="shared" si="8"/>
        <v>-9778.9961397836996</v>
      </c>
      <c r="J71" s="570">
        <f t="shared" si="9"/>
        <v>-0.50723575381624697</v>
      </c>
      <c r="K71" s="532"/>
      <c r="L71" s="611"/>
    </row>
    <row r="72" spans="1:12" x14ac:dyDescent="0.3">
      <c r="A72" s="537" t="s">
        <v>174</v>
      </c>
      <c r="B72" s="577">
        <f t="shared" si="5"/>
        <v>130254</v>
      </c>
      <c r="C72" s="562">
        <v>129956</v>
      </c>
      <c r="D72" s="567">
        <f t="shared" si="6"/>
        <v>298</v>
      </c>
      <c r="E72" s="579">
        <f t="shared" si="7"/>
        <v>2.2930838129828555E-3</v>
      </c>
      <c r="F72" s="534"/>
      <c r="G72" s="557">
        <f>'FY20 Final Allocations '!AZ85</f>
        <v>130254</v>
      </c>
      <c r="H72" s="515">
        <f>'FY19 2nd Rev Allocations'!AZ85</f>
        <v>129274.54632723767</v>
      </c>
      <c r="I72" s="564">
        <f t="shared" si="8"/>
        <v>979.45367276233446</v>
      </c>
      <c r="J72" s="548">
        <f t="shared" si="9"/>
        <v>7.5765392383045421E-3</v>
      </c>
      <c r="K72" s="532"/>
      <c r="L72" s="611"/>
    </row>
    <row r="73" spans="1:12" hidden="1" x14ac:dyDescent="0.3">
      <c r="A73" s="537" t="s">
        <v>175</v>
      </c>
      <c r="B73" s="577"/>
      <c r="C73" s="562"/>
      <c r="D73" s="567"/>
      <c r="E73" s="579"/>
      <c r="F73" s="534"/>
      <c r="G73" s="557"/>
      <c r="H73" s="515"/>
      <c r="I73" s="564"/>
      <c r="J73" s="548"/>
      <c r="K73" s="532"/>
      <c r="L73" s="611"/>
    </row>
    <row r="74" spans="1:12" hidden="1" x14ac:dyDescent="0.3">
      <c r="A74" s="537" t="s">
        <v>176</v>
      </c>
      <c r="B74" s="577"/>
      <c r="C74" s="562"/>
      <c r="D74" s="567"/>
      <c r="E74" s="579"/>
      <c r="F74" s="534"/>
      <c r="G74" s="557"/>
      <c r="H74" s="515"/>
      <c r="I74" s="564"/>
      <c r="J74" s="548"/>
      <c r="K74" s="532"/>
      <c r="L74" s="611"/>
    </row>
    <row r="75" spans="1:12" hidden="1" x14ac:dyDescent="0.3">
      <c r="A75" s="537" t="s">
        <v>177</v>
      </c>
      <c r="B75" s="577"/>
      <c r="C75" s="562"/>
      <c r="D75" s="567"/>
      <c r="E75" s="579"/>
      <c r="F75" s="534"/>
      <c r="G75" s="557"/>
      <c r="H75" s="515"/>
      <c r="I75" s="564"/>
      <c r="J75" s="548"/>
      <c r="K75" s="532"/>
      <c r="L75" s="611"/>
    </row>
    <row r="76" spans="1:12" hidden="1" x14ac:dyDescent="0.3">
      <c r="A76" s="537" t="s">
        <v>178</v>
      </c>
      <c r="B76" s="577"/>
      <c r="C76" s="562"/>
      <c r="D76" s="567"/>
      <c r="E76" s="579"/>
      <c r="F76" s="534"/>
      <c r="G76" s="557"/>
      <c r="H76" s="515"/>
      <c r="I76" s="564"/>
      <c r="J76" s="548"/>
      <c r="K76" s="532"/>
      <c r="L76" s="611"/>
    </row>
    <row r="77" spans="1:12" hidden="1" x14ac:dyDescent="0.3">
      <c r="A77" s="537" t="s">
        <v>179</v>
      </c>
      <c r="B77" s="577"/>
      <c r="C77" s="562"/>
      <c r="D77" s="567"/>
      <c r="E77" s="579"/>
      <c r="F77" s="534"/>
      <c r="G77" s="557"/>
      <c r="H77" s="515"/>
      <c r="I77" s="564"/>
      <c r="J77" s="548"/>
      <c r="K77" s="532"/>
      <c r="L77" s="611"/>
    </row>
    <row r="78" spans="1:12" hidden="1" x14ac:dyDescent="0.3">
      <c r="A78" s="537" t="s">
        <v>180</v>
      </c>
      <c r="B78" s="577"/>
      <c r="C78" s="562"/>
      <c r="D78" s="567"/>
      <c r="E78" s="579"/>
      <c r="F78" s="534"/>
      <c r="G78" s="557"/>
      <c r="H78" s="515"/>
      <c r="I78" s="564"/>
      <c r="J78" s="548"/>
      <c r="K78" s="532"/>
      <c r="L78" s="611"/>
    </row>
    <row r="79" spans="1:12" hidden="1" x14ac:dyDescent="0.3">
      <c r="A79" s="537" t="s">
        <v>181</v>
      </c>
      <c r="B79" s="577"/>
      <c r="C79" s="562"/>
      <c r="D79" s="567"/>
      <c r="E79" s="579"/>
      <c r="F79" s="534"/>
      <c r="G79" s="557"/>
      <c r="H79" s="515"/>
      <c r="I79" s="564"/>
      <c r="J79" s="548"/>
      <c r="K79" s="532"/>
      <c r="L79" s="611"/>
    </row>
    <row r="80" spans="1:12" hidden="1" x14ac:dyDescent="0.3">
      <c r="A80" s="537" t="s">
        <v>182</v>
      </c>
      <c r="B80" s="577"/>
      <c r="C80" s="562"/>
      <c r="D80" s="567"/>
      <c r="E80" s="579"/>
      <c r="F80" s="534"/>
      <c r="G80" s="557"/>
      <c r="H80" s="515"/>
      <c r="I80" s="564"/>
      <c r="J80" s="548"/>
      <c r="K80" s="532"/>
      <c r="L80" s="611"/>
    </row>
    <row r="81" spans="1:12" hidden="1" x14ac:dyDescent="0.3">
      <c r="A81" s="537" t="s">
        <v>183</v>
      </c>
      <c r="B81" s="577"/>
      <c r="C81" s="562"/>
      <c r="D81" s="567"/>
      <c r="E81" s="579"/>
      <c r="F81" s="534"/>
      <c r="G81" s="557"/>
      <c r="H81" s="515"/>
      <c r="I81" s="564"/>
      <c r="J81" s="548"/>
      <c r="K81" s="532"/>
      <c r="L81" s="611"/>
    </row>
    <row r="82" spans="1:12" hidden="1" x14ac:dyDescent="0.3">
      <c r="A82" s="537" t="s">
        <v>184</v>
      </c>
      <c r="B82" s="577"/>
      <c r="C82" s="562"/>
      <c r="D82" s="567"/>
      <c r="E82" s="579"/>
      <c r="F82" s="534"/>
      <c r="G82" s="557"/>
      <c r="H82" s="515"/>
      <c r="I82" s="564"/>
      <c r="J82" s="548"/>
      <c r="K82" s="532"/>
      <c r="L82" s="611"/>
    </row>
    <row r="83" spans="1:12" hidden="1" x14ac:dyDescent="0.3">
      <c r="A83" s="537" t="s">
        <v>185</v>
      </c>
      <c r="B83" s="577"/>
      <c r="C83" s="562"/>
      <c r="D83" s="567"/>
      <c r="E83" s="579"/>
      <c r="F83" s="534"/>
      <c r="G83" s="557"/>
      <c r="H83" s="515"/>
      <c r="I83" s="564"/>
      <c r="J83" s="548"/>
      <c r="K83" s="532"/>
      <c r="L83" s="611"/>
    </row>
    <row r="84" spans="1:12" x14ac:dyDescent="0.3">
      <c r="A84" s="537" t="s">
        <v>186</v>
      </c>
      <c r="B84" s="577">
        <f t="shared" si="5"/>
        <v>58185</v>
      </c>
      <c r="C84" s="562">
        <v>58885</v>
      </c>
      <c r="D84" s="567">
        <f t="shared" si="6"/>
        <v>-700</v>
      </c>
      <c r="E84" s="579">
        <f t="shared" si="7"/>
        <v>-1.1887577481531799E-2</v>
      </c>
      <c r="F84" s="534"/>
      <c r="G84" s="557">
        <f>'FY20 Final Allocations '!AZ97</f>
        <v>58185</v>
      </c>
      <c r="H84" s="515">
        <f>'FY19 2nd Rev Allocations'!AZ97</f>
        <v>74100.581332041416</v>
      </c>
      <c r="I84" s="564">
        <f t="shared" si="8"/>
        <v>-15915.581332041416</v>
      </c>
      <c r="J84" s="570">
        <f t="shared" si="9"/>
        <v>-0.21478348814463954</v>
      </c>
      <c r="K84" s="532"/>
      <c r="L84" s="611"/>
    </row>
    <row r="85" spans="1:12" hidden="1" x14ac:dyDescent="0.3">
      <c r="A85" s="537" t="s">
        <v>187</v>
      </c>
      <c r="B85" s="577"/>
      <c r="C85" s="562"/>
      <c r="D85" s="567"/>
      <c r="E85" s="579"/>
      <c r="F85" s="534"/>
      <c r="G85" s="557"/>
      <c r="H85" s="515"/>
      <c r="I85" s="564"/>
      <c r="J85" s="548"/>
      <c r="K85" s="532"/>
      <c r="L85" s="611"/>
    </row>
    <row r="86" spans="1:12" hidden="1" x14ac:dyDescent="0.3">
      <c r="A86" s="537" t="s">
        <v>188</v>
      </c>
      <c r="B86" s="577"/>
      <c r="C86" s="562"/>
      <c r="D86" s="567"/>
      <c r="E86" s="579"/>
      <c r="F86" s="534"/>
      <c r="G86" s="557"/>
      <c r="H86" s="515"/>
      <c r="I86" s="564"/>
      <c r="J86" s="548"/>
      <c r="K86" s="532"/>
      <c r="L86" s="611"/>
    </row>
    <row r="87" spans="1:12" hidden="1" x14ac:dyDescent="0.3">
      <c r="A87" s="537" t="s">
        <v>189</v>
      </c>
      <c r="B87" s="577"/>
      <c r="C87" s="562"/>
      <c r="D87" s="567"/>
      <c r="E87" s="579"/>
      <c r="F87" s="534"/>
      <c r="G87" s="557"/>
      <c r="H87" s="515"/>
      <c r="I87" s="564"/>
      <c r="J87" s="548"/>
      <c r="K87" s="532"/>
      <c r="L87" s="611"/>
    </row>
    <row r="88" spans="1:12" hidden="1" x14ac:dyDescent="0.3">
      <c r="A88" s="537" t="s">
        <v>190</v>
      </c>
      <c r="B88" s="577"/>
      <c r="C88" s="562"/>
      <c r="D88" s="567"/>
      <c r="E88" s="579"/>
      <c r="F88" s="534"/>
      <c r="G88" s="557"/>
      <c r="H88" s="515"/>
      <c r="I88" s="564"/>
      <c r="J88" s="548"/>
      <c r="K88" s="532"/>
      <c r="L88" s="611"/>
    </row>
    <row r="89" spans="1:12" x14ac:dyDescent="0.3">
      <c r="A89" s="537" t="s">
        <v>191</v>
      </c>
      <c r="B89" s="577">
        <f t="shared" si="5"/>
        <v>63759</v>
      </c>
      <c r="C89" s="562">
        <v>64532</v>
      </c>
      <c r="D89" s="567">
        <f t="shared" si="6"/>
        <v>-773</v>
      </c>
      <c r="E89" s="578">
        <f t="shared" si="7"/>
        <v>-1.197855327589413E-2</v>
      </c>
      <c r="F89" s="534"/>
      <c r="G89" s="557">
        <f>'FY20 Final Allocations '!AZ102</f>
        <v>63759</v>
      </c>
      <c r="H89" s="515">
        <f>'FY19 2nd Rev Allocations'!AZ102</f>
        <v>95000.289288688509</v>
      </c>
      <c r="I89" s="564">
        <f t="shared" si="8"/>
        <v>-31241.289288688509</v>
      </c>
      <c r="J89" s="570">
        <f t="shared" si="9"/>
        <v>-0.32885467531316609</v>
      </c>
      <c r="K89" s="532"/>
      <c r="L89" s="611"/>
    </row>
    <row r="90" spans="1:12" hidden="1" x14ac:dyDescent="0.3">
      <c r="A90" s="537" t="s">
        <v>192</v>
      </c>
      <c r="B90" s="577"/>
      <c r="C90" s="562"/>
      <c r="D90" s="567"/>
      <c r="E90" s="579"/>
      <c r="F90" s="534"/>
      <c r="G90" s="557"/>
      <c r="H90" s="515"/>
      <c r="I90" s="564"/>
      <c r="J90" s="548"/>
      <c r="K90" s="532"/>
      <c r="L90" s="611"/>
    </row>
    <row r="91" spans="1:12" hidden="1" x14ac:dyDescent="0.3">
      <c r="A91" s="537" t="s">
        <v>193</v>
      </c>
      <c r="B91" s="577"/>
      <c r="C91" s="562"/>
      <c r="D91" s="567"/>
      <c r="E91" s="579"/>
      <c r="F91" s="534"/>
      <c r="G91" s="557"/>
      <c r="H91" s="515"/>
      <c r="I91" s="564"/>
      <c r="J91" s="548"/>
      <c r="K91" s="532"/>
      <c r="L91" s="611"/>
    </row>
    <row r="92" spans="1:12" hidden="1" x14ac:dyDescent="0.3">
      <c r="A92" s="537" t="s">
        <v>194</v>
      </c>
      <c r="B92" s="577"/>
      <c r="C92" s="562"/>
      <c r="D92" s="567"/>
      <c r="E92" s="579"/>
      <c r="F92" s="534"/>
      <c r="G92" s="557"/>
      <c r="H92" s="515"/>
      <c r="I92" s="564"/>
      <c r="J92" s="548"/>
      <c r="K92" s="532"/>
      <c r="L92" s="611"/>
    </row>
    <row r="93" spans="1:12" hidden="1" x14ac:dyDescent="0.3">
      <c r="A93" s="537" t="s">
        <v>195</v>
      </c>
      <c r="B93" s="577"/>
      <c r="C93" s="562"/>
      <c r="D93" s="567"/>
      <c r="E93" s="579"/>
      <c r="F93" s="534"/>
      <c r="G93" s="557"/>
      <c r="H93" s="515"/>
      <c r="I93" s="564"/>
      <c r="J93" s="548"/>
      <c r="K93" s="532"/>
      <c r="L93" s="611"/>
    </row>
    <row r="94" spans="1:12" hidden="1" x14ac:dyDescent="0.3">
      <c r="A94" s="537" t="s">
        <v>196</v>
      </c>
      <c r="B94" s="577"/>
      <c r="C94" s="562"/>
      <c r="D94" s="567"/>
      <c r="E94" s="579"/>
      <c r="F94" s="534"/>
      <c r="G94" s="557"/>
      <c r="H94" s="515"/>
      <c r="I94" s="564"/>
      <c r="J94" s="548"/>
      <c r="K94" s="532"/>
      <c r="L94" s="611"/>
    </row>
    <row r="95" spans="1:12" hidden="1" x14ac:dyDescent="0.3">
      <c r="A95" s="537" t="s">
        <v>197</v>
      </c>
      <c r="B95" s="577"/>
      <c r="C95" s="562"/>
      <c r="D95" s="567"/>
      <c r="E95" s="579"/>
      <c r="F95" s="534"/>
      <c r="G95" s="557"/>
      <c r="H95" s="515"/>
      <c r="I95" s="564"/>
      <c r="J95" s="548"/>
      <c r="K95" s="532"/>
      <c r="L95" s="611"/>
    </row>
    <row r="96" spans="1:12" hidden="1" x14ac:dyDescent="0.3">
      <c r="A96" s="537" t="s">
        <v>198</v>
      </c>
      <c r="B96" s="577"/>
      <c r="C96" s="562"/>
      <c r="D96" s="567"/>
      <c r="E96" s="579"/>
      <c r="F96" s="534"/>
      <c r="G96" s="557"/>
      <c r="H96" s="515"/>
      <c r="I96" s="564"/>
      <c r="J96" s="548"/>
      <c r="K96" s="532"/>
      <c r="L96" s="611"/>
    </row>
    <row r="97" spans="1:12" x14ac:dyDescent="0.3">
      <c r="A97" s="537" t="s">
        <v>199</v>
      </c>
      <c r="B97" s="577">
        <f t="shared" si="5"/>
        <v>119070</v>
      </c>
      <c r="C97" s="562">
        <v>119283</v>
      </c>
      <c r="D97" s="567">
        <f t="shared" si="6"/>
        <v>-213</v>
      </c>
      <c r="E97" s="578">
        <f t="shared" si="7"/>
        <v>-1.7856693745127135E-3</v>
      </c>
      <c r="F97" s="534"/>
      <c r="G97" s="557">
        <f>'FY20 Final Allocations '!AZ110</f>
        <v>119070</v>
      </c>
      <c r="H97" s="515">
        <f>'FY19 2nd Rev Allocations'!AZ110</f>
        <v>95093.790867199408</v>
      </c>
      <c r="I97" s="564">
        <f t="shared" si="8"/>
        <v>23976.209132800592</v>
      </c>
      <c r="J97" s="548">
        <f t="shared" si="9"/>
        <v>0.25213222560749421</v>
      </c>
      <c r="K97" s="532"/>
      <c r="L97" s="611"/>
    </row>
    <row r="98" spans="1:12" hidden="1" x14ac:dyDescent="0.3">
      <c r="A98" s="537" t="s">
        <v>200</v>
      </c>
      <c r="B98" s="577"/>
      <c r="C98" s="562"/>
      <c r="D98" s="567"/>
      <c r="E98" s="579"/>
      <c r="F98" s="534"/>
      <c r="G98" s="557"/>
      <c r="H98" s="515"/>
      <c r="I98" s="564"/>
      <c r="J98" s="548"/>
      <c r="K98" s="532"/>
      <c r="L98" s="611"/>
    </row>
    <row r="99" spans="1:12" hidden="1" x14ac:dyDescent="0.3">
      <c r="A99" s="537" t="s">
        <v>201</v>
      </c>
      <c r="B99" s="577"/>
      <c r="C99" s="562"/>
      <c r="D99" s="567"/>
      <c r="E99" s="579"/>
      <c r="F99" s="534"/>
      <c r="G99" s="557"/>
      <c r="H99" s="515"/>
      <c r="I99" s="564"/>
      <c r="J99" s="548"/>
      <c r="K99" s="532"/>
      <c r="L99" s="611"/>
    </row>
    <row r="100" spans="1:12" hidden="1" x14ac:dyDescent="0.3">
      <c r="A100" s="537" t="s">
        <v>202</v>
      </c>
      <c r="B100" s="577"/>
      <c r="C100" s="562"/>
      <c r="D100" s="567"/>
      <c r="E100" s="579"/>
      <c r="F100" s="534"/>
      <c r="G100" s="557"/>
      <c r="H100" s="515"/>
      <c r="I100" s="564"/>
      <c r="J100" s="548"/>
      <c r="K100" s="532"/>
      <c r="L100" s="611"/>
    </row>
    <row r="101" spans="1:12" hidden="1" x14ac:dyDescent="0.3">
      <c r="A101" s="537" t="s">
        <v>203</v>
      </c>
      <c r="B101" s="577"/>
      <c r="C101" s="562"/>
      <c r="D101" s="567"/>
      <c r="E101" s="579"/>
      <c r="F101" s="534"/>
      <c r="G101" s="557"/>
      <c r="H101" s="515"/>
      <c r="I101" s="564"/>
      <c r="J101" s="548"/>
      <c r="K101" s="532"/>
      <c r="L101" s="611"/>
    </row>
    <row r="102" spans="1:12" hidden="1" x14ac:dyDescent="0.3">
      <c r="A102" s="537" t="s">
        <v>204</v>
      </c>
      <c r="B102" s="577"/>
      <c r="C102" s="562"/>
      <c r="D102" s="567"/>
      <c r="E102" s="579"/>
      <c r="F102" s="534"/>
      <c r="G102" s="557"/>
      <c r="H102" s="515"/>
      <c r="I102" s="564"/>
      <c r="J102" s="548"/>
      <c r="K102" s="532"/>
      <c r="L102" s="611"/>
    </row>
    <row r="103" spans="1:12" hidden="1" x14ac:dyDescent="0.3">
      <c r="A103" s="537" t="s">
        <v>205</v>
      </c>
      <c r="B103" s="577"/>
      <c r="C103" s="562"/>
      <c r="D103" s="567"/>
      <c r="E103" s="579"/>
      <c r="F103" s="534"/>
      <c r="G103" s="557"/>
      <c r="H103" s="515"/>
      <c r="I103" s="564"/>
      <c r="J103" s="548"/>
      <c r="K103" s="532"/>
      <c r="L103" s="611"/>
    </row>
    <row r="104" spans="1:12" hidden="1" x14ac:dyDescent="0.3">
      <c r="A104" s="537" t="s">
        <v>206</v>
      </c>
      <c r="B104" s="577"/>
      <c r="C104" s="562"/>
      <c r="D104" s="567"/>
      <c r="E104" s="579"/>
      <c r="F104" s="534"/>
      <c r="G104" s="557"/>
      <c r="H104" s="515"/>
      <c r="I104" s="564"/>
      <c r="J104" s="548"/>
      <c r="K104" s="532"/>
      <c r="L104" s="611"/>
    </row>
    <row r="105" spans="1:12" hidden="1" x14ac:dyDescent="0.3">
      <c r="A105" s="537" t="s">
        <v>207</v>
      </c>
      <c r="B105" s="577"/>
      <c r="C105" s="562"/>
      <c r="D105" s="567"/>
      <c r="E105" s="579"/>
      <c r="F105" s="534"/>
      <c r="G105" s="557"/>
      <c r="H105" s="515"/>
      <c r="I105" s="564"/>
      <c r="J105" s="548"/>
      <c r="K105" s="532"/>
      <c r="L105" s="611"/>
    </row>
    <row r="106" spans="1:12" hidden="1" x14ac:dyDescent="0.3">
      <c r="A106" s="537" t="s">
        <v>208</v>
      </c>
      <c r="B106" s="577"/>
      <c r="C106" s="562"/>
      <c r="D106" s="567"/>
      <c r="E106" s="579"/>
      <c r="F106" s="534"/>
      <c r="G106" s="557"/>
      <c r="H106" s="515"/>
      <c r="I106" s="564"/>
      <c r="J106" s="548"/>
      <c r="K106" s="532"/>
      <c r="L106" s="611"/>
    </row>
    <row r="107" spans="1:12" hidden="1" x14ac:dyDescent="0.3">
      <c r="A107" s="537" t="s">
        <v>209</v>
      </c>
      <c r="B107" s="577"/>
      <c r="C107" s="562"/>
      <c r="D107" s="567"/>
      <c r="E107" s="579"/>
      <c r="F107" s="534"/>
      <c r="G107" s="557">
        <f>'FY20 Final Allocations '!AZ120</f>
        <v>0</v>
      </c>
      <c r="H107" s="515">
        <f>'FY19 2nd Rev Allocations'!AZ120</f>
        <v>50551.841107773427</v>
      </c>
      <c r="I107" s="564">
        <f t="shared" si="8"/>
        <v>-50551.841107773427</v>
      </c>
      <c r="J107" s="570">
        <f t="shared" si="9"/>
        <v>-1</v>
      </c>
      <c r="K107" s="532"/>
      <c r="L107" s="611"/>
    </row>
    <row r="108" spans="1:12" hidden="1" x14ac:dyDescent="0.3">
      <c r="A108" s="537" t="s">
        <v>210</v>
      </c>
      <c r="B108" s="577"/>
      <c r="C108" s="562"/>
      <c r="D108" s="567"/>
      <c r="E108" s="579"/>
      <c r="F108" s="534"/>
      <c r="G108" s="557"/>
      <c r="H108" s="515"/>
      <c r="I108" s="564"/>
      <c r="J108" s="548"/>
      <c r="K108" s="532"/>
      <c r="L108" s="611"/>
    </row>
    <row r="109" spans="1:12" hidden="1" x14ac:dyDescent="0.3">
      <c r="A109" s="537" t="s">
        <v>211</v>
      </c>
      <c r="B109" s="577"/>
      <c r="C109" s="562"/>
      <c r="D109" s="567"/>
      <c r="E109" s="579"/>
      <c r="F109" s="534"/>
      <c r="G109" s="557"/>
      <c r="H109" s="515"/>
      <c r="I109" s="564"/>
      <c r="J109" s="548"/>
      <c r="K109" s="532"/>
      <c r="L109" s="611"/>
    </row>
    <row r="110" spans="1:12" x14ac:dyDescent="0.3">
      <c r="A110" s="537" t="s">
        <v>212</v>
      </c>
      <c r="B110" s="577">
        <f t="shared" si="5"/>
        <v>25806</v>
      </c>
      <c r="C110" s="562">
        <v>25939</v>
      </c>
      <c r="D110" s="567">
        <f t="shared" si="6"/>
        <v>-133</v>
      </c>
      <c r="E110" s="578">
        <f t="shared" si="7"/>
        <v>-5.1274143182081034E-3</v>
      </c>
      <c r="F110" s="534"/>
      <c r="G110" s="557">
        <f>'FY20 Final Allocations '!AZ123</f>
        <v>25806</v>
      </c>
      <c r="H110" s="515">
        <f>'FY19 2nd Rev Allocations'!AZ123</f>
        <v>25618.998238361022</v>
      </c>
      <c r="I110" s="564">
        <f t="shared" si="8"/>
        <v>187.00176163897777</v>
      </c>
      <c r="J110" s="548">
        <f t="shared" si="9"/>
        <v>7.2993393379046203E-3</v>
      </c>
      <c r="K110" s="532"/>
      <c r="L110" s="611"/>
    </row>
    <row r="111" spans="1:12" hidden="1" x14ac:dyDescent="0.3">
      <c r="A111" s="537" t="s">
        <v>213</v>
      </c>
      <c r="B111" s="577"/>
      <c r="C111" s="562"/>
      <c r="D111" s="567"/>
      <c r="E111" s="579"/>
      <c r="F111" s="534"/>
      <c r="G111" s="557"/>
      <c r="H111" s="515"/>
      <c r="I111" s="564"/>
      <c r="J111" s="548"/>
      <c r="K111" s="532"/>
      <c r="L111" s="611"/>
    </row>
    <row r="112" spans="1:12" hidden="1" x14ac:dyDescent="0.3">
      <c r="A112" s="537" t="s">
        <v>214</v>
      </c>
      <c r="B112" s="577"/>
      <c r="C112" s="562"/>
      <c r="D112" s="567"/>
      <c r="E112" s="579"/>
      <c r="F112" s="534"/>
      <c r="G112" s="557"/>
      <c r="H112" s="515"/>
      <c r="I112" s="564"/>
      <c r="J112" s="548"/>
      <c r="K112" s="532"/>
      <c r="L112" s="611"/>
    </row>
    <row r="113" spans="1:12" x14ac:dyDescent="0.3">
      <c r="A113" s="537" t="s">
        <v>215</v>
      </c>
      <c r="B113" s="577">
        <f t="shared" si="5"/>
        <v>93152</v>
      </c>
      <c r="C113" s="562">
        <v>93238</v>
      </c>
      <c r="D113" s="567">
        <f t="shared" si="6"/>
        <v>-86</v>
      </c>
      <c r="E113" s="578">
        <f t="shared" si="7"/>
        <v>-9.2237070722237717E-4</v>
      </c>
      <c r="F113" s="534"/>
      <c r="G113" s="557">
        <f>'FY20 Final Allocations '!AZ126</f>
        <v>93152</v>
      </c>
      <c r="H113" s="515">
        <f>'FY19 2nd Rev Allocations'!AZ126</f>
        <v>74002.159197112051</v>
      </c>
      <c r="I113" s="564">
        <f t="shared" si="8"/>
        <v>19149.840802887949</v>
      </c>
      <c r="J113" s="570">
        <f t="shared" si="9"/>
        <v>0.25877408187348239</v>
      </c>
      <c r="K113" s="532"/>
      <c r="L113" s="611"/>
    </row>
    <row r="114" spans="1:12" hidden="1" x14ac:dyDescent="0.3">
      <c r="A114" s="537" t="s">
        <v>216</v>
      </c>
      <c r="B114" s="577"/>
      <c r="C114" s="562"/>
      <c r="D114" s="567"/>
      <c r="E114" s="579"/>
      <c r="F114" s="534"/>
      <c r="G114" s="557"/>
      <c r="H114" s="515"/>
      <c r="I114" s="564"/>
      <c r="J114" s="548"/>
      <c r="K114" s="532"/>
      <c r="L114" s="611"/>
    </row>
    <row r="115" spans="1:12" hidden="1" x14ac:dyDescent="0.3">
      <c r="A115" s="537" t="s">
        <v>217</v>
      </c>
      <c r="B115" s="577"/>
      <c r="C115" s="562"/>
      <c r="D115" s="567"/>
      <c r="E115" s="579"/>
      <c r="F115" s="534"/>
      <c r="G115" s="557"/>
      <c r="H115" s="515"/>
      <c r="I115" s="564"/>
      <c r="J115" s="548"/>
      <c r="K115" s="532"/>
      <c r="L115" s="611"/>
    </row>
    <row r="116" spans="1:12" hidden="1" x14ac:dyDescent="0.3">
      <c r="A116" s="537" t="s">
        <v>218</v>
      </c>
      <c r="B116" s="577"/>
      <c r="C116" s="562"/>
      <c r="D116" s="567"/>
      <c r="E116" s="579"/>
      <c r="F116" s="534"/>
      <c r="G116" s="557"/>
      <c r="H116" s="515"/>
      <c r="I116" s="564"/>
      <c r="J116" s="548"/>
      <c r="K116" s="532"/>
      <c r="L116" s="611"/>
    </row>
    <row r="117" spans="1:12" hidden="1" x14ac:dyDescent="0.3">
      <c r="A117" s="537" t="s">
        <v>219</v>
      </c>
      <c r="B117" s="577"/>
      <c r="C117" s="562"/>
      <c r="D117" s="567"/>
      <c r="E117" s="579"/>
      <c r="F117" s="534"/>
      <c r="G117" s="557"/>
      <c r="H117" s="515"/>
      <c r="I117" s="564"/>
      <c r="J117" s="548"/>
      <c r="K117" s="532"/>
      <c r="L117" s="611"/>
    </row>
    <row r="118" spans="1:12" hidden="1" x14ac:dyDescent="0.3">
      <c r="A118" s="537" t="s">
        <v>220</v>
      </c>
      <c r="B118" s="577"/>
      <c r="C118" s="562"/>
      <c r="D118" s="567"/>
      <c r="E118" s="579"/>
      <c r="F118" s="534"/>
      <c r="G118" s="557"/>
      <c r="H118" s="515"/>
      <c r="I118" s="564"/>
      <c r="J118" s="548"/>
      <c r="K118" s="532"/>
      <c r="L118" s="611"/>
    </row>
    <row r="119" spans="1:12" x14ac:dyDescent="0.3">
      <c r="A119" s="537" t="s">
        <v>221</v>
      </c>
      <c r="B119" s="577">
        <f t="shared" si="5"/>
        <v>74359</v>
      </c>
      <c r="C119" s="562">
        <v>74181</v>
      </c>
      <c r="D119" s="567">
        <f t="shared" si="6"/>
        <v>178</v>
      </c>
      <c r="E119" s="579">
        <f t="shared" si="7"/>
        <v>2.399536269395128E-3</v>
      </c>
      <c r="F119" s="534"/>
      <c r="G119" s="557">
        <f>'FY20 Final Allocations '!AZ132</f>
        <v>74359</v>
      </c>
      <c r="H119" s="515">
        <f>'FY19 2nd Rev Allocations'!AZ132</f>
        <v>62136.617747177428</v>
      </c>
      <c r="I119" s="564">
        <f t="shared" si="8"/>
        <v>12222.382252822572</v>
      </c>
      <c r="J119" s="548">
        <f t="shared" si="9"/>
        <v>0.19670176292107203</v>
      </c>
      <c r="K119" s="532"/>
      <c r="L119" s="611"/>
    </row>
    <row r="120" spans="1:12" x14ac:dyDescent="0.3">
      <c r="A120" s="537" t="s">
        <v>222</v>
      </c>
      <c r="B120" s="577">
        <f t="shared" si="5"/>
        <v>469518</v>
      </c>
      <c r="C120" s="562">
        <v>465883</v>
      </c>
      <c r="D120" s="567">
        <f t="shared" si="6"/>
        <v>3635</v>
      </c>
      <c r="E120" s="579">
        <f t="shared" si="7"/>
        <v>7.8023881532487769E-3</v>
      </c>
      <c r="F120" s="534"/>
      <c r="G120" s="557">
        <f>'FY20 Final Allocations '!AZ133</f>
        <v>469518</v>
      </c>
      <c r="H120" s="515">
        <f>'FY19 2nd Rev Allocations'!AZ133</f>
        <v>392862.30891732615</v>
      </c>
      <c r="I120" s="564">
        <f t="shared" si="8"/>
        <v>76655.691082673846</v>
      </c>
      <c r="J120" s="548">
        <f t="shared" si="9"/>
        <v>0.19512101146563604</v>
      </c>
      <c r="K120" s="532"/>
      <c r="L120" s="611"/>
    </row>
    <row r="121" spans="1:12" hidden="1" x14ac:dyDescent="0.3">
      <c r="A121" s="537" t="s">
        <v>223</v>
      </c>
      <c r="B121" s="577"/>
      <c r="C121" s="562"/>
      <c r="D121" s="567"/>
      <c r="E121" s="579"/>
      <c r="F121" s="534"/>
      <c r="G121" s="557"/>
      <c r="H121" s="515"/>
      <c r="I121" s="564"/>
      <c r="J121" s="548"/>
      <c r="K121" s="532"/>
      <c r="L121" s="611"/>
    </row>
    <row r="122" spans="1:12" hidden="1" x14ac:dyDescent="0.3">
      <c r="A122" s="537" t="s">
        <v>224</v>
      </c>
      <c r="B122" s="577"/>
      <c r="C122" s="562"/>
      <c r="D122" s="567"/>
      <c r="E122" s="579"/>
      <c r="F122" s="534"/>
      <c r="G122" s="557"/>
      <c r="H122" s="515"/>
      <c r="I122" s="564"/>
      <c r="J122" s="548"/>
      <c r="K122" s="532"/>
      <c r="L122" s="611"/>
    </row>
    <row r="123" spans="1:12" hidden="1" x14ac:dyDescent="0.3">
      <c r="A123" s="537" t="s">
        <v>225</v>
      </c>
      <c r="B123" s="577"/>
      <c r="C123" s="562"/>
      <c r="D123" s="567"/>
      <c r="E123" s="579"/>
      <c r="F123" s="534"/>
      <c r="G123" s="557"/>
      <c r="H123" s="515"/>
      <c r="I123" s="564"/>
      <c r="J123" s="548"/>
      <c r="K123" s="532"/>
      <c r="L123" s="611"/>
    </row>
    <row r="124" spans="1:12" hidden="1" x14ac:dyDescent="0.3">
      <c r="A124" s="537" t="s">
        <v>226</v>
      </c>
      <c r="B124" s="577"/>
      <c r="C124" s="562"/>
      <c r="D124" s="567"/>
      <c r="E124" s="579"/>
      <c r="F124" s="534"/>
      <c r="G124" s="557"/>
      <c r="H124" s="515"/>
      <c r="I124" s="564"/>
      <c r="J124" s="548"/>
      <c r="K124" s="532"/>
      <c r="L124" s="611"/>
    </row>
    <row r="125" spans="1:12" x14ac:dyDescent="0.3">
      <c r="A125" s="537" t="s">
        <v>227</v>
      </c>
      <c r="B125" s="577">
        <f t="shared" si="5"/>
        <v>16605</v>
      </c>
      <c r="C125" s="562">
        <v>16577</v>
      </c>
      <c r="D125" s="567">
        <f t="shared" si="6"/>
        <v>28</v>
      </c>
      <c r="E125" s="579">
        <f t="shared" si="7"/>
        <v>1.6890872896181456E-3</v>
      </c>
      <c r="F125" s="534"/>
      <c r="G125" s="557">
        <f>'FY20 Final Allocations '!AZ138</f>
        <v>16605</v>
      </c>
      <c r="H125" s="515">
        <f>'FY19 2nd Rev Allocations'!AZ138</f>
        <v>29307.230409419011</v>
      </c>
      <c r="I125" s="564">
        <f t="shared" si="8"/>
        <v>-12702.230409419011</v>
      </c>
      <c r="J125" s="570">
        <f t="shared" si="9"/>
        <v>-0.43341626731595417</v>
      </c>
      <c r="K125" s="532"/>
      <c r="L125" s="611"/>
    </row>
    <row r="126" spans="1:12" x14ac:dyDescent="0.3">
      <c r="A126" s="537" t="s">
        <v>228</v>
      </c>
      <c r="B126" s="577">
        <f t="shared" si="5"/>
        <v>26400</v>
      </c>
      <c r="C126" s="562">
        <v>26475</v>
      </c>
      <c r="D126" s="567">
        <f t="shared" si="6"/>
        <v>-75</v>
      </c>
      <c r="E126" s="578">
        <f t="shared" si="7"/>
        <v>-2.8328611898016999E-3</v>
      </c>
      <c r="F126" s="534"/>
      <c r="G126" s="557">
        <f>'FY20 Final Allocations '!AZ139</f>
        <v>26400</v>
      </c>
      <c r="H126" s="515">
        <f>'FY19 2nd Rev Allocations'!AZ139</f>
        <v>27476.611816942575</v>
      </c>
      <c r="I126" s="564">
        <f t="shared" si="8"/>
        <v>-1076.6118169425754</v>
      </c>
      <c r="J126" s="570">
        <f t="shared" si="9"/>
        <v>-3.9182844817814005E-2</v>
      </c>
      <c r="K126" s="532"/>
      <c r="L126" s="611"/>
    </row>
    <row r="127" spans="1:12" hidden="1" x14ac:dyDescent="0.3">
      <c r="A127" s="537" t="s">
        <v>229</v>
      </c>
      <c r="B127" s="577"/>
      <c r="C127" s="562"/>
      <c r="D127" s="567"/>
      <c r="E127" s="579"/>
      <c r="F127" s="534"/>
      <c r="G127" s="557"/>
      <c r="H127" s="515"/>
      <c r="I127" s="564"/>
      <c r="J127" s="548"/>
      <c r="K127" s="532"/>
      <c r="L127" s="611"/>
    </row>
    <row r="128" spans="1:12" hidden="1" x14ac:dyDescent="0.3">
      <c r="A128" s="537" t="s">
        <v>230</v>
      </c>
      <c r="B128" s="577"/>
      <c r="C128" s="562"/>
      <c r="D128" s="567"/>
      <c r="E128" s="579"/>
      <c r="F128" s="534"/>
      <c r="G128" s="557"/>
      <c r="H128" s="515"/>
      <c r="I128" s="564"/>
      <c r="J128" s="548"/>
      <c r="K128" s="532"/>
      <c r="L128" s="611"/>
    </row>
    <row r="129" spans="1:12" hidden="1" x14ac:dyDescent="0.3">
      <c r="A129" s="537" t="s">
        <v>231</v>
      </c>
      <c r="B129" s="577"/>
      <c r="C129" s="562"/>
      <c r="D129" s="567"/>
      <c r="E129" s="579"/>
      <c r="F129" s="534"/>
      <c r="G129" s="557"/>
      <c r="H129" s="515"/>
      <c r="I129" s="564"/>
      <c r="J129" s="548"/>
      <c r="K129" s="532"/>
      <c r="L129" s="611"/>
    </row>
    <row r="130" spans="1:12" hidden="1" x14ac:dyDescent="0.3">
      <c r="A130" s="537" t="s">
        <v>232</v>
      </c>
      <c r="B130" s="577"/>
      <c r="C130" s="562"/>
      <c r="D130" s="567"/>
      <c r="E130" s="579"/>
      <c r="F130" s="534"/>
      <c r="G130" s="557"/>
      <c r="H130" s="515"/>
      <c r="I130" s="564"/>
      <c r="J130" s="548"/>
      <c r="K130" s="532"/>
      <c r="L130" s="611"/>
    </row>
    <row r="131" spans="1:12" hidden="1" x14ac:dyDescent="0.3">
      <c r="A131" s="537" t="s">
        <v>233</v>
      </c>
      <c r="B131" s="577"/>
      <c r="C131" s="562"/>
      <c r="D131" s="567"/>
      <c r="E131" s="579"/>
      <c r="F131" s="534"/>
      <c r="G131" s="557"/>
      <c r="H131" s="515"/>
      <c r="I131" s="564"/>
      <c r="J131" s="548"/>
      <c r="K131" s="532"/>
      <c r="L131" s="611"/>
    </row>
    <row r="132" spans="1:12" hidden="1" x14ac:dyDescent="0.3">
      <c r="A132" s="537" t="s">
        <v>234</v>
      </c>
      <c r="B132" s="577"/>
      <c r="C132" s="562"/>
      <c r="D132" s="567"/>
      <c r="E132" s="579"/>
      <c r="F132" s="534"/>
      <c r="G132" s="557"/>
      <c r="H132" s="515"/>
      <c r="I132" s="564"/>
      <c r="J132" s="548"/>
      <c r="K132" s="532"/>
      <c r="L132" s="611"/>
    </row>
    <row r="133" spans="1:12" hidden="1" x14ac:dyDescent="0.3">
      <c r="A133" s="537" t="s">
        <v>235</v>
      </c>
      <c r="B133" s="577"/>
      <c r="C133" s="562"/>
      <c r="D133" s="567"/>
      <c r="E133" s="579"/>
      <c r="F133" s="534"/>
      <c r="G133" s="557"/>
      <c r="H133" s="515"/>
      <c r="I133" s="564"/>
      <c r="J133" s="548"/>
      <c r="K133" s="532"/>
      <c r="L133" s="611"/>
    </row>
    <row r="134" spans="1:12" hidden="1" x14ac:dyDescent="0.3">
      <c r="A134" s="537" t="s">
        <v>236</v>
      </c>
      <c r="B134" s="577"/>
      <c r="C134" s="562"/>
      <c r="D134" s="567"/>
      <c r="E134" s="579"/>
      <c r="F134" s="534"/>
      <c r="G134" s="557"/>
      <c r="H134" s="515"/>
      <c r="I134" s="564"/>
      <c r="J134" s="548"/>
      <c r="K134" s="532"/>
      <c r="L134" s="611"/>
    </row>
    <row r="135" spans="1:12" hidden="1" x14ac:dyDescent="0.3">
      <c r="A135" s="537" t="s">
        <v>237</v>
      </c>
      <c r="B135" s="577"/>
      <c r="C135" s="562"/>
      <c r="D135" s="567"/>
      <c r="E135" s="579"/>
      <c r="F135" s="534"/>
      <c r="G135" s="557"/>
      <c r="H135" s="515"/>
      <c r="I135" s="564"/>
      <c r="J135" s="548"/>
      <c r="K135" s="532"/>
      <c r="L135" s="611"/>
    </row>
    <row r="136" spans="1:12" hidden="1" x14ac:dyDescent="0.3">
      <c r="A136" s="537" t="s">
        <v>238</v>
      </c>
      <c r="B136" s="577"/>
      <c r="C136" s="562"/>
      <c r="D136" s="567"/>
      <c r="E136" s="579"/>
      <c r="F136" s="534"/>
      <c r="G136" s="557"/>
      <c r="H136" s="515"/>
      <c r="I136" s="564"/>
      <c r="J136" s="548"/>
      <c r="K136" s="532"/>
      <c r="L136" s="611"/>
    </row>
    <row r="137" spans="1:12" hidden="1" x14ac:dyDescent="0.3">
      <c r="A137" s="537" t="s">
        <v>239</v>
      </c>
      <c r="B137" s="577"/>
      <c r="C137" s="562"/>
      <c r="D137" s="567"/>
      <c r="E137" s="579"/>
      <c r="F137" s="534"/>
      <c r="G137" s="557"/>
      <c r="H137" s="515"/>
      <c r="I137" s="564"/>
      <c r="J137" s="548"/>
      <c r="K137" s="532"/>
      <c r="L137" s="611"/>
    </row>
    <row r="138" spans="1:12" hidden="1" x14ac:dyDescent="0.3">
      <c r="A138" s="537" t="s">
        <v>240</v>
      </c>
      <c r="B138" s="577"/>
      <c r="C138" s="562"/>
      <c r="D138" s="567"/>
      <c r="E138" s="579"/>
      <c r="F138" s="534"/>
      <c r="G138" s="557"/>
      <c r="H138" s="515"/>
      <c r="I138" s="564"/>
      <c r="J138" s="548"/>
      <c r="K138" s="532"/>
      <c r="L138" s="611"/>
    </row>
    <row r="139" spans="1:12" hidden="1" x14ac:dyDescent="0.3">
      <c r="A139" s="537" t="s">
        <v>241</v>
      </c>
      <c r="B139" s="577"/>
      <c r="C139" s="562"/>
      <c r="D139" s="567"/>
      <c r="E139" s="579"/>
      <c r="F139" s="534"/>
      <c r="G139" s="557"/>
      <c r="H139" s="515"/>
      <c r="I139" s="564"/>
      <c r="J139" s="548"/>
      <c r="K139" s="532"/>
      <c r="L139" s="611"/>
    </row>
    <row r="140" spans="1:12" hidden="1" x14ac:dyDescent="0.3">
      <c r="A140" s="537" t="s">
        <v>242</v>
      </c>
      <c r="B140" s="577"/>
      <c r="C140" s="562"/>
      <c r="D140" s="567"/>
      <c r="E140" s="579"/>
      <c r="F140" s="534"/>
      <c r="G140" s="557"/>
      <c r="H140" s="515"/>
      <c r="I140" s="564"/>
      <c r="J140" s="548"/>
      <c r="K140" s="532"/>
      <c r="L140" s="611"/>
    </row>
    <row r="141" spans="1:12" hidden="1" x14ac:dyDescent="0.3">
      <c r="A141" s="537" t="s">
        <v>243</v>
      </c>
      <c r="B141" s="577"/>
      <c r="C141" s="562"/>
      <c r="D141" s="567"/>
      <c r="E141" s="579"/>
      <c r="F141" s="534"/>
      <c r="G141" s="557"/>
      <c r="H141" s="515"/>
      <c r="I141" s="564"/>
      <c r="J141" s="548"/>
      <c r="K141" s="532"/>
      <c r="L141" s="611"/>
    </row>
    <row r="142" spans="1:12" x14ac:dyDescent="0.3">
      <c r="A142" s="537" t="s">
        <v>244</v>
      </c>
      <c r="B142" s="577">
        <f t="shared" ref="B142:B143" si="10">G142</f>
        <v>5800</v>
      </c>
      <c r="C142" s="562">
        <v>5791</v>
      </c>
      <c r="D142" s="567">
        <f t="shared" ref="D142:D145" si="11">B142-C142</f>
        <v>9</v>
      </c>
      <c r="E142" s="579">
        <f t="shared" ref="E142:E145" si="12">(B142-C142)/C142</f>
        <v>1.5541357278535659E-3</v>
      </c>
      <c r="F142" s="534"/>
      <c r="G142" s="557">
        <f>'FY20 Final Allocations '!AZ155</f>
        <v>5800</v>
      </c>
      <c r="H142" s="515">
        <f>'FY19 2nd Rev Allocations'!AZ155</f>
        <v>3109.0548632877326</v>
      </c>
      <c r="I142" s="564">
        <f t="shared" ref="I142:I143" si="13">SUM(G142-H142)</f>
        <v>2690.9451367122674</v>
      </c>
      <c r="J142" s="548">
        <f t="shared" ref="J142:J145" si="14">(G142-H142)/H142</f>
        <v>0.86551870424913424</v>
      </c>
      <c r="K142" s="532"/>
      <c r="L142" s="611"/>
    </row>
    <row r="143" spans="1:12" ht="14.5" thickBot="1" x14ac:dyDescent="0.35">
      <c r="A143" s="537" t="s">
        <v>245</v>
      </c>
      <c r="B143" s="577">
        <f t="shared" si="10"/>
        <v>28968</v>
      </c>
      <c r="C143" s="562">
        <v>29122</v>
      </c>
      <c r="D143" s="567">
        <f t="shared" si="11"/>
        <v>-154</v>
      </c>
      <c r="E143" s="578">
        <f t="shared" si="12"/>
        <v>-5.2880983448938945E-3</v>
      </c>
      <c r="F143" s="534"/>
      <c r="G143" s="557">
        <f>'FY20 Final Allocations '!AZ156</f>
        <v>28968</v>
      </c>
      <c r="H143" s="515">
        <f>'FY19 2nd Rev Allocations'!AZ156</f>
        <v>26861.618647770963</v>
      </c>
      <c r="I143" s="564">
        <f t="shared" si="13"/>
        <v>2106.3813522290366</v>
      </c>
      <c r="J143" s="548">
        <f t="shared" si="14"/>
        <v>7.8416024732144304E-2</v>
      </c>
      <c r="K143" s="532"/>
      <c r="L143" s="611"/>
    </row>
    <row r="144" spans="1:12" ht="14.5" hidden="1" thickBot="1" x14ac:dyDescent="0.35">
      <c r="A144" s="537" t="s">
        <v>246</v>
      </c>
      <c r="B144" s="581"/>
      <c r="C144" s="563"/>
      <c r="D144" s="568"/>
      <c r="E144" s="582"/>
      <c r="F144" s="534"/>
      <c r="G144" s="558"/>
      <c r="H144" s="559"/>
      <c r="I144" s="565"/>
      <c r="J144" s="549"/>
      <c r="K144" s="532"/>
      <c r="L144" s="611"/>
    </row>
    <row r="145" spans="1:10" ht="14.5" thickBot="1" x14ac:dyDescent="0.35">
      <c r="A145" s="304" t="s">
        <v>767</v>
      </c>
      <c r="B145" s="441">
        <f>SUM(B2:B144)</f>
        <v>2985688</v>
      </c>
      <c r="C145" s="442">
        <f t="shared" ref="C145" si="15">SUM(C2:C144)</f>
        <v>2983430.01</v>
      </c>
      <c r="D145" s="569">
        <f t="shared" si="11"/>
        <v>2257.9900000002235</v>
      </c>
      <c r="E145" s="550">
        <f t="shared" si="12"/>
        <v>7.5684363046285227E-4</v>
      </c>
      <c r="F145" s="304"/>
      <c r="G145" s="560">
        <f>SUM(G2:G144)</f>
        <v>2985688</v>
      </c>
      <c r="H145" s="561">
        <f t="shared" ref="H145:I145" si="16">SUM(H2:H144)</f>
        <v>3034008.5846859156</v>
      </c>
      <c r="I145" s="566">
        <f t="shared" si="16"/>
        <v>-48320.584685915775</v>
      </c>
      <c r="J145" s="571">
        <f t="shared" si="14"/>
        <v>-1.5926317720329663E-2</v>
      </c>
    </row>
    <row r="146" spans="1:10" x14ac:dyDescent="0.3">
      <c r="A146" s="304"/>
      <c r="B146" s="304"/>
      <c r="C146" s="304"/>
      <c r="D146" s="304"/>
      <c r="E146" s="304"/>
      <c r="F146" s="304"/>
    </row>
    <row r="147" spans="1:10" x14ac:dyDescent="0.3">
      <c r="A147" s="304"/>
      <c r="B147" s="304"/>
      <c r="C147" s="304"/>
      <c r="D147" s="304"/>
      <c r="E147" s="304"/>
      <c r="F147" s="304"/>
    </row>
    <row r="148" spans="1:10" x14ac:dyDescent="0.3">
      <c r="A148" s="304"/>
      <c r="B148" s="304"/>
      <c r="C148" s="304"/>
      <c r="D148" s="304"/>
      <c r="E148" s="304"/>
      <c r="F148" s="304"/>
    </row>
    <row r="149" spans="1:10" x14ac:dyDescent="0.3">
      <c r="A149" s="304"/>
      <c r="B149" s="304"/>
      <c r="C149" s="304"/>
      <c r="D149" s="304"/>
      <c r="E149" s="304"/>
      <c r="F149" s="304"/>
    </row>
    <row r="150" spans="1:10" x14ac:dyDescent="0.3">
      <c r="A150" s="304"/>
      <c r="B150" s="304"/>
      <c r="C150" s="304"/>
      <c r="D150" s="304"/>
      <c r="E150" s="304"/>
      <c r="F150" s="304"/>
    </row>
    <row r="151" spans="1:10" x14ac:dyDescent="0.3">
      <c r="A151" s="304"/>
      <c r="B151" s="304"/>
      <c r="C151" s="304"/>
      <c r="D151" s="304"/>
      <c r="E151" s="304"/>
      <c r="F151" s="304"/>
    </row>
    <row r="152" spans="1:10" x14ac:dyDescent="0.3">
      <c r="A152" s="535"/>
    </row>
  </sheetData>
  <autoFilter ref="A1:J145" xr:uid="{00000000-0009-0000-0000-000002000000}">
    <filterColumn colId="2">
      <customFilters>
        <customFilter operator="notEqual" val=" "/>
      </customFilters>
    </filterColumn>
  </autoFilter>
  <sortState xmlns:xlrd2="http://schemas.microsoft.com/office/spreadsheetml/2017/richdata2" ref="A1:F153">
    <sortCondition ref="A1"/>
  </sortState>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5"/>
  <sheetViews>
    <sheetView workbookViewId="0"/>
  </sheetViews>
  <sheetFormatPr defaultColWidth="9.1796875" defaultRowHeight="14" x14ac:dyDescent="0.3"/>
  <cols>
    <col min="1" max="1" width="9.1796875" style="449"/>
    <col min="2" max="2" width="18.7265625" style="449" customWidth="1"/>
    <col min="3" max="3" width="20.26953125" style="449" customWidth="1"/>
    <col min="4" max="4" width="21.81640625" style="449" customWidth="1"/>
    <col min="5" max="5" width="20.7265625" style="449" customWidth="1"/>
    <col min="6" max="6" width="17.54296875" style="449" customWidth="1"/>
    <col min="7" max="7" width="15.54296875" style="449" customWidth="1"/>
    <col min="8" max="16384" width="9.1796875" style="449"/>
  </cols>
  <sheetData>
    <row r="2" spans="1:7" ht="28" x14ac:dyDescent="0.3">
      <c r="C2" s="450" t="s">
        <v>811</v>
      </c>
      <c r="D2" s="450" t="s">
        <v>914</v>
      </c>
      <c r="E2" s="450" t="s">
        <v>811</v>
      </c>
      <c r="F2" s="450" t="s">
        <v>916</v>
      </c>
      <c r="G2" s="450" t="s">
        <v>806</v>
      </c>
    </row>
    <row r="3" spans="1:7" x14ac:dyDescent="0.3">
      <c r="A3" s="449">
        <v>970</v>
      </c>
      <c r="B3" s="451" t="s">
        <v>809</v>
      </c>
      <c r="C3" s="451">
        <v>110</v>
      </c>
      <c r="D3" s="452"/>
      <c r="E3" s="451">
        <v>131</v>
      </c>
      <c r="F3" s="452">
        <v>178049</v>
      </c>
      <c r="G3" s="453">
        <f>(D3-F3)/F3</f>
        <v>-1</v>
      </c>
    </row>
    <row r="4" spans="1:7" ht="14.5" thickBot="1" x14ac:dyDescent="0.35">
      <c r="A4" s="449">
        <v>971</v>
      </c>
      <c r="B4" s="451" t="s">
        <v>810</v>
      </c>
      <c r="C4" s="454">
        <v>74</v>
      </c>
      <c r="D4" s="455"/>
      <c r="E4" s="454">
        <v>81</v>
      </c>
      <c r="F4" s="455">
        <v>119779</v>
      </c>
      <c r="G4" s="456">
        <f>(D4-F4)/F4</f>
        <v>-1</v>
      </c>
    </row>
    <row r="5" spans="1:7" x14ac:dyDescent="0.3">
      <c r="B5" s="451" t="s">
        <v>812</v>
      </c>
      <c r="C5" s="451">
        <f>SUM(C3:C4)</f>
        <v>184</v>
      </c>
      <c r="D5" s="452"/>
      <c r="E5" s="451">
        <f t="shared" ref="E5:G5" si="0">SUM(E3:E4)</f>
        <v>212</v>
      </c>
      <c r="F5" s="452">
        <v>297828</v>
      </c>
      <c r="G5" s="453">
        <f t="shared" si="0"/>
        <v>-2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
  <sheetViews>
    <sheetView workbookViewId="0"/>
  </sheetViews>
  <sheetFormatPr defaultColWidth="0" defaultRowHeight="14" zeroHeight="1" x14ac:dyDescent="0.3"/>
  <cols>
    <col min="1" max="1" width="9.1796875" style="449" customWidth="1"/>
    <col min="2" max="2" width="18.26953125" style="449" customWidth="1"/>
    <col min="3" max="3" width="10.54296875" style="449" customWidth="1"/>
    <col min="4" max="4" width="13.81640625" style="449" customWidth="1"/>
    <col min="5" max="5" width="16.7265625" style="449" customWidth="1"/>
    <col min="6" max="6" width="9.1796875" style="449" customWidth="1"/>
    <col min="7" max="7" width="13.1796875" style="449" customWidth="1"/>
    <col min="8" max="8" width="15.7265625" style="449" bestFit="1" customWidth="1"/>
    <col min="9" max="10" width="14.1796875" style="449" customWidth="1"/>
    <col min="11" max="13" width="9.1796875" style="449" customWidth="1"/>
    <col min="14" max="14" width="0" style="449" hidden="1" customWidth="1"/>
    <col min="15" max="16384" width="9.1796875" style="449" hidden="1"/>
  </cols>
  <sheetData>
    <row r="1" spans="1:13" ht="14.5" thickBot="1" x14ac:dyDescent="0.35"/>
    <row r="2" spans="1:13" ht="14.5" thickBot="1" x14ac:dyDescent="0.35">
      <c r="B2" s="1221" t="s">
        <v>914</v>
      </c>
      <c r="C2" s="1222"/>
      <c r="D2" s="1222"/>
      <c r="E2" s="1223"/>
      <c r="F2" s="1221" t="s">
        <v>915</v>
      </c>
      <c r="G2" s="1222"/>
      <c r="H2" s="1223"/>
    </row>
    <row r="3" spans="1:13" ht="42" x14ac:dyDescent="0.3">
      <c r="A3" s="457" t="s">
        <v>798</v>
      </c>
      <c r="B3" s="458" t="s">
        <v>799</v>
      </c>
      <c r="C3" s="459" t="s">
        <v>800</v>
      </c>
      <c r="D3" s="459" t="s">
        <v>804</v>
      </c>
      <c r="E3" s="490" t="s">
        <v>805</v>
      </c>
      <c r="F3" s="459" t="s">
        <v>801</v>
      </c>
      <c r="G3" s="459" t="s">
        <v>802</v>
      </c>
      <c r="H3" s="491" t="s">
        <v>803</v>
      </c>
      <c r="I3" s="460" t="s">
        <v>806</v>
      </c>
      <c r="J3" s="612"/>
    </row>
    <row r="4" spans="1:13" x14ac:dyDescent="0.3">
      <c r="A4" s="461">
        <v>794</v>
      </c>
      <c r="B4" s="462" t="s">
        <v>797</v>
      </c>
      <c r="C4" s="463">
        <v>56</v>
      </c>
      <c r="D4" s="464">
        <v>1017.4495715227423</v>
      </c>
      <c r="E4" s="465">
        <v>56977.17600527357</v>
      </c>
      <c r="F4" s="466">
        <v>51</v>
      </c>
      <c r="G4" s="467">
        <v>839.05047106325708</v>
      </c>
      <c r="H4" s="468">
        <v>42791.574024226109</v>
      </c>
      <c r="I4" s="469">
        <f>(E4-H4)/H4</f>
        <v>0.33150456145914137</v>
      </c>
      <c r="J4" s="614"/>
      <c r="K4" s="1224" t="s">
        <v>807</v>
      </c>
      <c r="L4" s="1224"/>
      <c r="M4" s="1224"/>
    </row>
    <row r="5" spans="1:13" x14ac:dyDescent="0.3">
      <c r="A5" s="461">
        <v>20</v>
      </c>
      <c r="B5" s="462" t="s">
        <v>457</v>
      </c>
      <c r="C5" s="463">
        <v>20</v>
      </c>
      <c r="D5" s="464">
        <v>1017.4495715227423</v>
      </c>
      <c r="E5" s="465">
        <v>20348.991430454847</v>
      </c>
      <c r="F5" s="466">
        <v>23</v>
      </c>
      <c r="G5" s="467">
        <v>839.05047106325708</v>
      </c>
      <c r="H5" s="468">
        <v>19298.160834454913</v>
      </c>
      <c r="I5" s="469">
        <f t="shared" ref="I5:I27" si="0">(E5-H5)/H5</f>
        <v>5.4452370099630561E-2</v>
      </c>
      <c r="J5" s="614"/>
    </row>
    <row r="6" spans="1:13" x14ac:dyDescent="0.3">
      <c r="A6" s="470">
        <v>50</v>
      </c>
      <c r="B6" s="471" t="s">
        <v>465</v>
      </c>
      <c r="C6" s="472">
        <v>20</v>
      </c>
      <c r="D6" s="464">
        <v>1017.4495715227423</v>
      </c>
      <c r="E6" s="877">
        <v>20348.991430454847</v>
      </c>
      <c r="F6" s="466">
        <v>18</v>
      </c>
      <c r="G6" s="467">
        <v>839.05047106325708</v>
      </c>
      <c r="H6" s="468">
        <v>15102.908479138627</v>
      </c>
      <c r="I6" s="469">
        <f t="shared" si="0"/>
        <v>0.34735580623841694</v>
      </c>
      <c r="J6" s="614"/>
      <c r="K6" s="1225" t="s">
        <v>808</v>
      </c>
      <c r="L6" s="1225"/>
      <c r="M6" s="1225"/>
    </row>
    <row r="7" spans="1:13" x14ac:dyDescent="0.3">
      <c r="A7" s="470">
        <v>120</v>
      </c>
      <c r="B7" s="471" t="s">
        <v>481</v>
      </c>
      <c r="C7" s="472">
        <v>17</v>
      </c>
      <c r="D7" s="464">
        <v>1017.4495715227423</v>
      </c>
      <c r="E7" s="465">
        <v>17296.642715886621</v>
      </c>
      <c r="F7" s="466">
        <v>16</v>
      </c>
      <c r="G7" s="467">
        <v>839.05047106325708</v>
      </c>
      <c r="H7" s="468">
        <v>13424.807537012113</v>
      </c>
      <c r="I7" s="469">
        <f t="shared" si="0"/>
        <v>0.28840898971548617</v>
      </c>
      <c r="J7" s="614"/>
    </row>
    <row r="8" spans="1:13" x14ac:dyDescent="0.3">
      <c r="A8" s="878">
        <v>61</v>
      </c>
      <c r="B8" s="475" t="s">
        <v>911</v>
      </c>
      <c r="C8" s="475">
        <v>21</v>
      </c>
      <c r="D8" s="476">
        <v>1017.4495715227423</v>
      </c>
      <c r="E8" s="477">
        <v>21366.44100197759</v>
      </c>
      <c r="F8" s="466"/>
      <c r="G8" s="467"/>
      <c r="H8" s="468"/>
      <c r="I8" s="469"/>
      <c r="J8" s="614"/>
    </row>
    <row r="9" spans="1:13" x14ac:dyDescent="0.3">
      <c r="A9" s="473">
        <v>190</v>
      </c>
      <c r="B9" s="471" t="s">
        <v>500</v>
      </c>
      <c r="C9" s="472">
        <v>186</v>
      </c>
      <c r="D9" s="464">
        <v>1017.4495715227423</v>
      </c>
      <c r="E9" s="465">
        <v>189245.62030323007</v>
      </c>
      <c r="F9" s="466">
        <v>267</v>
      </c>
      <c r="G9" s="467">
        <v>839.05047106325708</v>
      </c>
      <c r="H9" s="468">
        <v>224026.47577388963</v>
      </c>
      <c r="I9" s="469">
        <f t="shared" si="0"/>
        <v>-0.15525332597636338</v>
      </c>
      <c r="J9" s="615"/>
    </row>
    <row r="10" spans="1:13" x14ac:dyDescent="0.3">
      <c r="A10" s="473">
        <v>330</v>
      </c>
      <c r="B10" s="471" t="s">
        <v>543</v>
      </c>
      <c r="C10" s="472">
        <v>69</v>
      </c>
      <c r="D10" s="464">
        <v>1017.4495715227423</v>
      </c>
      <c r="E10" s="465">
        <v>70204.020435069222</v>
      </c>
      <c r="F10" s="466">
        <v>24</v>
      </c>
      <c r="G10" s="467">
        <v>839.05047106325708</v>
      </c>
      <c r="H10" s="468">
        <v>20137.211305518169</v>
      </c>
      <c r="I10" s="474">
        <f t="shared" si="0"/>
        <v>2.4862831486419035</v>
      </c>
      <c r="J10" s="614"/>
    </row>
    <row r="11" spans="1:13" x14ac:dyDescent="0.3">
      <c r="A11" s="473">
        <v>430</v>
      </c>
      <c r="B11" s="471" t="s">
        <v>567</v>
      </c>
      <c r="C11" s="472">
        <v>133</v>
      </c>
      <c r="D11" s="464">
        <v>1017.4495715227423</v>
      </c>
      <c r="E11" s="465">
        <v>135320.79301252472</v>
      </c>
      <c r="F11" s="466">
        <v>119</v>
      </c>
      <c r="G11" s="467">
        <v>839.05047106325708</v>
      </c>
      <c r="H11" s="468">
        <v>99847.006056527593</v>
      </c>
      <c r="I11" s="469">
        <f t="shared" si="0"/>
        <v>0.35528142862805445</v>
      </c>
      <c r="J11" s="614"/>
    </row>
    <row r="12" spans="1:13" x14ac:dyDescent="0.3">
      <c r="A12" s="473">
        <v>450</v>
      </c>
      <c r="B12" s="471" t="s">
        <v>573</v>
      </c>
      <c r="C12" s="472">
        <v>57</v>
      </c>
      <c r="D12" s="464">
        <v>1017.4495715227423</v>
      </c>
      <c r="E12" s="465">
        <v>57994.625576796308</v>
      </c>
      <c r="F12" s="466">
        <v>63</v>
      </c>
      <c r="G12" s="467">
        <v>839.05047106325708</v>
      </c>
      <c r="H12" s="468">
        <v>52860.179676985194</v>
      </c>
      <c r="I12" s="469">
        <f t="shared" si="0"/>
        <v>9.7132585079853645E-2</v>
      </c>
      <c r="J12" s="614"/>
    </row>
    <row r="13" spans="1:13" x14ac:dyDescent="0.3">
      <c r="A13" s="473">
        <v>901</v>
      </c>
      <c r="B13" s="472" t="s">
        <v>575</v>
      </c>
      <c r="C13" s="472">
        <v>35</v>
      </c>
      <c r="D13" s="876">
        <v>1017.4495715227423</v>
      </c>
      <c r="E13" s="877">
        <v>35610.73500329598</v>
      </c>
      <c r="F13" s="466">
        <v>36</v>
      </c>
      <c r="G13" s="467">
        <v>839.05047106325708</v>
      </c>
      <c r="H13" s="468">
        <v>30205.816958277253</v>
      </c>
      <c r="I13" s="469"/>
      <c r="J13" s="614"/>
    </row>
    <row r="14" spans="1:13" x14ac:dyDescent="0.3">
      <c r="A14" s="473">
        <v>470</v>
      </c>
      <c r="B14" s="472" t="s">
        <v>581</v>
      </c>
      <c r="C14" s="472">
        <v>159</v>
      </c>
      <c r="D14" s="876">
        <v>1017.4495715227423</v>
      </c>
      <c r="E14" s="877">
        <v>161774.48187211601</v>
      </c>
      <c r="F14" s="466">
        <v>109</v>
      </c>
      <c r="G14" s="467">
        <v>839.05047106325708</v>
      </c>
      <c r="H14" s="468">
        <v>91456.501345895027</v>
      </c>
      <c r="I14" s="469">
        <f t="shared" si="0"/>
        <v>0.76886803552951755</v>
      </c>
      <c r="J14" s="614"/>
    </row>
    <row r="15" spans="1:13" x14ac:dyDescent="0.3">
      <c r="A15" s="473">
        <v>570</v>
      </c>
      <c r="B15" s="472" t="s">
        <v>604</v>
      </c>
      <c r="C15" s="472">
        <v>60</v>
      </c>
      <c r="D15" s="876">
        <v>1017.4495715227423</v>
      </c>
      <c r="E15" s="877">
        <v>61046.974291364539</v>
      </c>
      <c r="F15" s="466">
        <v>66</v>
      </c>
      <c r="G15" s="467">
        <v>839.05047106325708</v>
      </c>
      <c r="H15" s="468">
        <v>55377.331090174965</v>
      </c>
      <c r="I15" s="474">
        <f t="shared" si="0"/>
        <v>0.10238202328597741</v>
      </c>
      <c r="J15" s="614"/>
    </row>
    <row r="16" spans="1:13" x14ac:dyDescent="0.3">
      <c r="A16" s="470">
        <v>52</v>
      </c>
      <c r="B16" s="472" t="s">
        <v>612</v>
      </c>
      <c r="C16" s="472">
        <v>25</v>
      </c>
      <c r="D16" s="876">
        <v>1017.4495715227423</v>
      </c>
      <c r="E16" s="877">
        <v>25436.239288068558</v>
      </c>
      <c r="F16" s="466">
        <v>26</v>
      </c>
      <c r="G16" s="467">
        <v>839.05047106325708</v>
      </c>
      <c r="H16" s="468">
        <v>21815.312247644684</v>
      </c>
      <c r="I16" s="469"/>
      <c r="J16" s="614"/>
    </row>
    <row r="17" spans="1:10" x14ac:dyDescent="0.3">
      <c r="A17" s="473">
        <v>600</v>
      </c>
      <c r="B17" s="472" t="s">
        <v>614</v>
      </c>
      <c r="C17" s="472">
        <v>131</v>
      </c>
      <c r="D17" s="876">
        <v>1017.4495715227423</v>
      </c>
      <c r="E17" s="877">
        <v>133285.89386947925</v>
      </c>
      <c r="F17" s="466">
        <v>115</v>
      </c>
      <c r="G17" s="467">
        <v>839.05047106325708</v>
      </c>
      <c r="H17" s="468">
        <v>96490.804172274569</v>
      </c>
      <c r="I17" s="469">
        <f t="shared" si="0"/>
        <v>0.38133260483051595</v>
      </c>
      <c r="J17" s="614"/>
    </row>
    <row r="18" spans="1:10" x14ac:dyDescent="0.3">
      <c r="A18" s="473">
        <v>710</v>
      </c>
      <c r="B18" s="471" t="s">
        <v>655</v>
      </c>
      <c r="C18" s="472">
        <v>38</v>
      </c>
      <c r="D18" s="464">
        <v>1017.4495715227423</v>
      </c>
      <c r="E18" s="465">
        <v>38663.08371786421</v>
      </c>
      <c r="F18" s="466">
        <v>21</v>
      </c>
      <c r="G18" s="467">
        <v>839.05047106325708</v>
      </c>
      <c r="H18" s="468">
        <v>17620.059892328398</v>
      </c>
      <c r="I18" s="469"/>
      <c r="J18" s="614"/>
    </row>
    <row r="19" spans="1:10" x14ac:dyDescent="0.3">
      <c r="A19" s="879">
        <v>720</v>
      </c>
      <c r="B19" s="475" t="s">
        <v>912</v>
      </c>
      <c r="C19" s="475">
        <v>12</v>
      </c>
      <c r="D19" s="476">
        <v>1017.4495715227423</v>
      </c>
      <c r="E19" s="477">
        <v>12209.394858272908</v>
      </c>
      <c r="F19" s="466"/>
      <c r="G19" s="467"/>
      <c r="H19" s="468"/>
      <c r="I19" s="469"/>
      <c r="J19" s="614"/>
    </row>
    <row r="20" spans="1:10" x14ac:dyDescent="0.3">
      <c r="A20" s="473">
        <v>750</v>
      </c>
      <c r="B20" s="471" t="s">
        <v>667</v>
      </c>
      <c r="C20" s="472">
        <v>98</v>
      </c>
      <c r="D20" s="464">
        <v>1017.4495715227423</v>
      </c>
      <c r="E20" s="465">
        <v>99710.058009228742</v>
      </c>
      <c r="F20" s="466">
        <v>91</v>
      </c>
      <c r="G20" s="467">
        <v>839.05047106325708</v>
      </c>
      <c r="H20" s="468">
        <v>76353.5928667564</v>
      </c>
      <c r="I20" s="474">
        <f t="shared" si="0"/>
        <v>0.30589870450800377</v>
      </c>
      <c r="J20" s="614"/>
    </row>
    <row r="21" spans="1:10" x14ac:dyDescent="0.3">
      <c r="A21" s="879">
        <v>760</v>
      </c>
      <c r="B21" s="475" t="s">
        <v>913</v>
      </c>
      <c r="C21" s="475">
        <v>19</v>
      </c>
      <c r="D21" s="476">
        <v>1017.4495715227423</v>
      </c>
      <c r="E21" s="477">
        <v>19331.541858932105</v>
      </c>
      <c r="F21" s="466"/>
      <c r="G21" s="467"/>
      <c r="H21" s="468"/>
      <c r="I21" s="474"/>
      <c r="J21" s="614"/>
    </row>
    <row r="22" spans="1:10" x14ac:dyDescent="0.3">
      <c r="A22" s="473">
        <v>780</v>
      </c>
      <c r="B22" s="472" t="s">
        <v>673</v>
      </c>
      <c r="C22" s="472">
        <v>19</v>
      </c>
      <c r="D22" s="464">
        <v>1017.4495715227423</v>
      </c>
      <c r="E22" s="465">
        <v>19331.541858932105</v>
      </c>
      <c r="F22" s="466">
        <v>33</v>
      </c>
      <c r="G22" s="467">
        <v>839.05047106325708</v>
      </c>
      <c r="H22" s="468">
        <v>27688.665545087482</v>
      </c>
      <c r="I22" s="474">
        <f t="shared" si="0"/>
        <v>-0.3018247185855476</v>
      </c>
      <c r="J22" s="614"/>
    </row>
    <row r="23" spans="1:10" x14ac:dyDescent="0.3">
      <c r="A23" s="473">
        <v>792</v>
      </c>
      <c r="B23" s="472" t="s">
        <v>675</v>
      </c>
      <c r="C23" s="472">
        <v>189</v>
      </c>
      <c r="D23" s="464">
        <v>1017.4495715227423</v>
      </c>
      <c r="E23" s="465">
        <v>192297.96901779828</v>
      </c>
      <c r="F23" s="466">
        <v>165</v>
      </c>
      <c r="G23" s="467">
        <v>839.05047106325708</v>
      </c>
      <c r="H23" s="468">
        <v>138443.32772543741</v>
      </c>
      <c r="I23" s="469">
        <f t="shared" si="0"/>
        <v>0.38900134934033143</v>
      </c>
      <c r="J23" s="614"/>
    </row>
    <row r="24" spans="1:10" x14ac:dyDescent="0.3">
      <c r="A24" s="473">
        <v>900</v>
      </c>
      <c r="B24" s="472" t="s">
        <v>706</v>
      </c>
      <c r="C24" s="472">
        <v>32</v>
      </c>
      <c r="D24" s="464">
        <v>1017.4495715227423</v>
      </c>
      <c r="E24" s="465">
        <v>32558.386288727754</v>
      </c>
      <c r="F24" s="466">
        <v>32</v>
      </c>
      <c r="G24" s="467">
        <v>839.05047106325708</v>
      </c>
      <c r="H24" s="468">
        <v>26849.615074024226</v>
      </c>
      <c r="I24" s="469">
        <f t="shared" si="0"/>
        <v>0.21262022561457508</v>
      </c>
      <c r="J24" s="613"/>
    </row>
    <row r="25" spans="1:10" x14ac:dyDescent="0.3">
      <c r="A25" s="473">
        <v>910</v>
      </c>
      <c r="B25" s="472" t="s">
        <v>708</v>
      </c>
      <c r="C25" s="472">
        <v>101</v>
      </c>
      <c r="D25" s="464">
        <v>1017.4495715227423</v>
      </c>
      <c r="E25" s="465">
        <v>102762.40672379697</v>
      </c>
      <c r="F25" s="466">
        <v>121</v>
      </c>
      <c r="G25" s="467">
        <v>839.05047106325708</v>
      </c>
      <c r="H25" s="468">
        <v>101525.10699865411</v>
      </c>
      <c r="I25" s="469">
        <f t="shared" si="0"/>
        <v>1.2187130471670058E-2</v>
      </c>
    </row>
    <row r="26" spans="1:10" ht="14.5" hidden="1" thickBot="1" x14ac:dyDescent="0.35">
      <c r="A26" s="478">
        <v>940</v>
      </c>
      <c r="B26" s="479" t="s">
        <v>716</v>
      </c>
      <c r="C26" s="479">
        <v>20</v>
      </c>
      <c r="D26" s="480">
        <v>1017.4495715227423</v>
      </c>
      <c r="E26" s="481">
        <v>20348.991430454847</v>
      </c>
      <c r="F26" s="482">
        <v>90</v>
      </c>
      <c r="G26" s="482">
        <v>839.05047106325708</v>
      </c>
      <c r="H26" s="483">
        <v>75514.542395693134</v>
      </c>
      <c r="I26" s="484"/>
    </row>
    <row r="27" spans="1:10" ht="14.5" hidden="1" thickBot="1" x14ac:dyDescent="0.35">
      <c r="B27" s="485" t="s">
        <v>767</v>
      </c>
      <c r="C27" s="486">
        <f>SUM(C4:C26)</f>
        <v>1517</v>
      </c>
      <c r="D27" s="487"/>
      <c r="E27" s="488">
        <f>SUM(E4:E26)</f>
        <v>1543471</v>
      </c>
      <c r="F27" s="486">
        <v>1486</v>
      </c>
      <c r="G27" s="486"/>
      <c r="H27" s="489">
        <v>1246829</v>
      </c>
      <c r="I27" s="484">
        <f t="shared" si="0"/>
        <v>0.23791714822160859</v>
      </c>
    </row>
    <row r="28" spans="1:10" hidden="1" x14ac:dyDescent="0.3"/>
    <row r="29" spans="1:10" hidden="1" x14ac:dyDescent="0.3"/>
    <row r="30" spans="1:10" hidden="1" x14ac:dyDescent="0.3"/>
    <row r="31" spans="1:10" hidden="1" x14ac:dyDescent="0.3"/>
    <row r="32" spans="1:10" hidden="1" x14ac:dyDescent="0.3"/>
    <row r="33" hidden="1" x14ac:dyDescent="0.3"/>
    <row r="34" hidden="1" x14ac:dyDescent="0.3"/>
  </sheetData>
  <mergeCells count="4">
    <mergeCell ref="B2:E2"/>
    <mergeCell ref="F2:H2"/>
    <mergeCell ref="K4:M4"/>
    <mergeCell ref="K6:M6"/>
  </mergeCells>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P168"/>
  <sheetViews>
    <sheetView workbookViewId="0"/>
  </sheetViews>
  <sheetFormatPr defaultColWidth="18.1796875" defaultRowHeight="12.5" x14ac:dyDescent="0.25"/>
  <cols>
    <col min="1" max="1" width="16.26953125" style="2" customWidth="1"/>
    <col min="2" max="2" width="41.26953125" style="3" customWidth="1"/>
    <col min="3" max="3" width="27" style="3" customWidth="1"/>
    <col min="4" max="4" width="26.453125" style="4" customWidth="1"/>
    <col min="5" max="5" width="25.7265625" style="3" customWidth="1"/>
    <col min="6" max="6" width="18.1796875" style="3" customWidth="1"/>
    <col min="7" max="10" width="18.1796875" style="6" customWidth="1"/>
    <col min="11" max="11" width="22" style="6" customWidth="1"/>
    <col min="12" max="13" width="18.1796875" style="6" customWidth="1"/>
    <col min="14" max="14" width="18.1796875" style="7" customWidth="1"/>
    <col min="15" max="15" width="13.81640625" style="3" customWidth="1"/>
    <col min="16" max="16" width="13.81640625" style="4" customWidth="1"/>
    <col min="17" max="17" width="18.81640625" style="3" customWidth="1"/>
    <col min="18" max="18" width="20.1796875" style="3" customWidth="1"/>
    <col min="19" max="20" width="18.1796875" style="6" customWidth="1"/>
    <col min="21" max="21" width="17.1796875" style="6" hidden="1" customWidth="1"/>
    <col min="22" max="22" width="17.1796875" style="7" customWidth="1"/>
    <col min="23" max="23" width="17.1796875" style="6" customWidth="1"/>
    <col min="24" max="31" width="18.1796875" style="6" customWidth="1"/>
    <col min="32" max="32" width="12" style="6" customWidth="1"/>
    <col min="33" max="33" width="10.453125" style="6" customWidth="1"/>
    <col min="34" max="34" width="10.7265625" style="6" customWidth="1"/>
    <col min="35" max="35" width="12.1796875" style="6" customWidth="1"/>
    <col min="36" max="38" width="18.1796875" style="6" customWidth="1"/>
    <col min="39" max="39" width="22.54296875" style="6" customWidth="1"/>
    <col min="40" max="42" width="18.1796875" style="6" customWidth="1"/>
    <col min="43" max="43" width="22.54296875" style="6" customWidth="1"/>
    <col min="44" max="46" width="18.1796875" style="6" customWidth="1"/>
    <col min="47" max="47" width="19.26953125" style="6" customWidth="1"/>
    <col min="48" max="48" width="18.1796875" style="7" customWidth="1"/>
    <col min="49" max="50" width="18.1796875" style="6" customWidth="1"/>
    <col min="51" max="51" width="18.1796875" style="9" customWidth="1"/>
    <col min="52" max="52" width="23.1796875" style="6" customWidth="1"/>
    <col min="53" max="53" width="18.1796875" style="6" customWidth="1"/>
    <col min="54" max="54" width="18.1796875" style="7" customWidth="1"/>
    <col min="55" max="16384" width="18.1796875" style="3"/>
  </cols>
  <sheetData>
    <row r="1" spans="1:64" ht="13" x14ac:dyDescent="0.3">
      <c r="F1" s="5"/>
      <c r="AA1" s="8" t="s">
        <v>25</v>
      </c>
      <c r="AV1" s="6"/>
      <c r="AW1" s="7"/>
      <c r="AY1" s="6"/>
      <c r="AZ1" s="9"/>
      <c r="BB1" s="6"/>
      <c r="BC1" s="2"/>
      <c r="BD1" s="10" t="s">
        <v>26</v>
      </c>
      <c r="BE1" s="11"/>
      <c r="BF1" s="11" t="s">
        <v>27</v>
      </c>
      <c r="BG1" s="12" t="s">
        <v>28</v>
      </c>
    </row>
    <row r="2" spans="1:64" ht="13" x14ac:dyDescent="0.3">
      <c r="F2" s="5"/>
      <c r="R2" s="13"/>
      <c r="X2" s="6" t="s">
        <v>29</v>
      </c>
      <c r="Z2" s="6" t="s">
        <v>30</v>
      </c>
      <c r="AV2" s="6"/>
      <c r="AW2" s="7"/>
      <c r="AY2" s="6"/>
      <c r="AZ2" s="9"/>
      <c r="BB2" s="6"/>
      <c r="BC2" s="2"/>
      <c r="BD2" s="14" t="s">
        <v>31</v>
      </c>
      <c r="BE2" s="15">
        <v>0.66</v>
      </c>
      <c r="BF2" s="16">
        <f>BB42</f>
        <v>400167.92335701955</v>
      </c>
      <c r="BG2" s="17">
        <f>SUM(BF2:BF4)*0.66</f>
        <v>409057.33398029563</v>
      </c>
    </row>
    <row r="3" spans="1:64" ht="13" x14ac:dyDescent="0.3">
      <c r="B3" s="18"/>
      <c r="G3" s="19"/>
      <c r="H3" s="19"/>
      <c r="N3" s="20"/>
      <c r="O3" s="21"/>
      <c r="P3" s="22"/>
      <c r="Q3" s="23"/>
      <c r="R3" s="13"/>
      <c r="T3" s="24"/>
      <c r="X3" s="25">
        <f>A12+A11</f>
        <v>284486385.49000001</v>
      </c>
      <c r="Y3" s="26"/>
      <c r="Z3" s="27">
        <f>A8-A9-A10-A11</f>
        <v>284486385.49000001</v>
      </c>
      <c r="AV3" s="6"/>
      <c r="AW3" s="7"/>
      <c r="AY3" s="6"/>
      <c r="AZ3" s="9"/>
      <c r="BB3" s="6"/>
      <c r="BC3" s="2"/>
      <c r="BD3" s="14" t="s">
        <v>32</v>
      </c>
      <c r="BE3" s="28">
        <v>0.17499999999999999</v>
      </c>
      <c r="BF3" s="16">
        <f>BB16</f>
        <v>109002.42086661002</v>
      </c>
      <c r="BG3" s="17">
        <f>SUM(BF2:BF4)*0.175</f>
        <v>108462.17188871474</v>
      </c>
    </row>
    <row r="4" spans="1:64" ht="15" thickBot="1" x14ac:dyDescent="0.4">
      <c r="B4" s="8" t="s">
        <v>33</v>
      </c>
      <c r="E4" s="29"/>
      <c r="F4" s="30" t="s">
        <v>34</v>
      </c>
      <c r="G4" s="31"/>
      <c r="M4" s="32"/>
      <c r="N4" s="33"/>
      <c r="O4" s="34"/>
      <c r="P4" s="35"/>
      <c r="Q4" s="36"/>
      <c r="R4" s="26"/>
      <c r="S4" s="26"/>
      <c r="T4" s="26"/>
      <c r="W4" s="26"/>
      <c r="X4" s="26"/>
      <c r="Y4" s="26"/>
      <c r="BB4" s="6"/>
      <c r="BC4" s="2"/>
      <c r="BD4" s="37" t="s">
        <v>35</v>
      </c>
      <c r="BE4" s="38">
        <v>0.16500000000000001</v>
      </c>
      <c r="BF4" s="39">
        <f>BB23</f>
        <v>110613.49514045472</v>
      </c>
      <c r="BG4" s="40">
        <f>SUM(BF2:BF4)*0.165</f>
        <v>102264.33349507391</v>
      </c>
    </row>
    <row r="5" spans="1:64" ht="13.5" thickBot="1" x14ac:dyDescent="0.35">
      <c r="B5" s="8" t="s">
        <v>36</v>
      </c>
      <c r="E5" s="41" t="s">
        <v>37</v>
      </c>
      <c r="F5" s="16">
        <f>A8</f>
        <v>308798568</v>
      </c>
      <c r="G5" s="42" t="s">
        <v>38</v>
      </c>
      <c r="M5" s="43"/>
      <c r="N5" s="3"/>
      <c r="O5" s="4"/>
      <c r="P5" s="44"/>
      <c r="Q5" s="45"/>
      <c r="R5" s="6"/>
      <c r="Y5" s="29"/>
      <c r="AD5" s="29"/>
      <c r="AK5" s="46" t="s">
        <v>39</v>
      </c>
      <c r="AL5" s="47"/>
      <c r="AM5" s="47"/>
      <c r="AN5" s="47"/>
      <c r="AO5" s="48" t="s">
        <v>40</v>
      </c>
      <c r="AP5" s="29"/>
      <c r="AQ5" s="29"/>
      <c r="AR5" s="29"/>
      <c r="AS5" s="48" t="s">
        <v>41</v>
      </c>
      <c r="AT5" s="29"/>
      <c r="AU5" s="29"/>
      <c r="AV5" s="49"/>
      <c r="AW5" s="50">
        <f>AU55</f>
        <v>1056170.3467028844</v>
      </c>
      <c r="AX5" s="8" t="s">
        <v>42</v>
      </c>
      <c r="BB5" s="2"/>
    </row>
    <row r="6" spans="1:64" ht="13" x14ac:dyDescent="0.3">
      <c r="B6" s="8" t="s">
        <v>43</v>
      </c>
      <c r="E6" s="41" t="s">
        <v>44</v>
      </c>
      <c r="F6" s="16">
        <v>308929611</v>
      </c>
      <c r="G6" s="42" t="s">
        <v>45</v>
      </c>
      <c r="M6" s="7"/>
      <c r="N6" s="3"/>
      <c r="O6" s="4"/>
      <c r="P6" s="3"/>
      <c r="R6" s="6"/>
      <c r="W6" s="29"/>
      <c r="X6" s="29"/>
      <c r="Y6" s="29"/>
      <c r="Z6" s="52"/>
      <c r="AA6" s="52"/>
      <c r="AB6" s="52"/>
      <c r="AC6" s="52"/>
      <c r="AD6" s="29"/>
      <c r="AK6" s="47"/>
      <c r="AL6" s="47"/>
      <c r="AM6" s="47"/>
      <c r="AN6" s="47"/>
      <c r="AO6" s="47"/>
      <c r="AP6" s="29"/>
      <c r="AQ6" s="29"/>
      <c r="AR6" s="29"/>
      <c r="AS6" s="47"/>
      <c r="AT6" s="29"/>
      <c r="AU6" s="29"/>
      <c r="AV6" s="49"/>
      <c r="AW6" s="53">
        <f>AW5-AW7</f>
        <v>882860.18600136798</v>
      </c>
      <c r="AX6" s="8" t="s">
        <v>265</v>
      </c>
      <c r="BB6" s="2"/>
    </row>
    <row r="7" spans="1:64" ht="15" thickBot="1" x14ac:dyDescent="0.4">
      <c r="B7" s="8" t="s">
        <v>46</v>
      </c>
      <c r="E7" s="29"/>
      <c r="F7" s="54">
        <f>SUM(F5-F6)</f>
        <v>-131043</v>
      </c>
      <c r="G7" s="54"/>
      <c r="M7" s="7"/>
      <c r="N7"/>
      <c r="O7" s="1"/>
      <c r="P7" s="55"/>
      <c r="Q7" s="56"/>
      <c r="R7" s="29"/>
      <c r="S7" s="29"/>
      <c r="T7" s="29"/>
      <c r="W7" s="29"/>
      <c r="X7" s="29"/>
      <c r="Y7" s="29"/>
      <c r="Z7" s="29"/>
      <c r="AA7" s="29"/>
      <c r="AB7" s="29"/>
      <c r="AC7" s="29"/>
      <c r="AD7" s="29"/>
      <c r="AK7" s="57" t="s">
        <v>47</v>
      </c>
      <c r="AL7" s="47"/>
      <c r="AM7" s="47"/>
      <c r="AN7" s="47"/>
      <c r="AO7" s="57" t="s">
        <v>47</v>
      </c>
      <c r="AP7" s="52"/>
      <c r="AQ7" s="52"/>
      <c r="AR7" s="52"/>
      <c r="AS7" s="57" t="s">
        <v>47</v>
      </c>
      <c r="AT7" s="52"/>
      <c r="AU7" s="52"/>
      <c r="AV7" s="58"/>
      <c r="AW7" s="53">
        <f>AW5*0.164093</f>
        <v>173310.1607015164</v>
      </c>
      <c r="AX7" s="8" t="s">
        <v>266</v>
      </c>
      <c r="BB7" s="2"/>
    </row>
    <row r="8" spans="1:64" ht="22.5" customHeight="1" x14ac:dyDescent="0.35">
      <c r="A8" s="59">
        <v>308798568</v>
      </c>
      <c r="B8" s="60" t="s">
        <v>267</v>
      </c>
      <c r="C8" s="1213" t="s">
        <v>48</v>
      </c>
      <c r="D8" s="1214"/>
      <c r="E8" s="1215"/>
      <c r="F8" s="61">
        <f>A9</f>
        <v>21615899.760000002</v>
      </c>
      <c r="N8" s="62"/>
      <c r="O8"/>
      <c r="P8" s="63">
        <f>21086451/P13</f>
        <v>0.82021780779527331</v>
      </c>
      <c r="Q8" s="1216" t="s">
        <v>49</v>
      </c>
      <c r="R8" s="1216"/>
      <c r="S8" s="1216"/>
      <c r="T8" s="29"/>
      <c r="U8" s="29"/>
      <c r="X8" s="29"/>
      <c r="Y8" s="29"/>
      <c r="Z8" s="29"/>
      <c r="AA8" s="29"/>
      <c r="AB8" s="29"/>
      <c r="AC8" s="29"/>
      <c r="AD8" s="29"/>
      <c r="AE8" s="29"/>
      <c r="AL8" s="57" t="s">
        <v>50</v>
      </c>
      <c r="AM8" s="53">
        <f>$X13-$AJ13</f>
        <v>283345604.78742689</v>
      </c>
      <c r="AN8" s="47"/>
      <c r="AO8" s="47"/>
      <c r="AP8" s="57" t="s">
        <v>50</v>
      </c>
      <c r="AQ8" s="53">
        <f>$X13-$AJ13-$AN13</f>
        <v>280835772.54777068</v>
      </c>
      <c r="AR8" s="47"/>
      <c r="AS8" s="47"/>
      <c r="AT8" s="57" t="s">
        <v>50</v>
      </c>
      <c r="AU8" s="53">
        <f>$X13-$AJ13-$AN13-$AR13</f>
        <v>280835772.54777068</v>
      </c>
      <c r="AV8" s="29"/>
      <c r="AW8" s="49"/>
      <c r="AX8" s="29"/>
      <c r="AY8" s="29"/>
      <c r="AZ8" s="64" t="s">
        <v>51</v>
      </c>
      <c r="BB8" s="6"/>
      <c r="BC8" s="65"/>
      <c r="BD8" s="66"/>
      <c r="BE8" s="61"/>
    </row>
    <row r="9" spans="1:64" ht="18" customHeight="1" thickBot="1" x14ac:dyDescent="0.35">
      <c r="A9" s="67">
        <f>(A8*0.07)</f>
        <v>21615899.760000002</v>
      </c>
      <c r="B9" s="68" t="s">
        <v>52</v>
      </c>
      <c r="C9" s="1217" t="s">
        <v>887</v>
      </c>
      <c r="D9" s="1218"/>
      <c r="E9" s="1219"/>
      <c r="F9" s="69">
        <v>529449</v>
      </c>
      <c r="H9" s="70"/>
      <c r="I9" s="70"/>
      <c r="J9" s="70"/>
      <c r="K9" s="70"/>
      <c r="L9" s="71"/>
      <c r="M9" s="71"/>
      <c r="N9" s="72"/>
      <c r="O9" s="13"/>
      <c r="P9" s="63"/>
      <c r="Q9" s="73"/>
      <c r="R9" s="73"/>
      <c r="S9" s="73"/>
      <c r="T9" s="29"/>
      <c r="W9" s="29"/>
      <c r="X9" s="29"/>
      <c r="Y9" s="29"/>
      <c r="Z9" s="29"/>
      <c r="AA9" s="29"/>
      <c r="AB9" s="29"/>
      <c r="AC9" s="29"/>
      <c r="AD9" s="29"/>
      <c r="AK9" s="47"/>
      <c r="AL9" s="47"/>
      <c r="AM9" s="47"/>
      <c r="AN9" s="47"/>
      <c r="AO9" s="47"/>
      <c r="AP9" s="47"/>
      <c r="AQ9" s="47"/>
      <c r="AR9" s="47"/>
      <c r="AS9" s="29"/>
      <c r="AT9" s="47"/>
      <c r="AU9" s="47"/>
      <c r="AV9" s="74"/>
      <c r="AW9" s="29"/>
      <c r="AX9" s="29"/>
      <c r="AY9" s="42"/>
      <c r="AZ9" s="75"/>
      <c r="BA9" s="75"/>
      <c r="BB9" s="76"/>
      <c r="BC9" s="1226"/>
      <c r="BD9" s="1226"/>
      <c r="BE9" s="77"/>
    </row>
    <row r="10" spans="1:64" ht="41.25" customHeight="1" thickBot="1" x14ac:dyDescent="0.35">
      <c r="A10" s="78">
        <f>D10</f>
        <v>2696282.75</v>
      </c>
      <c r="B10" s="68" t="s">
        <v>53</v>
      </c>
      <c r="C10" s="79" t="s">
        <v>886</v>
      </c>
      <c r="D10" s="80">
        <f>269628275*0.01</f>
        <v>2696282.75</v>
      </c>
      <c r="E10" s="81"/>
      <c r="F10" s="82">
        <f>F8-F9</f>
        <v>21086450.760000002</v>
      </c>
      <c r="G10" s="71"/>
      <c r="H10" s="71"/>
      <c r="I10" s="71"/>
      <c r="J10" s="71"/>
      <c r="K10" s="71"/>
      <c r="L10" s="71"/>
      <c r="M10" s="71"/>
      <c r="N10" s="83"/>
      <c r="O10" s="84"/>
      <c r="P10" s="85"/>
      <c r="Q10" s="84"/>
      <c r="R10" s="86" t="s">
        <v>54</v>
      </c>
      <c r="S10" s="87" t="s">
        <v>55</v>
      </c>
      <c r="T10" s="29"/>
      <c r="V10" s="49"/>
      <c r="W10" s="29"/>
      <c r="X10" s="29"/>
      <c r="Y10" s="29"/>
      <c r="Z10" s="29"/>
      <c r="AA10" s="29"/>
      <c r="AB10" s="29"/>
      <c r="AC10" s="29"/>
      <c r="AD10" s="29"/>
      <c r="AE10" s="29"/>
      <c r="AF10" s="29"/>
      <c r="AG10" s="29"/>
      <c r="AH10" s="29"/>
      <c r="AI10" s="29"/>
      <c r="AJ10" s="47"/>
      <c r="AK10" s="47"/>
      <c r="AL10" s="47"/>
      <c r="AM10" s="47"/>
      <c r="AN10" s="47"/>
      <c r="AO10" s="47"/>
      <c r="AP10" s="47"/>
      <c r="AQ10" s="47"/>
      <c r="AR10" s="47"/>
      <c r="AS10" s="47"/>
      <c r="AT10" s="47"/>
      <c r="AU10" s="88"/>
      <c r="AV10" s="47"/>
      <c r="AW10" s="47"/>
      <c r="AX10" s="89"/>
      <c r="AY10" s="90"/>
      <c r="AZ10" s="91"/>
      <c r="BA10" s="92"/>
      <c r="BB10" s="93"/>
      <c r="BC10" s="94"/>
      <c r="BD10" s="95"/>
    </row>
    <row r="11" spans="1:64" ht="51" thickBot="1" x14ac:dyDescent="0.35">
      <c r="A11" s="78"/>
      <c r="B11" s="96"/>
      <c r="C11" s="97"/>
      <c r="D11" s="98"/>
      <c r="E11" s="99"/>
      <c r="N11" s="100">
        <f>'[3]Sch Imp and State Adm-FY19FIREV'!A12</f>
        <v>285345568.31999999</v>
      </c>
      <c r="O11" s="101"/>
      <c r="P11" s="102"/>
      <c r="Q11" s="101" t="s">
        <v>56</v>
      </c>
      <c r="R11" s="103" t="s">
        <v>57</v>
      </c>
      <c r="S11" s="104" t="s">
        <v>58</v>
      </c>
      <c r="T11" s="29" t="s">
        <v>59</v>
      </c>
      <c r="V11" s="49"/>
      <c r="W11" s="29"/>
      <c r="X11" s="29"/>
      <c r="Y11" s="29"/>
      <c r="Z11" s="29"/>
      <c r="AA11" s="29"/>
      <c r="AB11" s="29"/>
      <c r="AC11" s="29"/>
      <c r="AD11" s="29"/>
      <c r="AE11" s="29"/>
      <c r="AF11" s="29"/>
      <c r="AG11" s="29"/>
      <c r="AH11" s="29"/>
      <c r="AI11" s="29"/>
      <c r="AJ11" s="47"/>
      <c r="AK11" s="47"/>
      <c r="AL11" s="47"/>
      <c r="AM11" s="47"/>
      <c r="AN11" s="47"/>
      <c r="AO11" s="47"/>
      <c r="AP11" s="47"/>
      <c r="AQ11" s="47"/>
      <c r="AR11" s="47"/>
      <c r="AS11" s="47"/>
      <c r="AT11" s="47"/>
      <c r="AU11" s="88"/>
      <c r="AV11" s="47"/>
      <c r="AW11" s="47"/>
      <c r="AX11" s="9"/>
      <c r="AY11" s="105"/>
      <c r="AZ11" s="106"/>
      <c r="BA11" s="92"/>
      <c r="BB11" s="93"/>
      <c r="BC11" s="107"/>
      <c r="BD11" s="108"/>
      <c r="BE11" s="109"/>
      <c r="BF11" s="13"/>
      <c r="BG11" s="13"/>
      <c r="BH11" s="13"/>
      <c r="BI11" s="13"/>
      <c r="BJ11" s="13"/>
      <c r="BK11" s="98"/>
    </row>
    <row r="12" spans="1:64" ht="101.25" customHeight="1" thickBot="1" x14ac:dyDescent="0.35">
      <c r="A12" s="110">
        <f>A8-SUM(A9:A11)</f>
        <v>284486385.49000001</v>
      </c>
      <c r="B12" s="96" t="s">
        <v>60</v>
      </c>
      <c r="C12" s="111" t="s">
        <v>61</v>
      </c>
      <c r="D12" s="112" t="s">
        <v>62</v>
      </c>
      <c r="E12" s="112" t="s">
        <v>63</v>
      </c>
      <c r="F12" s="112" t="s">
        <v>64</v>
      </c>
      <c r="G12" s="112" t="s">
        <v>65</v>
      </c>
      <c r="H12" s="111" t="s">
        <v>66</v>
      </c>
      <c r="I12" s="111" t="s">
        <v>67</v>
      </c>
      <c r="J12" s="111" t="s">
        <v>68</v>
      </c>
      <c r="K12" s="111" t="s">
        <v>69</v>
      </c>
      <c r="L12" s="111" t="s">
        <v>70</v>
      </c>
      <c r="M12" s="111" t="s">
        <v>70</v>
      </c>
      <c r="N12" s="113" t="s">
        <v>71</v>
      </c>
      <c r="O12" s="114" t="s">
        <v>72</v>
      </c>
      <c r="P12" s="114" t="s">
        <v>73</v>
      </c>
      <c r="Q12" s="114" t="s">
        <v>268</v>
      </c>
      <c r="R12" s="115" t="s">
        <v>75</v>
      </c>
      <c r="S12" s="115" t="s">
        <v>76</v>
      </c>
      <c r="T12" s="115" t="s">
        <v>269</v>
      </c>
      <c r="U12" s="116" t="s">
        <v>77</v>
      </c>
      <c r="V12" s="118" t="s">
        <v>78</v>
      </c>
      <c r="W12" s="117" t="s">
        <v>79</v>
      </c>
      <c r="X12" s="117" t="s">
        <v>80</v>
      </c>
      <c r="Y12" s="115" t="s">
        <v>81</v>
      </c>
      <c r="Z12" s="115" t="s">
        <v>82</v>
      </c>
      <c r="AA12" s="115" t="s">
        <v>83</v>
      </c>
      <c r="AB12" s="115" t="s">
        <v>84</v>
      </c>
      <c r="AC12" s="115" t="s">
        <v>85</v>
      </c>
      <c r="AD12" s="118" t="s">
        <v>86</v>
      </c>
      <c r="AE12" s="115" t="s">
        <v>87</v>
      </c>
      <c r="AF12" s="115" t="s">
        <v>88</v>
      </c>
      <c r="AG12" s="115" t="s">
        <v>89</v>
      </c>
      <c r="AH12" s="115" t="s">
        <v>90</v>
      </c>
      <c r="AI12" s="115" t="s">
        <v>91</v>
      </c>
      <c r="AJ12" s="118" t="s">
        <v>92</v>
      </c>
      <c r="AK12" s="115" t="s">
        <v>93</v>
      </c>
      <c r="AL12" s="115" t="s">
        <v>94</v>
      </c>
      <c r="AM12" s="115" t="s">
        <v>95</v>
      </c>
      <c r="AN12" s="115" t="s">
        <v>92</v>
      </c>
      <c r="AO12" s="115" t="s">
        <v>93</v>
      </c>
      <c r="AP12" s="115" t="s">
        <v>94</v>
      </c>
      <c r="AQ12" s="115" t="s">
        <v>95</v>
      </c>
      <c r="AR12" s="115" t="s">
        <v>92</v>
      </c>
      <c r="AS12" s="115" t="s">
        <v>93</v>
      </c>
      <c r="AT12" s="115" t="s">
        <v>94</v>
      </c>
      <c r="AU12" s="119" t="s">
        <v>96</v>
      </c>
      <c r="AV12" s="115" t="s">
        <v>92</v>
      </c>
      <c r="AW12" s="115" t="s">
        <v>11</v>
      </c>
      <c r="AX12" s="120" t="s">
        <v>97</v>
      </c>
      <c r="AY12" s="121" t="s">
        <v>12</v>
      </c>
      <c r="AZ12" s="122" t="s">
        <v>13</v>
      </c>
      <c r="BA12" s="123" t="s">
        <v>14</v>
      </c>
      <c r="BB12" s="124" t="s">
        <v>813</v>
      </c>
      <c r="BC12" s="81"/>
      <c r="BD12" s="13"/>
      <c r="BE12" s="13"/>
      <c r="BF12" s="13"/>
      <c r="BG12" s="13"/>
      <c r="BH12" s="13"/>
      <c r="BI12" s="13"/>
      <c r="BJ12" s="125" t="s">
        <v>270</v>
      </c>
      <c r="BK12" s="126" t="s">
        <v>98</v>
      </c>
      <c r="BL12" s="13"/>
    </row>
    <row r="13" spans="1:64" ht="15" thickBot="1" x14ac:dyDescent="0.4">
      <c r="A13" s="127"/>
      <c r="B13" s="26"/>
      <c r="C13" s="128">
        <f t="shared" ref="C13:R13" si="0">SUM(C15:C160)</f>
        <v>125024727.46109305</v>
      </c>
      <c r="D13" s="129">
        <f t="shared" si="0"/>
        <v>28222460.911314495</v>
      </c>
      <c r="E13" s="128">
        <f t="shared" si="0"/>
        <v>77548274.623301044</v>
      </c>
      <c r="F13" s="128">
        <f t="shared" si="0"/>
        <v>78328831.815574661</v>
      </c>
      <c r="G13" s="130">
        <f t="shared" si="0"/>
        <v>309124294.45041454</v>
      </c>
      <c r="H13" s="130">
        <f t="shared" si="0"/>
        <v>124114408.75023122</v>
      </c>
      <c r="I13" s="130">
        <f t="shared" si="0"/>
        <v>28322342.770845149</v>
      </c>
      <c r="J13" s="128">
        <f t="shared" si="0"/>
        <v>77216057.534091145</v>
      </c>
      <c r="K13" s="130">
        <f t="shared" si="0"/>
        <v>78616308.467559308</v>
      </c>
      <c r="L13" s="128">
        <f t="shared" si="0"/>
        <v>308269117.52272683</v>
      </c>
      <c r="M13" s="130">
        <f t="shared" si="0"/>
        <v>308269117.52272683</v>
      </c>
      <c r="N13" s="131">
        <f t="shared" si="0"/>
        <v>285345568.65383029</v>
      </c>
      <c r="O13" s="132">
        <f t="shared" si="0"/>
        <v>22923548.868896361</v>
      </c>
      <c r="P13" s="133">
        <f t="shared" si="0"/>
        <v>25708355.511909571</v>
      </c>
      <c r="Q13" s="134">
        <f t="shared" si="0"/>
        <v>21086451.000000007</v>
      </c>
      <c r="R13" s="130">
        <f t="shared" si="0"/>
        <v>287182666.52272683</v>
      </c>
      <c r="S13" s="130"/>
      <c r="T13" s="135"/>
      <c r="U13" s="135"/>
      <c r="V13" s="131">
        <f t="shared" ref="V13:AC13" si="1">SUM(V15:V160)</f>
        <v>284486385.49000013</v>
      </c>
      <c r="W13" s="130">
        <f t="shared" si="1"/>
        <v>284486385.48999995</v>
      </c>
      <c r="X13" s="130">
        <f t="shared" si="1"/>
        <v>284486385.48999995</v>
      </c>
      <c r="Y13" s="128">
        <f t="shared" si="1"/>
        <v>115330308.14205703</v>
      </c>
      <c r="Z13" s="130">
        <f t="shared" si="1"/>
        <v>25990250.192581385</v>
      </c>
      <c r="AA13" s="128">
        <f t="shared" si="1"/>
        <v>71651934.244554773</v>
      </c>
      <c r="AB13" s="130">
        <f t="shared" si="1"/>
        <v>72373076.074637339</v>
      </c>
      <c r="AC13" s="136">
        <f t="shared" si="1"/>
        <v>285345568.65383029</v>
      </c>
      <c r="AD13" s="135"/>
      <c r="AE13" s="135"/>
      <c r="AF13" s="135"/>
      <c r="AG13" s="135"/>
      <c r="AH13" s="135"/>
      <c r="AI13" s="130">
        <f t="shared" ref="AI13:AU13" si="2">SUM(AI15:AI160)</f>
        <v>259293075.65455693</v>
      </c>
      <c r="AJ13" s="130">
        <f t="shared" si="2"/>
        <v>1140780.7025730796</v>
      </c>
      <c r="AK13" s="130">
        <f t="shared" si="2"/>
        <v>283553606.74090368</v>
      </c>
      <c r="AL13" s="130">
        <f t="shared" si="2"/>
        <v>283345604.78742683</v>
      </c>
      <c r="AM13" s="130">
        <f t="shared" si="2"/>
        <v>284486385.48999995</v>
      </c>
      <c r="AN13" s="130">
        <f t="shared" si="2"/>
        <v>2509832.2396562062</v>
      </c>
      <c r="AO13" s="130">
        <f t="shared" si="2"/>
        <v>280836285.20402485</v>
      </c>
      <c r="AP13" s="130">
        <f t="shared" si="2"/>
        <v>280835772.54777074</v>
      </c>
      <c r="AQ13" s="130">
        <f t="shared" si="2"/>
        <v>284486385.49000001</v>
      </c>
      <c r="AR13" s="130">
        <f t="shared" si="2"/>
        <v>0</v>
      </c>
      <c r="AS13" s="130">
        <f t="shared" si="2"/>
        <v>280835772.54777074</v>
      </c>
      <c r="AT13" s="130">
        <f t="shared" si="2"/>
        <v>280835772.54777062</v>
      </c>
      <c r="AU13" s="130">
        <f t="shared" si="2"/>
        <v>284486385.48999995</v>
      </c>
      <c r="AV13" s="130">
        <f>SUM(AV16:AV160)</f>
        <v>0</v>
      </c>
      <c r="AW13" s="130">
        <f>SUM(AW15:AW160)</f>
        <v>221390</v>
      </c>
      <c r="AX13" s="137"/>
      <c r="AY13" s="138">
        <f>SUM(AY15:AY160)</f>
        <v>2080</v>
      </c>
      <c r="AZ13" s="139">
        <f>SUM(AZ15:AZ157)</f>
        <v>2982904</v>
      </c>
      <c r="BA13" s="140">
        <f>SUM(BA15:BA160,AZ13)</f>
        <v>284486385.48999995</v>
      </c>
      <c r="BB13" s="141">
        <f>SUM(BB15:BB157,BB160,BH166,BB164)</f>
        <v>284486385.48999989</v>
      </c>
      <c r="BC13" s="1211" t="s">
        <v>99</v>
      </c>
      <c r="BD13" s="1212"/>
      <c r="BE13" s="1211" t="s">
        <v>100</v>
      </c>
      <c r="BF13" s="1212"/>
      <c r="BG13" s="1211" t="s">
        <v>101</v>
      </c>
      <c r="BH13" s="1212"/>
      <c r="BI13" s="1211" t="s">
        <v>102</v>
      </c>
      <c r="BJ13" s="1212"/>
      <c r="BK13" s="142"/>
      <c r="BL13" s="13"/>
    </row>
    <row r="14" spans="1:64" ht="15" thickBot="1" x14ac:dyDescent="0.4">
      <c r="A14" s="127"/>
      <c r="B14" s="143"/>
      <c r="C14" s="143"/>
      <c r="D14" s="144"/>
      <c r="E14" s="143"/>
      <c r="F14" s="143"/>
      <c r="G14" s="143"/>
      <c r="H14" s="143"/>
      <c r="I14" s="143"/>
      <c r="J14" s="143"/>
      <c r="K14" s="143"/>
      <c r="L14" s="145">
        <f>L13+529449</f>
        <v>308798566.52272683</v>
      </c>
      <c r="M14" s="143"/>
      <c r="N14" s="127"/>
      <c r="O14" s="146"/>
      <c r="P14" s="146"/>
      <c r="Q14" s="147"/>
      <c r="R14" s="148">
        <f>SUM(R13,A9)</f>
        <v>308798566.28272682</v>
      </c>
      <c r="S14" s="143"/>
      <c r="T14" s="149"/>
      <c r="U14" s="149"/>
      <c r="V14" s="127">
        <f>SUM(V13,A9,A10)</f>
        <v>308798568.00000012</v>
      </c>
      <c r="W14" s="148">
        <f>SUM(W13,A9,A11,A10)</f>
        <v>308798567.99999994</v>
      </c>
      <c r="X14" s="150">
        <f>SUM(X15:X166)</f>
        <v>306102285.24999994</v>
      </c>
      <c r="Y14" s="143"/>
      <c r="Z14" s="143"/>
      <c r="AA14" s="143"/>
      <c r="AB14" s="143"/>
      <c r="AC14" s="143"/>
      <c r="AD14" s="149"/>
      <c r="AE14" s="149"/>
      <c r="AF14" s="149"/>
      <c r="AG14" s="149"/>
      <c r="AH14" s="149"/>
      <c r="AI14" s="143"/>
      <c r="AJ14" s="143"/>
      <c r="AK14" s="143"/>
      <c r="AL14" s="143"/>
      <c r="AM14" s="143"/>
      <c r="AN14" s="143"/>
      <c r="AO14" s="143"/>
      <c r="AP14" s="143"/>
      <c r="AQ14" s="143"/>
      <c r="AR14" s="143"/>
      <c r="AS14" s="143"/>
      <c r="AT14" s="143"/>
      <c r="AU14" s="127"/>
      <c r="AV14" s="143"/>
      <c r="AW14" s="143"/>
      <c r="AX14" s="151"/>
      <c r="AY14" s="152"/>
      <c r="AZ14" s="153"/>
      <c r="BA14" s="140"/>
      <c r="BB14" s="154"/>
      <c r="BC14" s="155"/>
      <c r="BD14" s="618"/>
      <c r="BE14" s="616"/>
      <c r="BF14" s="158"/>
      <c r="BG14" s="155"/>
      <c r="BH14" s="618"/>
      <c r="BI14" s="617"/>
      <c r="BJ14" s="618"/>
      <c r="BK14" s="160"/>
      <c r="BL14" s="13"/>
    </row>
    <row r="15" spans="1:64" ht="14.5" x14ac:dyDescent="0.35">
      <c r="A15" s="161"/>
      <c r="B15" s="161" t="s">
        <v>103</v>
      </c>
      <c r="C15" s="127">
        <f>'[3]2019-2020 Rev Final-merged'!F8</f>
        <v>3058124</v>
      </c>
      <c r="D15" s="127">
        <f>'[3]2019-2020 Rev Final-merged'!G8</f>
        <v>737393</v>
      </c>
      <c r="E15" s="127">
        <f>'[3]2019-2020 Rev Final-merged'!H8</f>
        <v>2620198</v>
      </c>
      <c r="F15" s="127">
        <f>'[3]2019-2020 Rev Final-merged'!I8</f>
        <v>2647555</v>
      </c>
      <c r="G15" s="127">
        <f>'[3]2019-2020 Rev Final-merged'!J8</f>
        <v>9063270</v>
      </c>
      <c r="H15" s="127">
        <f>'[3]2019-2020 Rev Final-merged'!K8</f>
        <v>2718935</v>
      </c>
      <c r="I15" s="127">
        <f>'[3]2019-2020 Rev Final-merged'!L8</f>
        <v>665527</v>
      </c>
      <c r="J15" s="127">
        <f>'[3]2019-2020 Rev Final-merged'!M8</f>
        <v>2333179</v>
      </c>
      <c r="K15" s="127">
        <f>'[3]2019-2020 Rev Final-merged'!N8</f>
        <v>2641317</v>
      </c>
      <c r="L15" s="127">
        <f>'[3]2019-2020 Rev Final-merged'!O8</f>
        <v>8358958</v>
      </c>
      <c r="M15" s="127">
        <f t="shared" ref="M15:M46" si="3">SUM(H15:K15)</f>
        <v>8358958</v>
      </c>
      <c r="N15" s="127">
        <f>'[3]Hold Harmless Base-20'!Y7</f>
        <v>7303515.9213835327</v>
      </c>
      <c r="O15" s="162">
        <f t="shared" ref="O15:O46" si="4">M15-N15</f>
        <v>1055442.0786164673</v>
      </c>
      <c r="P15" s="163">
        <f t="shared" ref="P15:P46" si="5">IF(O15&gt;0,O15,"0")</f>
        <v>1055442.0786164673</v>
      </c>
      <c r="Q15" s="164">
        <f t="shared" ref="Q15:Q46" si="6">P15*$P$8</f>
        <v>865692.38797768531</v>
      </c>
      <c r="R15" s="165">
        <f t="shared" ref="R15:R46" si="7">M15-Q15</f>
        <v>7493265.6120223142</v>
      </c>
      <c r="S15" s="166">
        <f t="shared" ref="S15:S46" si="8">IF($R15&gt;0,$R15/N15,0)</f>
        <v>1.025980595192957</v>
      </c>
      <c r="T15" s="167">
        <f t="shared" ref="T15:T46" si="9">IF(R15&gt;0,R15/L15,0)</f>
        <v>0.89643537053569522</v>
      </c>
      <c r="U15" s="149" t="b">
        <f t="shared" ref="U15:U46" si="10">AND(S15&lt;100%,T15&lt;100%)</f>
        <v>0</v>
      </c>
      <c r="V15" s="127">
        <f t="shared" ref="V15:V46" si="11">R15/R$13*X$3</f>
        <v>7422913.3509074142</v>
      </c>
      <c r="W15" s="143">
        <f t="shared" ref="W15:W46" si="12">V15/V$13*Z$3</f>
        <v>7422913.3509074114</v>
      </c>
      <c r="X15" s="143">
        <f t="shared" ref="X15:X46" si="13">V15/V$13*Z$3</f>
        <v>7422913.3509074114</v>
      </c>
      <c r="Y15" s="143">
        <f>'[3]Hold Harmless Base-20'!L7</f>
        <v>2464348.664837867</v>
      </c>
      <c r="Z15" s="143">
        <f>'[3]Hold Harmless Base-20'!M7</f>
        <v>594218.36884664884</v>
      </c>
      <c r="AA15" s="143">
        <f>'[3]Hold Harmless Base-20'!N7</f>
        <v>2111451.8060454219</v>
      </c>
      <c r="AB15" s="143">
        <f>'[3]Hold Harmless Base-20'!O7</f>
        <v>2133497.081653595</v>
      </c>
      <c r="AC15" s="143">
        <f t="shared" ref="AC15:AC46" si="14">SUM(Y15:AB15)</f>
        <v>7303515.9213835327</v>
      </c>
      <c r="AD15" s="168">
        <f>'[3]Populations-merged FY20'!M8</f>
        <v>0.47382602001539648</v>
      </c>
      <c r="AE15" s="169">
        <f t="shared" ref="AE15:AE46" si="15">IF($AD15&lt;0.15,0.85,0)</f>
        <v>0</v>
      </c>
      <c r="AF15" s="169">
        <f t="shared" ref="AF15:AF46" si="16">IF(AND($AD15&gt;=0.15,$AD15&lt;0.3),0.9,0)</f>
        <v>0</v>
      </c>
      <c r="AG15" s="169">
        <f t="shared" ref="AG15:AG46" si="17">IF($AD15&gt;=0.3,0.95,0)</f>
        <v>0.95</v>
      </c>
      <c r="AH15" s="170">
        <f t="shared" ref="AH15:AH46" si="18">MAX(AE15:AG15)</f>
        <v>0.95</v>
      </c>
      <c r="AI15" s="143">
        <f t="shared" ref="AI15:AI46" si="19">AC15*AH15</f>
        <v>6938340.1253143558</v>
      </c>
      <c r="AJ15" s="143">
        <f t="shared" ref="AJ15:AJ46" si="20">IF(X15&lt;$AI15,$AI15,0)</f>
        <v>0</v>
      </c>
      <c r="AK15" s="143">
        <f t="shared" ref="AK15:AK46" si="21">IF($AJ15=0,X15,0)</f>
        <v>7422913.3509074114</v>
      </c>
      <c r="AL15" s="143">
        <f t="shared" ref="AL15:AL46" si="22">AK15/AK$13*AM$8</f>
        <v>7417468.2412675666</v>
      </c>
      <c r="AM15" s="143">
        <f t="shared" ref="AM15:AM46" si="23">$AJ15+AL15</f>
        <v>7417468.2412675666</v>
      </c>
      <c r="AN15" s="143">
        <f t="shared" ref="AN15:AN46" si="24">IF(AM15&lt;$AI15,$AI15,0)</f>
        <v>0</v>
      </c>
      <c r="AO15" s="143">
        <f t="shared" ref="AO15:AO46" si="25">IF($AJ15+$AN15=0,AM15,0)</f>
        <v>7417468.2412675666</v>
      </c>
      <c r="AP15" s="143">
        <f t="shared" ref="AP15:AP46" si="26">AO15/AO$13*AQ$8</f>
        <v>7417454.7009535674</v>
      </c>
      <c r="AQ15" s="143">
        <f t="shared" ref="AQ15:AQ46" si="27">$AJ15+$AN15+AP15</f>
        <v>7417454.7009535674</v>
      </c>
      <c r="AR15" s="143">
        <f t="shared" ref="AR15:AR46" si="28">IF(AQ15&lt;$AI15,$AI15,0)</f>
        <v>0</v>
      </c>
      <c r="AS15" s="143">
        <f t="shared" ref="AS15:AS46" si="29">IF($AJ15+$AN15+$AR15=0,AQ15,0)</f>
        <v>7417454.7009535674</v>
      </c>
      <c r="AT15" s="143">
        <f t="shared" ref="AT15:AT46" si="30">AS15/AS$13*AU$8</f>
        <v>7417454.7009535655</v>
      </c>
      <c r="AU15" s="127">
        <f t="shared" ref="AU15:AU46" si="31">$AJ15+$AN15+$AR15+AT15</f>
        <v>7417454.7009535655</v>
      </c>
      <c r="AV15" s="143">
        <f t="shared" ref="AV15:AV46" si="32">IF(AU15&lt;$AI15,$AI15,0)</f>
        <v>0</v>
      </c>
      <c r="AW15" s="143">
        <f>'[3]Populations-merged FY20'!K8</f>
        <v>4924</v>
      </c>
      <c r="AX15" s="151">
        <f t="shared" ref="AX15:AX46" si="33">ROUND(AU15/AW15,0)</f>
        <v>1506</v>
      </c>
      <c r="AY15" s="152">
        <f>'[3]Populations-merged FY20'!G8</f>
        <v>0</v>
      </c>
      <c r="AZ15" s="171">
        <f t="shared" ref="AZ15:AZ46" si="34">ROUND(AX15*AY15,0)</f>
        <v>0</v>
      </c>
      <c r="BA15" s="172">
        <f t="shared" ref="BA15:BA46" si="35">AU15-AZ15</f>
        <v>7417454.7009535655</v>
      </c>
      <c r="BB15" s="173">
        <f t="shared" ref="BB15:BB54" si="36">BA15-BK15</f>
        <v>7415948.7009535655</v>
      </c>
      <c r="BC15" s="174">
        <f>'[3]Spec Schs Calculations-20'!C6</f>
        <v>1</v>
      </c>
      <c r="BD15" s="175">
        <f t="shared" ref="BD15:BD46" si="37">BC15*AX15</f>
        <v>1506</v>
      </c>
      <c r="BE15" s="176">
        <f>'[3]Spec Schs Calculations-20'!D6</f>
        <v>0</v>
      </c>
      <c r="BF15" s="177">
        <f t="shared" ref="BF15:BF46" si="38">BE15*AX15</f>
        <v>0</v>
      </c>
      <c r="BG15" s="176">
        <f>'[3]Spec Schs Calculations-20'!E6</f>
        <v>0</v>
      </c>
      <c r="BH15" s="177">
        <f t="shared" ref="BH15:BH46" si="39">BG15*AX15</f>
        <v>0</v>
      </c>
      <c r="BI15" s="178">
        <f>'[3]Spec Schs Calculations-20'!F6</f>
        <v>0</v>
      </c>
      <c r="BJ15" s="179">
        <f t="shared" ref="BJ15:BJ46" si="40">BI15*AX15</f>
        <v>0</v>
      </c>
      <c r="BK15" s="180">
        <f t="shared" ref="BK15:BK46" si="41">SUM(BD15,BF15,BH15,BJ15)</f>
        <v>1506</v>
      </c>
      <c r="BL15" s="13"/>
    </row>
    <row r="16" spans="1:64" ht="14.5" x14ac:dyDescent="0.35">
      <c r="A16" s="181">
        <v>4700030</v>
      </c>
      <c r="B16" s="143" t="s">
        <v>104</v>
      </c>
      <c r="C16" s="127">
        <f>'[3]2019-2020 Rev Final-merged'!F9</f>
        <v>55997.647356121481</v>
      </c>
      <c r="D16" s="127">
        <f>'[3]2019-2020 Rev Final-merged'!G9</f>
        <v>13502.481302991113</v>
      </c>
      <c r="E16" s="127">
        <f>'[3]2019-2020 Rev Final-merged'!H9</f>
        <v>28634.109737345807</v>
      </c>
      <c r="F16" s="127">
        <f>'[3]2019-2020 Rev Final-merged'!I9</f>
        <v>28933.068486680721</v>
      </c>
      <c r="G16" s="127">
        <f>'[3]2019-2020 Rev Final-merged'!J9</f>
        <v>127067.30688313913</v>
      </c>
      <c r="H16" s="127">
        <f>'[3]2019-2020 Rev Final-merged'!K9</f>
        <v>55769.732436599676</v>
      </c>
      <c r="I16" s="127">
        <f>'[3]2019-2020 Rev Final-merged'!L9</f>
        <v>13650.999224152569</v>
      </c>
      <c r="J16" s="127">
        <f>'[3]2019-2020 Rev Final-merged'!M9</f>
        <v>27724.51848748004</v>
      </c>
      <c r="K16" s="127">
        <f>'[3]2019-2020 Rev Final-merged'!N9</f>
        <v>26039.761638012649</v>
      </c>
      <c r="L16" s="127">
        <f>'[3]2019-2020 Rev Final-merged'!O9</f>
        <v>123185.01178624493</v>
      </c>
      <c r="M16" s="127">
        <f t="shared" si="3"/>
        <v>123185.01178624493</v>
      </c>
      <c r="N16" s="127">
        <f>'[3]Hold Harmless Base-20'!Y8</f>
        <v>108594.52238513474</v>
      </c>
      <c r="O16" s="162">
        <f t="shared" si="4"/>
        <v>14590.489401110186</v>
      </c>
      <c r="P16" s="163">
        <f t="shared" si="5"/>
        <v>14590.489401110186</v>
      </c>
      <c r="Q16" s="164">
        <f t="shared" si="6"/>
        <v>11967.379231238767</v>
      </c>
      <c r="R16" s="165">
        <f t="shared" si="7"/>
        <v>111217.63255500616</v>
      </c>
      <c r="S16" s="166">
        <f t="shared" si="8"/>
        <v>1.0241550873124932</v>
      </c>
      <c r="T16" s="167">
        <f t="shared" si="9"/>
        <v>0.90285036257491302</v>
      </c>
      <c r="U16" s="149" t="b">
        <f t="shared" si="10"/>
        <v>0</v>
      </c>
      <c r="V16" s="127">
        <f t="shared" si="11"/>
        <v>110173.44003185081</v>
      </c>
      <c r="W16" s="143">
        <f t="shared" si="12"/>
        <v>110173.44003185077</v>
      </c>
      <c r="X16" s="143">
        <f t="shared" si="13"/>
        <v>110173.44003185077</v>
      </c>
      <c r="Y16" s="143">
        <f>'[3]Hold Harmless Base-20'!L8</f>
        <v>47856.824217749461</v>
      </c>
      <c r="Z16" s="143">
        <f>'[3]Hold Harmless Base-20'!M8</f>
        <v>11539.518260673063</v>
      </c>
      <c r="AA16" s="143">
        <f>'[3]Hold Harmless Base-20'!N8</f>
        <v>24471.341583640758</v>
      </c>
      <c r="AB16" s="143">
        <f>'[3]Hold Harmless Base-20'!O8</f>
        <v>24726.838323071457</v>
      </c>
      <c r="AC16" s="143">
        <f t="shared" si="14"/>
        <v>108594.52238513474</v>
      </c>
      <c r="AD16" s="168">
        <f>'[3]Populations-merged FY20'!M9</f>
        <v>0.258974358974359</v>
      </c>
      <c r="AE16" s="169">
        <f t="shared" si="15"/>
        <v>0</v>
      </c>
      <c r="AF16" s="169">
        <f t="shared" si="16"/>
        <v>0.9</v>
      </c>
      <c r="AG16" s="169">
        <f t="shared" si="17"/>
        <v>0</v>
      </c>
      <c r="AH16" s="170">
        <f t="shared" si="18"/>
        <v>0.9</v>
      </c>
      <c r="AI16" s="143">
        <f t="shared" si="19"/>
        <v>97735.070146621263</v>
      </c>
      <c r="AJ16" s="143">
        <f t="shared" si="20"/>
        <v>0</v>
      </c>
      <c r="AK16" s="143">
        <f t="shared" si="21"/>
        <v>110173.44003185077</v>
      </c>
      <c r="AL16" s="143">
        <f t="shared" si="22"/>
        <v>110092.62183662032</v>
      </c>
      <c r="AM16" s="143">
        <f t="shared" si="23"/>
        <v>110092.62183662032</v>
      </c>
      <c r="AN16" s="143">
        <f t="shared" si="24"/>
        <v>0</v>
      </c>
      <c r="AO16" s="143">
        <f t="shared" si="25"/>
        <v>110092.62183662032</v>
      </c>
      <c r="AP16" s="143">
        <f t="shared" si="26"/>
        <v>110092.42086661005</v>
      </c>
      <c r="AQ16" s="143">
        <f t="shared" si="27"/>
        <v>110092.42086661005</v>
      </c>
      <c r="AR16" s="143">
        <f t="shared" si="28"/>
        <v>0</v>
      </c>
      <c r="AS16" s="143">
        <f t="shared" si="29"/>
        <v>110092.42086661005</v>
      </c>
      <c r="AT16" s="143">
        <f t="shared" si="30"/>
        <v>110092.42086661002</v>
      </c>
      <c r="AU16" s="127">
        <f t="shared" si="31"/>
        <v>110092.42086661002</v>
      </c>
      <c r="AV16" s="143">
        <f t="shared" si="32"/>
        <v>0</v>
      </c>
      <c r="AW16" s="143">
        <f>'[3]Populations-merged FY20'!K9</f>
        <v>101</v>
      </c>
      <c r="AX16" s="151">
        <f t="shared" si="33"/>
        <v>1090</v>
      </c>
      <c r="AY16" s="152">
        <f>'[3]Populations-merged FY20'!G9</f>
        <v>0</v>
      </c>
      <c r="AZ16" s="171">
        <f t="shared" si="34"/>
        <v>0</v>
      </c>
      <c r="BA16" s="172">
        <f t="shared" si="35"/>
        <v>110092.42086661002</v>
      </c>
      <c r="BB16" s="182">
        <f t="shared" si="36"/>
        <v>109002.42086661002</v>
      </c>
      <c r="BC16" s="174">
        <f>'[3]Spec Schs Calculations-20'!C7</f>
        <v>0</v>
      </c>
      <c r="BD16" s="183">
        <f t="shared" si="37"/>
        <v>0</v>
      </c>
      <c r="BE16" s="176">
        <f>'[3]Spec Schs Calculations-20'!D7</f>
        <v>1</v>
      </c>
      <c r="BF16" s="184">
        <f t="shared" si="38"/>
        <v>1090</v>
      </c>
      <c r="BG16" s="176">
        <f>'[3]Spec Schs Calculations-20'!E7</f>
        <v>0</v>
      </c>
      <c r="BH16" s="184">
        <f t="shared" si="39"/>
        <v>0</v>
      </c>
      <c r="BI16" s="185">
        <f>'[3]Spec Schs Calculations-20'!F7</f>
        <v>0</v>
      </c>
      <c r="BJ16" s="186">
        <f t="shared" si="40"/>
        <v>0</v>
      </c>
      <c r="BK16" s="180">
        <f t="shared" si="41"/>
        <v>1090</v>
      </c>
      <c r="BL16" s="13"/>
    </row>
    <row r="17" spans="1:64" ht="14.5" x14ac:dyDescent="0.35">
      <c r="A17" s="181">
        <v>4700060</v>
      </c>
      <c r="B17" s="143" t="s">
        <v>105</v>
      </c>
      <c r="C17" s="127">
        <f>'[3]2019-2020 Rev Final-merged'!F10</f>
        <v>139933.83854627598</v>
      </c>
      <c r="D17" s="127">
        <f>'[3]2019-2020 Rev Final-merged'!G10</f>
        <v>33333.520211388735</v>
      </c>
      <c r="E17" s="127">
        <f>'[3]2019-2020 Rev Final-merged'!H10</f>
        <v>64131.024981076895</v>
      </c>
      <c r="F17" s="127">
        <f>'[3]2019-2020 Rev Final-merged'!I10</f>
        <v>65380.07237662375</v>
      </c>
      <c r="G17" s="127">
        <f>'[3]2019-2020 Rev Final-merged'!J10</f>
        <v>302778.45611536538</v>
      </c>
      <c r="H17" s="127">
        <f>'[3]2019-2020 Rev Final-merged'!K10</f>
        <v>155161.33479885661</v>
      </c>
      <c r="I17" s="127">
        <f>'[3]2019-2020 Rev Final-merged'!L10</f>
        <v>37979.512692939323</v>
      </c>
      <c r="J17" s="127">
        <f>'[3]2019-2020 Rev Final-merged'!M10</f>
        <v>67826.945259823566</v>
      </c>
      <c r="K17" s="127">
        <f>'[3]2019-2020 Rev Final-merged'!N10</f>
        <v>58601.488148793782</v>
      </c>
      <c r="L17" s="127">
        <f>'[3]2019-2020 Rev Final-merged'!O10</f>
        <v>319569.28090041329</v>
      </c>
      <c r="M17" s="127">
        <f t="shared" si="3"/>
        <v>319569.28090041329</v>
      </c>
      <c r="N17" s="127">
        <f>'[3]Hold Harmless Base-20'!Y9</f>
        <v>299776.96344664303</v>
      </c>
      <c r="O17" s="162">
        <f t="shared" si="4"/>
        <v>19792.317453770258</v>
      </c>
      <c r="P17" s="163">
        <f t="shared" si="5"/>
        <v>19792.317453770258</v>
      </c>
      <c r="Q17" s="164">
        <f t="shared" si="6"/>
        <v>16234.011233119567</v>
      </c>
      <c r="R17" s="165">
        <f t="shared" si="7"/>
        <v>303335.2696672937</v>
      </c>
      <c r="S17" s="166">
        <f t="shared" si="8"/>
        <v>1.0118698454335502</v>
      </c>
      <c r="T17" s="167">
        <f t="shared" si="9"/>
        <v>0.94920033869532483</v>
      </c>
      <c r="U17" s="149" t="b">
        <f t="shared" si="10"/>
        <v>0</v>
      </c>
      <c r="V17" s="127">
        <f t="shared" si="11"/>
        <v>300487.33617581934</v>
      </c>
      <c r="W17" s="143">
        <f t="shared" si="12"/>
        <v>300487.33617581922</v>
      </c>
      <c r="X17" s="143">
        <f t="shared" si="13"/>
        <v>300487.33617581922</v>
      </c>
      <c r="Y17" s="143">
        <f>'[3]Hold Harmless Base-20'!L9</f>
        <v>138546.65137354404</v>
      </c>
      <c r="Z17" s="143">
        <f>'[3]Hold Harmless Base-20'!M9</f>
        <v>33003.07953928534</v>
      </c>
      <c r="AA17" s="143">
        <f>'[3]Hold Harmless Base-20'!N9</f>
        <v>63495.28357533762</v>
      </c>
      <c r="AB17" s="143">
        <f>'[3]Hold Harmless Base-20'!O9</f>
        <v>64731.948958476067</v>
      </c>
      <c r="AC17" s="143">
        <f t="shared" si="14"/>
        <v>299776.96344664303</v>
      </c>
      <c r="AD17" s="168">
        <f>'[3]Populations-merged FY20'!M10</f>
        <v>0.22408293460925041</v>
      </c>
      <c r="AE17" s="169">
        <f t="shared" si="15"/>
        <v>0</v>
      </c>
      <c r="AF17" s="169">
        <f t="shared" si="16"/>
        <v>0.9</v>
      </c>
      <c r="AG17" s="169">
        <f t="shared" si="17"/>
        <v>0</v>
      </c>
      <c r="AH17" s="170">
        <f t="shared" si="18"/>
        <v>0.9</v>
      </c>
      <c r="AI17" s="143">
        <f t="shared" si="19"/>
        <v>269799.26710197871</v>
      </c>
      <c r="AJ17" s="143">
        <f t="shared" si="20"/>
        <v>0</v>
      </c>
      <c r="AK17" s="143">
        <f t="shared" si="21"/>
        <v>300487.33617581922</v>
      </c>
      <c r="AL17" s="143">
        <f t="shared" si="22"/>
        <v>300266.9124131382</v>
      </c>
      <c r="AM17" s="143">
        <f t="shared" si="23"/>
        <v>300266.9124131382</v>
      </c>
      <c r="AN17" s="143">
        <f t="shared" si="24"/>
        <v>0</v>
      </c>
      <c r="AO17" s="143">
        <f t="shared" si="25"/>
        <v>300266.9124131382</v>
      </c>
      <c r="AP17" s="143">
        <f t="shared" si="26"/>
        <v>300266.36428699252</v>
      </c>
      <c r="AQ17" s="143">
        <f t="shared" si="27"/>
        <v>300266.36428699252</v>
      </c>
      <c r="AR17" s="143">
        <f t="shared" si="28"/>
        <v>0</v>
      </c>
      <c r="AS17" s="143">
        <f t="shared" si="29"/>
        <v>300266.36428699252</v>
      </c>
      <c r="AT17" s="143">
        <f t="shared" si="30"/>
        <v>300266.36428699247</v>
      </c>
      <c r="AU17" s="127">
        <f t="shared" si="31"/>
        <v>300266.36428699247</v>
      </c>
      <c r="AV17" s="143">
        <f t="shared" si="32"/>
        <v>0</v>
      </c>
      <c r="AW17" s="143">
        <f>'[3]Populations-merged FY20'!K10</f>
        <v>281</v>
      </c>
      <c r="AX17" s="151">
        <f t="shared" si="33"/>
        <v>1069</v>
      </c>
      <c r="AY17" s="152">
        <f>'[3]Populations-merged FY20'!G10</f>
        <v>0</v>
      </c>
      <c r="AZ17" s="171">
        <f t="shared" si="34"/>
        <v>0</v>
      </c>
      <c r="BA17" s="172">
        <f t="shared" si="35"/>
        <v>300266.36428699247</v>
      </c>
      <c r="BB17" s="182">
        <f t="shared" si="36"/>
        <v>300266.36428699247</v>
      </c>
      <c r="BC17" s="174">
        <f>'[3]Spec Schs Calculations-20'!C8</f>
        <v>0</v>
      </c>
      <c r="BD17" s="183">
        <f t="shared" si="37"/>
        <v>0</v>
      </c>
      <c r="BE17" s="176">
        <f>'[3]Spec Schs Calculations-20'!D8</f>
        <v>0</v>
      </c>
      <c r="BF17" s="184">
        <f t="shared" si="38"/>
        <v>0</v>
      </c>
      <c r="BG17" s="176">
        <f>'[3]Spec Schs Calculations-20'!E8</f>
        <v>0</v>
      </c>
      <c r="BH17" s="184">
        <f t="shared" si="39"/>
        <v>0</v>
      </c>
      <c r="BI17" s="185">
        <f>'[3]Spec Schs Calculations-20'!F8</f>
        <v>0</v>
      </c>
      <c r="BJ17" s="186">
        <f t="shared" si="40"/>
        <v>0</v>
      </c>
      <c r="BK17" s="180">
        <f t="shared" si="41"/>
        <v>0</v>
      </c>
      <c r="BL17" s="13"/>
    </row>
    <row r="18" spans="1:64" ht="14.5" x14ac:dyDescent="0.35">
      <c r="A18" s="181">
        <v>4700090</v>
      </c>
      <c r="B18" s="143" t="s">
        <v>106</v>
      </c>
      <c r="C18" s="127">
        <f>'[3]2019-2020 Rev Final-merged'!F11</f>
        <v>801998.28921329358</v>
      </c>
      <c r="D18" s="127">
        <f>'[3]2019-2020 Rev Final-merged'!G11</f>
        <v>191574.39980364664</v>
      </c>
      <c r="E18" s="127">
        <f>'[3]2019-2020 Rev Final-merged'!H11</f>
        <v>369341.23061463906</v>
      </c>
      <c r="F18" s="127">
        <f>'[3]2019-2020 Rev Final-merged'!I11</f>
        <v>368037.14682330191</v>
      </c>
      <c r="G18" s="127">
        <f>'[3]2019-2020 Rev Final-merged'!J11</f>
        <v>1730951.0664548811</v>
      </c>
      <c r="H18" s="127">
        <f>'[3]2019-2020 Rev Final-merged'!K11</f>
        <v>815011.13937050628</v>
      </c>
      <c r="I18" s="127">
        <f>'[3]2019-2020 Rev Final-merged'!L11</f>
        <v>199493.81044405137</v>
      </c>
      <c r="J18" s="127">
        <f>'[3]2019-2020 Rev Final-merged'!M11</f>
        <v>364153.28477458149</v>
      </c>
      <c r="K18" s="127">
        <f>'[3]2019-2020 Rev Final-merged'!N11</f>
        <v>332039.59834154556</v>
      </c>
      <c r="L18" s="127">
        <f>'[3]2019-2020 Rev Final-merged'!O11</f>
        <v>1710697.8329306848</v>
      </c>
      <c r="M18" s="127">
        <f t="shared" si="3"/>
        <v>1710697.8329306848</v>
      </c>
      <c r="N18" s="127">
        <f>'[3]Hold Harmless Base-20'!Y10</f>
        <v>1695798.6811164059</v>
      </c>
      <c r="O18" s="162">
        <f t="shared" si="4"/>
        <v>14899.151814278914</v>
      </c>
      <c r="P18" s="163">
        <f t="shared" si="5"/>
        <v>14899.151814278914</v>
      </c>
      <c r="Q18" s="164">
        <f t="shared" si="6"/>
        <v>12220.54963911682</v>
      </c>
      <c r="R18" s="165">
        <f t="shared" si="7"/>
        <v>1698477.283291568</v>
      </c>
      <c r="S18" s="166">
        <f t="shared" si="8"/>
        <v>1.0015795519863235</v>
      </c>
      <c r="T18" s="167">
        <f t="shared" si="9"/>
        <v>0.99285639497293277</v>
      </c>
      <c r="U18" s="149" t="b">
        <f t="shared" si="10"/>
        <v>0</v>
      </c>
      <c r="V18" s="127">
        <f t="shared" si="11"/>
        <v>1682530.7356154602</v>
      </c>
      <c r="W18" s="143">
        <f t="shared" si="12"/>
        <v>1682530.7356154595</v>
      </c>
      <c r="X18" s="143">
        <f t="shared" si="13"/>
        <v>1682530.7356154595</v>
      </c>
      <c r="Y18" s="143">
        <f>'[3]Hold Harmless Base-20'!L10</f>
        <v>785711.20088966854</v>
      </c>
      <c r="Z18" s="143">
        <f>'[3]Hold Harmless Base-20'!M10</f>
        <v>187683.88131736888</v>
      </c>
      <c r="AA18" s="143">
        <f>'[3]Hold Harmless Base-20'!N10</f>
        <v>361840.59959648841</v>
      </c>
      <c r="AB18" s="143">
        <f>'[3]Hold Harmless Base-20'!O10</f>
        <v>360562.9993128801</v>
      </c>
      <c r="AC18" s="143">
        <f t="shared" si="14"/>
        <v>1695798.6811164059</v>
      </c>
      <c r="AD18" s="168">
        <f>'[3]Populations-merged FY20'!M11</f>
        <v>0.20818053596614949</v>
      </c>
      <c r="AE18" s="169">
        <f t="shared" si="15"/>
        <v>0</v>
      </c>
      <c r="AF18" s="169">
        <f t="shared" si="16"/>
        <v>0.9</v>
      </c>
      <c r="AG18" s="169">
        <f t="shared" si="17"/>
        <v>0</v>
      </c>
      <c r="AH18" s="170">
        <f t="shared" si="18"/>
        <v>0.9</v>
      </c>
      <c r="AI18" s="143">
        <f t="shared" si="19"/>
        <v>1526218.8130047654</v>
      </c>
      <c r="AJ18" s="143">
        <f t="shared" si="20"/>
        <v>0</v>
      </c>
      <c r="AK18" s="143">
        <f t="shared" si="21"/>
        <v>1682530.7356154595</v>
      </c>
      <c r="AL18" s="143">
        <f t="shared" si="22"/>
        <v>1681296.508042708</v>
      </c>
      <c r="AM18" s="143">
        <f t="shared" si="23"/>
        <v>1681296.508042708</v>
      </c>
      <c r="AN18" s="143">
        <f t="shared" si="24"/>
        <v>0</v>
      </c>
      <c r="AO18" s="143">
        <f t="shared" si="25"/>
        <v>1681296.508042708</v>
      </c>
      <c r="AP18" s="143">
        <f t="shared" si="26"/>
        <v>1681293.4388981019</v>
      </c>
      <c r="AQ18" s="143">
        <f t="shared" si="27"/>
        <v>1681293.4388981019</v>
      </c>
      <c r="AR18" s="143">
        <f t="shared" si="28"/>
        <v>0</v>
      </c>
      <c r="AS18" s="143">
        <f t="shared" si="29"/>
        <v>1681293.4388981019</v>
      </c>
      <c r="AT18" s="143">
        <f t="shared" si="30"/>
        <v>1681293.4388981017</v>
      </c>
      <c r="AU18" s="127">
        <f t="shared" si="31"/>
        <v>1681293.4388981017</v>
      </c>
      <c r="AV18" s="143">
        <f t="shared" si="32"/>
        <v>0</v>
      </c>
      <c r="AW18" s="143">
        <f>'[3]Populations-merged FY20'!K11</f>
        <v>1476</v>
      </c>
      <c r="AX18" s="151">
        <f t="shared" si="33"/>
        <v>1139</v>
      </c>
      <c r="AY18" s="152">
        <f>'[3]Populations-merged FY20'!G11</f>
        <v>47</v>
      </c>
      <c r="AZ18" s="171">
        <f t="shared" si="34"/>
        <v>53533</v>
      </c>
      <c r="BA18" s="172">
        <f t="shared" si="35"/>
        <v>1627760.4388981017</v>
      </c>
      <c r="BB18" s="182">
        <f t="shared" si="36"/>
        <v>1626621.4388981017</v>
      </c>
      <c r="BC18" s="174">
        <f>'[3]Spec Schs Calculations-20'!C9</f>
        <v>0</v>
      </c>
      <c r="BD18" s="183">
        <f t="shared" si="37"/>
        <v>0</v>
      </c>
      <c r="BE18" s="176">
        <f>'[3]Spec Schs Calculations-20'!D9</f>
        <v>0</v>
      </c>
      <c r="BF18" s="184">
        <f t="shared" si="38"/>
        <v>0</v>
      </c>
      <c r="BG18" s="176">
        <f>'[3]Spec Schs Calculations-20'!E9</f>
        <v>1</v>
      </c>
      <c r="BH18" s="184">
        <f t="shared" si="39"/>
        <v>1139</v>
      </c>
      <c r="BI18" s="185">
        <f>'[3]Spec Schs Calculations-20'!F9</f>
        <v>0</v>
      </c>
      <c r="BJ18" s="186">
        <f t="shared" si="40"/>
        <v>0</v>
      </c>
      <c r="BK18" s="180">
        <f t="shared" si="41"/>
        <v>1139</v>
      </c>
    </row>
    <row r="19" spans="1:64" ht="14.5" x14ac:dyDescent="0.35">
      <c r="A19" s="181">
        <v>4700152</v>
      </c>
      <c r="B19" s="187" t="s">
        <v>107</v>
      </c>
      <c r="C19" s="127">
        <f>'[3]2019-2020 Rev Final-merged'!F12</f>
        <v>475710.50673438766</v>
      </c>
      <c r="D19" s="188">
        <f>'[3]2019-2020 Rev Final-merged'!G12</f>
        <v>0</v>
      </c>
      <c r="E19" s="127">
        <f>'[3]2019-2020 Rev Final-merged'!H12</f>
        <v>372361.32986733085</v>
      </c>
      <c r="F19" s="127">
        <f>'[3]2019-2020 Rev Final-merged'!I12</f>
        <v>379613.62233280129</v>
      </c>
      <c r="G19" s="127">
        <f>'[3]2019-2020 Rev Final-merged'!J12</f>
        <v>1227685.4589345199</v>
      </c>
      <c r="H19" s="127">
        <f>'[3]2019-2020 Rev Final-merged'!K12</f>
        <v>324468.10829227912</v>
      </c>
      <c r="I19" s="127">
        <f>'[3]2019-2020 Rev Final-merged'!L12</f>
        <v>0</v>
      </c>
      <c r="J19" s="127">
        <f>'[3]2019-2020 Rev Final-merged'!M12</f>
        <v>253976.68244210025</v>
      </c>
      <c r="K19" s="127">
        <f>'[3]2019-2020 Rev Final-merged'!N12</f>
        <v>258923.25726805301</v>
      </c>
      <c r="L19" s="127">
        <f>'[3]2019-2020 Rev Final-merged'!O12</f>
        <v>837368.04800243233</v>
      </c>
      <c r="M19" s="127">
        <f t="shared" si="3"/>
        <v>837368.04800243233</v>
      </c>
      <c r="N19" s="127">
        <f>'[3]Hold Harmless Base-20'!Y11</f>
        <v>1215515.2109196314</v>
      </c>
      <c r="O19" s="162">
        <f t="shared" si="4"/>
        <v>-378147.16291719908</v>
      </c>
      <c r="P19" s="163" t="str">
        <f t="shared" si="5"/>
        <v>0</v>
      </c>
      <c r="Q19" s="164">
        <f t="shared" si="6"/>
        <v>0</v>
      </c>
      <c r="R19" s="165">
        <f t="shared" si="7"/>
        <v>837368.04800243233</v>
      </c>
      <c r="S19" s="166">
        <f t="shared" si="8"/>
        <v>0.68889968671712343</v>
      </c>
      <c r="T19" s="167">
        <f t="shared" si="9"/>
        <v>1</v>
      </c>
      <c r="U19" s="149" t="b">
        <f t="shared" si="10"/>
        <v>0</v>
      </c>
      <c r="V19" s="127">
        <f t="shared" si="11"/>
        <v>829506.22398436698</v>
      </c>
      <c r="W19" s="143">
        <f t="shared" si="12"/>
        <v>829506.22398436663</v>
      </c>
      <c r="X19" s="143">
        <f t="shared" si="13"/>
        <v>829506.22398436663</v>
      </c>
      <c r="Y19" s="143">
        <f>'[3]Hold Harmless Base-20'!L11</f>
        <v>470994.71018559556</v>
      </c>
      <c r="Z19" s="143">
        <f>'[3]Hold Harmless Base-20'!M11</f>
        <v>0</v>
      </c>
      <c r="AA19" s="143">
        <f>'[3]Hold Harmless Base-20'!N11</f>
        <v>368670.05071870267</v>
      </c>
      <c r="AB19" s="143">
        <f>'[3]Hold Harmless Base-20'!O11</f>
        <v>375850.45001533331</v>
      </c>
      <c r="AC19" s="143">
        <f t="shared" si="14"/>
        <v>1215515.2109196314</v>
      </c>
      <c r="AD19" s="168">
        <f>'[3]Populations-merged FY20'!M12</f>
        <v>6.6865276398543533E-2</v>
      </c>
      <c r="AE19" s="169">
        <f t="shared" si="15"/>
        <v>0.85</v>
      </c>
      <c r="AF19" s="169">
        <f t="shared" si="16"/>
        <v>0</v>
      </c>
      <c r="AG19" s="169">
        <f t="shared" si="17"/>
        <v>0</v>
      </c>
      <c r="AH19" s="170">
        <f t="shared" si="18"/>
        <v>0.85</v>
      </c>
      <c r="AI19" s="143">
        <f t="shared" si="19"/>
        <v>1033187.9292816867</v>
      </c>
      <c r="AJ19" s="143">
        <f t="shared" si="20"/>
        <v>1033187.9292816867</v>
      </c>
      <c r="AK19" s="143">
        <f t="shared" si="21"/>
        <v>0</v>
      </c>
      <c r="AL19" s="143">
        <f t="shared" si="22"/>
        <v>0</v>
      </c>
      <c r="AM19" s="143">
        <f t="shared" si="23"/>
        <v>1033187.9292816867</v>
      </c>
      <c r="AN19" s="143">
        <f t="shared" si="24"/>
        <v>0</v>
      </c>
      <c r="AO19" s="143">
        <f t="shared" si="25"/>
        <v>0</v>
      </c>
      <c r="AP19" s="143">
        <f t="shared" si="26"/>
        <v>0</v>
      </c>
      <c r="AQ19" s="143">
        <f t="shared" si="27"/>
        <v>1033187.9292816867</v>
      </c>
      <c r="AR19" s="143">
        <f t="shared" si="28"/>
        <v>0</v>
      </c>
      <c r="AS19" s="143">
        <f t="shared" si="29"/>
        <v>0</v>
      </c>
      <c r="AT19" s="143">
        <f t="shared" si="30"/>
        <v>0</v>
      </c>
      <c r="AU19" s="127">
        <f t="shared" si="31"/>
        <v>1033187.9292816867</v>
      </c>
      <c r="AV19" s="143">
        <f t="shared" si="32"/>
        <v>0</v>
      </c>
      <c r="AW19" s="143">
        <f>'[3]Populations-merged FY20'!K12</f>
        <v>202</v>
      </c>
      <c r="AX19" s="151">
        <f t="shared" si="33"/>
        <v>5115</v>
      </c>
      <c r="AY19" s="152">
        <f>'[3]Populations-merged FY20'!G12</f>
        <v>0</v>
      </c>
      <c r="AZ19" s="171">
        <f t="shared" si="34"/>
        <v>0</v>
      </c>
      <c r="BA19" s="172">
        <f t="shared" si="35"/>
        <v>1033187.9292816867</v>
      </c>
      <c r="BB19" s="182">
        <f t="shared" si="36"/>
        <v>1033187.9292816867</v>
      </c>
      <c r="BC19" s="174">
        <f>'[3]Spec Schs Calculations-20'!C10</f>
        <v>0</v>
      </c>
      <c r="BD19" s="183">
        <f t="shared" si="37"/>
        <v>0</v>
      </c>
      <c r="BE19" s="176">
        <f>'[3]Spec Schs Calculations-20'!D10</f>
        <v>0</v>
      </c>
      <c r="BF19" s="184">
        <f t="shared" si="38"/>
        <v>0</v>
      </c>
      <c r="BG19" s="176">
        <f>'[3]Spec Schs Calculations-20'!E10</f>
        <v>0</v>
      </c>
      <c r="BH19" s="184">
        <f t="shared" si="39"/>
        <v>0</v>
      </c>
      <c r="BI19" s="185">
        <f>'[3]Spec Schs Calculations-20'!F10</f>
        <v>0</v>
      </c>
      <c r="BJ19" s="186">
        <f t="shared" si="40"/>
        <v>0</v>
      </c>
      <c r="BK19" s="180">
        <f t="shared" si="41"/>
        <v>0</v>
      </c>
      <c r="BL19" s="13"/>
    </row>
    <row r="20" spans="1:64" ht="14.5" x14ac:dyDescent="0.35">
      <c r="A20" s="181">
        <v>4700120</v>
      </c>
      <c r="B20" s="143" t="s">
        <v>109</v>
      </c>
      <c r="C20" s="127">
        <f>'[3]2019-2020 Rev Final-merged'!F13</f>
        <v>267926.17652963515</v>
      </c>
      <c r="D20" s="127">
        <f>'[3]2019-2020 Rev Final-merged'!G13</f>
        <v>63999.882731295933</v>
      </c>
      <c r="E20" s="127">
        <f>'[3]2019-2020 Rev Final-merged'!H13</f>
        <v>187017.4432701373</v>
      </c>
      <c r="F20" s="127">
        <f>'[3]2019-2020 Rev Final-merged'!I13</f>
        <v>186357.11510677452</v>
      </c>
      <c r="G20" s="127">
        <f>'[3]2019-2020 Rev Final-merged'!J13</f>
        <v>705300.61763784289</v>
      </c>
      <c r="H20" s="127">
        <f>'[3]2019-2020 Rev Final-merged'!K13</f>
        <v>301487.86049884581</v>
      </c>
      <c r="I20" s="127">
        <f>'[3]2019-2020 Rev Final-merged'!L13</f>
        <v>73796.490855319818</v>
      </c>
      <c r="J20" s="127">
        <f>'[3]2019-2020 Rev Final-merged'!M13</f>
        <v>203616.59664549906</v>
      </c>
      <c r="K20" s="127">
        <f>'[3]2019-2020 Rev Final-merged'!N13</f>
        <v>201343.82179451024</v>
      </c>
      <c r="L20" s="127">
        <f>'[3]2019-2020 Rev Final-merged'!O13</f>
        <v>780244.76979417494</v>
      </c>
      <c r="M20" s="127">
        <f t="shared" si="3"/>
        <v>780244.76979417494</v>
      </c>
      <c r="N20" s="127">
        <f>'[3]Hold Harmless Base-20'!Y12</f>
        <v>690977.27853765211</v>
      </c>
      <c r="O20" s="162">
        <f t="shared" si="4"/>
        <v>89267.49125652283</v>
      </c>
      <c r="P20" s="163">
        <f t="shared" si="5"/>
        <v>89267.49125652283</v>
      </c>
      <c r="Q20" s="164">
        <f t="shared" si="6"/>
        <v>73218.785985808878</v>
      </c>
      <c r="R20" s="165">
        <f t="shared" si="7"/>
        <v>707025.98380836612</v>
      </c>
      <c r="S20" s="166">
        <f t="shared" si="8"/>
        <v>1.0232260969632441</v>
      </c>
      <c r="T20" s="167">
        <f t="shared" si="9"/>
        <v>0.90615920949380591</v>
      </c>
      <c r="U20" s="149" t="b">
        <f t="shared" si="10"/>
        <v>0</v>
      </c>
      <c r="V20" s="127">
        <f t="shared" si="11"/>
        <v>700387.90647288517</v>
      </c>
      <c r="W20" s="143">
        <f t="shared" si="12"/>
        <v>700387.90647288482</v>
      </c>
      <c r="X20" s="143">
        <f t="shared" si="13"/>
        <v>700387.90647288482</v>
      </c>
      <c r="Y20" s="143">
        <f>'[3]Hold Harmless Base-20'!L12</f>
        <v>262485.09596869047</v>
      </c>
      <c r="Z20" s="143">
        <f>'[3]Hold Harmless Base-20'!M12</f>
        <v>62700.164568843538</v>
      </c>
      <c r="AA20" s="143">
        <f>'[3]Hold Harmless Base-20'!N12</f>
        <v>183219.46806549295</v>
      </c>
      <c r="AB20" s="143">
        <f>'[3]Hold Harmless Base-20'!O12</f>
        <v>182572.54993462516</v>
      </c>
      <c r="AC20" s="143">
        <f t="shared" si="14"/>
        <v>690977.27853765211</v>
      </c>
      <c r="AD20" s="168">
        <f>'[3]Populations-merged FY20'!M13</f>
        <v>0.3807531380753138</v>
      </c>
      <c r="AE20" s="169">
        <f t="shared" si="15"/>
        <v>0</v>
      </c>
      <c r="AF20" s="169">
        <f t="shared" si="16"/>
        <v>0</v>
      </c>
      <c r="AG20" s="169">
        <f t="shared" si="17"/>
        <v>0.95</v>
      </c>
      <c r="AH20" s="170">
        <f t="shared" si="18"/>
        <v>0.95</v>
      </c>
      <c r="AI20" s="143">
        <f t="shared" si="19"/>
        <v>656428.41461076948</v>
      </c>
      <c r="AJ20" s="143">
        <f t="shared" si="20"/>
        <v>0</v>
      </c>
      <c r="AK20" s="143">
        <f t="shared" si="21"/>
        <v>700387.90647288482</v>
      </c>
      <c r="AL20" s="143">
        <f t="shared" si="22"/>
        <v>699874.13394707453</v>
      </c>
      <c r="AM20" s="143">
        <f t="shared" si="23"/>
        <v>699874.13394707453</v>
      </c>
      <c r="AN20" s="143">
        <f t="shared" si="24"/>
        <v>0</v>
      </c>
      <c r="AO20" s="143">
        <f t="shared" si="25"/>
        <v>699874.13394707453</v>
      </c>
      <c r="AP20" s="143">
        <f t="shared" si="26"/>
        <v>699872.85635272227</v>
      </c>
      <c r="AQ20" s="143">
        <f t="shared" si="27"/>
        <v>699872.85635272227</v>
      </c>
      <c r="AR20" s="143">
        <f t="shared" si="28"/>
        <v>0</v>
      </c>
      <c r="AS20" s="143">
        <f t="shared" si="29"/>
        <v>699872.85635272227</v>
      </c>
      <c r="AT20" s="143">
        <f t="shared" si="30"/>
        <v>699872.85635272216</v>
      </c>
      <c r="AU20" s="127">
        <f t="shared" si="31"/>
        <v>699872.85635272216</v>
      </c>
      <c r="AV20" s="143">
        <f t="shared" si="32"/>
        <v>0</v>
      </c>
      <c r="AW20" s="143">
        <f>'[3]Populations-merged FY20'!K13</f>
        <v>546</v>
      </c>
      <c r="AX20" s="151">
        <f t="shared" si="33"/>
        <v>1282</v>
      </c>
      <c r="AY20" s="152">
        <f>'[3]Populations-merged FY20'!G13</f>
        <v>0</v>
      </c>
      <c r="AZ20" s="171">
        <f t="shared" si="34"/>
        <v>0</v>
      </c>
      <c r="BA20" s="172">
        <f t="shared" si="35"/>
        <v>699872.85635272216</v>
      </c>
      <c r="BB20" s="182">
        <f t="shared" si="36"/>
        <v>699872.85635272216</v>
      </c>
      <c r="BC20" s="174">
        <f>'[3]Spec Schs Calculations-20'!C11</f>
        <v>0</v>
      </c>
      <c r="BD20" s="183">
        <f t="shared" si="37"/>
        <v>0</v>
      </c>
      <c r="BE20" s="176">
        <f>'[3]Spec Schs Calculations-20'!D11</f>
        <v>0</v>
      </c>
      <c r="BF20" s="184">
        <f t="shared" si="38"/>
        <v>0</v>
      </c>
      <c r="BG20" s="176">
        <f>'[3]Spec Schs Calculations-20'!E11</f>
        <v>0</v>
      </c>
      <c r="BH20" s="184">
        <f t="shared" si="39"/>
        <v>0</v>
      </c>
      <c r="BI20" s="185">
        <f>'[3]Spec Schs Calculations-20'!F11</f>
        <v>0</v>
      </c>
      <c r="BJ20" s="186">
        <f t="shared" si="40"/>
        <v>0</v>
      </c>
      <c r="BK20" s="180">
        <f t="shared" si="41"/>
        <v>0</v>
      </c>
      <c r="BL20" s="13"/>
    </row>
    <row r="21" spans="1:64" ht="14.5" x14ac:dyDescent="0.35">
      <c r="A21" s="181">
        <v>4700153</v>
      </c>
      <c r="B21" s="187" t="s">
        <v>110</v>
      </c>
      <c r="C21" s="127">
        <f>'[3]2019-2020 Rev Final-merged'!F14</f>
        <v>1390185.4331459578</v>
      </c>
      <c r="D21" s="127">
        <f>'[3]2019-2020 Rev Final-merged'!G14</f>
        <v>331154.88515684847</v>
      </c>
      <c r="E21" s="127">
        <f>'[3]2019-2020 Rev Final-merged'!H14</f>
        <v>1088164.5230035884</v>
      </c>
      <c r="F21" s="127">
        <f>'[3]2019-2020 Rev Final-merged'!I14</f>
        <v>1109358.1506399028</v>
      </c>
      <c r="G21" s="127">
        <f>'[3]2019-2020 Rev Final-merged'!J14</f>
        <v>3918862.9919462977</v>
      </c>
      <c r="H21" s="127">
        <f>'[3]2019-2020 Rev Final-merged'!K14</f>
        <v>1251166.8898313621</v>
      </c>
      <c r="I21" s="127">
        <f>'[3]2019-2020 Rev Final-merged'!L14</f>
        <v>298039.39664116362</v>
      </c>
      <c r="J21" s="127">
        <f>'[3]2019-2020 Rev Final-merged'!M14</f>
        <v>979348.07070322963</v>
      </c>
      <c r="K21" s="127">
        <f>'[3]2019-2020 Rev Final-merged'!N14</f>
        <v>998422.3355759125</v>
      </c>
      <c r="L21" s="127">
        <f>'[3]2019-2020 Rev Final-merged'!O14</f>
        <v>3526976.6927516679</v>
      </c>
      <c r="M21" s="127">
        <f t="shared" si="3"/>
        <v>3526976.6927516679</v>
      </c>
      <c r="N21" s="127">
        <f>'[3]Hold Harmless Base-20'!Y13</f>
        <v>3839278.199140036</v>
      </c>
      <c r="O21" s="162">
        <f t="shared" si="4"/>
        <v>-312301.50638836809</v>
      </c>
      <c r="P21" s="163" t="str">
        <f t="shared" si="5"/>
        <v>0</v>
      </c>
      <c r="Q21" s="164">
        <f t="shared" si="6"/>
        <v>0</v>
      </c>
      <c r="R21" s="165">
        <f t="shared" si="7"/>
        <v>3526976.6927516679</v>
      </c>
      <c r="S21" s="166">
        <f t="shared" si="8"/>
        <v>0.91865619259934828</v>
      </c>
      <c r="T21" s="167">
        <f t="shared" si="9"/>
        <v>1</v>
      </c>
      <c r="U21" s="149" t="b">
        <f t="shared" si="10"/>
        <v>0</v>
      </c>
      <c r="V21" s="127">
        <f t="shared" si="11"/>
        <v>3493862.854529181</v>
      </c>
      <c r="W21" s="143">
        <f t="shared" si="12"/>
        <v>3493862.8545291796</v>
      </c>
      <c r="X21" s="143">
        <f t="shared" si="13"/>
        <v>3493862.8545291796</v>
      </c>
      <c r="Y21" s="143">
        <f>'[3]Hold Harmless Base-20'!L13</f>
        <v>1361953.3617807233</v>
      </c>
      <c r="Z21" s="143">
        <f>'[3]Hold Harmless Base-20'!M13</f>
        <v>324429.74754010828</v>
      </c>
      <c r="AA21" s="143">
        <f>'[3]Hold Harmless Base-20'!N13</f>
        <v>1066065.9326011324</v>
      </c>
      <c r="AB21" s="143">
        <f>'[3]Hold Harmless Base-20'!O13</f>
        <v>1086829.1572180721</v>
      </c>
      <c r="AC21" s="143">
        <f t="shared" si="14"/>
        <v>3839278.199140036</v>
      </c>
      <c r="AD21" s="168">
        <f>'[3]Populations-merged FY20'!M14</f>
        <v>0.16543256162714406</v>
      </c>
      <c r="AE21" s="169">
        <f t="shared" si="15"/>
        <v>0</v>
      </c>
      <c r="AF21" s="169">
        <f t="shared" si="16"/>
        <v>0.9</v>
      </c>
      <c r="AG21" s="169">
        <f t="shared" si="17"/>
        <v>0</v>
      </c>
      <c r="AH21" s="170">
        <f t="shared" si="18"/>
        <v>0.9</v>
      </c>
      <c r="AI21" s="143">
        <f t="shared" si="19"/>
        <v>3455350.3792260326</v>
      </c>
      <c r="AJ21" s="143">
        <f t="shared" si="20"/>
        <v>0</v>
      </c>
      <c r="AK21" s="143">
        <f t="shared" si="21"/>
        <v>3493862.8545291796</v>
      </c>
      <c r="AL21" s="143">
        <f t="shared" si="22"/>
        <v>3491299.916581485</v>
      </c>
      <c r="AM21" s="143">
        <f t="shared" si="23"/>
        <v>3491299.916581485</v>
      </c>
      <c r="AN21" s="143">
        <f t="shared" si="24"/>
        <v>0</v>
      </c>
      <c r="AO21" s="143">
        <f t="shared" si="25"/>
        <v>3491299.916581485</v>
      </c>
      <c r="AP21" s="143">
        <f t="shared" si="26"/>
        <v>3491293.5433425847</v>
      </c>
      <c r="AQ21" s="143">
        <f t="shared" si="27"/>
        <v>3491293.5433425847</v>
      </c>
      <c r="AR21" s="143">
        <f t="shared" si="28"/>
        <v>0</v>
      </c>
      <c r="AS21" s="143">
        <f t="shared" si="29"/>
        <v>3491293.5433425847</v>
      </c>
      <c r="AT21" s="143">
        <f t="shared" si="30"/>
        <v>3491293.5433425843</v>
      </c>
      <c r="AU21" s="127">
        <f t="shared" si="31"/>
        <v>3491293.5433425843</v>
      </c>
      <c r="AV21" s="143">
        <f t="shared" si="32"/>
        <v>0</v>
      </c>
      <c r="AW21" s="143">
        <f>'[3]Populations-merged FY20'!K14</f>
        <v>1765</v>
      </c>
      <c r="AX21" s="151">
        <f t="shared" si="33"/>
        <v>1978</v>
      </c>
      <c r="AY21" s="152">
        <f>'[3]Populations-merged FY20'!G14</f>
        <v>467</v>
      </c>
      <c r="AZ21" s="171">
        <f t="shared" si="34"/>
        <v>923726</v>
      </c>
      <c r="BA21" s="172">
        <f t="shared" si="35"/>
        <v>2567567.5433425843</v>
      </c>
      <c r="BB21" s="189">
        <f t="shared" si="36"/>
        <v>2565589.5433425843</v>
      </c>
      <c r="BC21" s="174">
        <f>'[3]Spec Schs Calculations-20'!C12</f>
        <v>0</v>
      </c>
      <c r="BD21" s="183">
        <f t="shared" si="37"/>
        <v>0</v>
      </c>
      <c r="BE21" s="176">
        <f>'[3]Spec Schs Calculations-20'!D12</f>
        <v>0</v>
      </c>
      <c r="BF21" s="184">
        <f t="shared" si="38"/>
        <v>0</v>
      </c>
      <c r="BG21" s="176">
        <f>'[3]Spec Schs Calculations-20'!E12</f>
        <v>1</v>
      </c>
      <c r="BH21" s="184">
        <f t="shared" si="39"/>
        <v>1978</v>
      </c>
      <c r="BI21" s="185">
        <f>'[3]Spec Schs Calculations-20'!F12</f>
        <v>0</v>
      </c>
      <c r="BJ21" s="186">
        <f t="shared" si="40"/>
        <v>0</v>
      </c>
      <c r="BK21" s="180">
        <f t="shared" si="41"/>
        <v>1978</v>
      </c>
      <c r="BL21" s="13"/>
    </row>
    <row r="22" spans="1:64" ht="14.5" x14ac:dyDescent="0.35">
      <c r="A22" s="181">
        <v>4700180</v>
      </c>
      <c r="B22" s="143" t="s">
        <v>111</v>
      </c>
      <c r="C22" s="127">
        <f>'[3]2019-2020 Rev Final-merged'!F15</f>
        <v>968706.96501103672</v>
      </c>
      <c r="D22" s="127">
        <f>'[3]2019-2020 Rev Final-merged'!G15</f>
        <v>233580.30740034158</v>
      </c>
      <c r="E22" s="127">
        <f>'[3]2019-2020 Rev Final-merged'!H15</f>
        <v>439488.86588860227</v>
      </c>
      <c r="F22" s="127">
        <f>'[3]2019-2020 Rev Final-merged'!I15</f>
        <v>444077.4157998049</v>
      </c>
      <c r="G22" s="127">
        <f>'[3]2019-2020 Rev Final-merged'!J15</f>
        <v>2085853.5540997856</v>
      </c>
      <c r="H22" s="127">
        <f>'[3]2019-2020 Rev Final-merged'!K15</f>
        <v>1026494.3821746415</v>
      </c>
      <c r="I22" s="127">
        <f>'[3]2019-2020 Rev Final-merged'!L15</f>
        <v>251259.48076930325</v>
      </c>
      <c r="J22" s="127">
        <f>'[3]2019-2020 Rev Final-merged'!M15</f>
        <v>476117.99556023692</v>
      </c>
      <c r="K22" s="127">
        <f>'[3]2019-2020 Rev Final-merged'!N15</f>
        <v>402864.52139730979</v>
      </c>
      <c r="L22" s="127">
        <f>'[3]2019-2020 Rev Final-merged'!O15</f>
        <v>2156736.3799014916</v>
      </c>
      <c r="M22" s="127">
        <f t="shared" si="3"/>
        <v>2156736.3799014916</v>
      </c>
      <c r="N22" s="127">
        <f>'[3]Hold Harmless Base-20'!Y14</f>
        <v>2023591.0649679995</v>
      </c>
      <c r="O22" s="162">
        <f t="shared" si="4"/>
        <v>133145.3149334921</v>
      </c>
      <c r="P22" s="163">
        <f t="shared" si="5"/>
        <v>133145.3149334921</v>
      </c>
      <c r="Q22" s="164">
        <f t="shared" si="6"/>
        <v>109208.15833296016</v>
      </c>
      <c r="R22" s="165">
        <f t="shared" si="7"/>
        <v>2047528.2215685314</v>
      </c>
      <c r="S22" s="166">
        <f t="shared" si="8"/>
        <v>1.0118290483758934</v>
      </c>
      <c r="T22" s="167">
        <f t="shared" si="9"/>
        <v>0.94936415996379298</v>
      </c>
      <c r="U22" s="149" t="b">
        <f t="shared" si="10"/>
        <v>0</v>
      </c>
      <c r="V22" s="127">
        <f t="shared" si="11"/>
        <v>2028304.5282494528</v>
      </c>
      <c r="W22" s="143">
        <f t="shared" si="12"/>
        <v>2028304.5282494521</v>
      </c>
      <c r="X22" s="143">
        <f t="shared" si="13"/>
        <v>2028304.5282494521</v>
      </c>
      <c r="Y22" s="143">
        <f>'[3]Hold Harmless Base-20'!L14</f>
        <v>939791.17331399431</v>
      </c>
      <c r="Z22" s="143">
        <f>'[3]Hold Harmless Base-20'!M14</f>
        <v>226607.96203969637</v>
      </c>
      <c r="AA22" s="143">
        <f>'[3]Hold Harmless Base-20'!N14</f>
        <v>426370.17369559273</v>
      </c>
      <c r="AB22" s="143">
        <f>'[3]Hold Harmless Base-20'!O14</f>
        <v>430821.75591871614</v>
      </c>
      <c r="AC22" s="143">
        <f t="shared" si="14"/>
        <v>2023591.0649679995</v>
      </c>
      <c r="AD22" s="168">
        <f>'[3]Populations-merged FY20'!M15</f>
        <v>0.20609756097560974</v>
      </c>
      <c r="AE22" s="169">
        <f t="shared" si="15"/>
        <v>0</v>
      </c>
      <c r="AF22" s="169">
        <f t="shared" si="16"/>
        <v>0.9</v>
      </c>
      <c r="AG22" s="169">
        <f t="shared" si="17"/>
        <v>0</v>
      </c>
      <c r="AH22" s="170">
        <f t="shared" si="18"/>
        <v>0.9</v>
      </c>
      <c r="AI22" s="143">
        <f t="shared" si="19"/>
        <v>1821231.9584711995</v>
      </c>
      <c r="AJ22" s="143">
        <f t="shared" si="20"/>
        <v>0</v>
      </c>
      <c r="AK22" s="143">
        <f t="shared" si="21"/>
        <v>2028304.5282494521</v>
      </c>
      <c r="AL22" s="143">
        <f t="shared" si="22"/>
        <v>2026816.6568413936</v>
      </c>
      <c r="AM22" s="143">
        <f t="shared" si="23"/>
        <v>2026816.6568413936</v>
      </c>
      <c r="AN22" s="143">
        <f t="shared" si="24"/>
        <v>0</v>
      </c>
      <c r="AO22" s="143">
        <f t="shared" si="25"/>
        <v>2026816.6568413936</v>
      </c>
      <c r="AP22" s="143">
        <f t="shared" si="26"/>
        <v>2026812.9569625321</v>
      </c>
      <c r="AQ22" s="143">
        <f t="shared" si="27"/>
        <v>2026812.9569625321</v>
      </c>
      <c r="AR22" s="143">
        <f t="shared" si="28"/>
        <v>0</v>
      </c>
      <c r="AS22" s="143">
        <f t="shared" si="29"/>
        <v>2026812.9569625321</v>
      </c>
      <c r="AT22" s="143">
        <f t="shared" si="30"/>
        <v>2026812.9569625319</v>
      </c>
      <c r="AU22" s="127">
        <f t="shared" si="31"/>
        <v>2026812.9569625319</v>
      </c>
      <c r="AV22" s="143">
        <f t="shared" si="32"/>
        <v>0</v>
      </c>
      <c r="AW22" s="143">
        <f>'[3]Populations-merged FY20'!K15</f>
        <v>1859</v>
      </c>
      <c r="AX22" s="151">
        <f t="shared" si="33"/>
        <v>1090</v>
      </c>
      <c r="AY22" s="152">
        <f>'[3]Populations-merged FY20'!G15</f>
        <v>0</v>
      </c>
      <c r="AZ22" s="171">
        <f t="shared" si="34"/>
        <v>0</v>
      </c>
      <c r="BA22" s="172">
        <f t="shared" si="35"/>
        <v>2026812.9569625319</v>
      </c>
      <c r="BB22" s="182">
        <f t="shared" si="36"/>
        <v>2023542.9569625319</v>
      </c>
      <c r="BC22" s="174">
        <f>'[3]Spec Schs Calculations-20'!C13</f>
        <v>1</v>
      </c>
      <c r="BD22" s="183">
        <f t="shared" si="37"/>
        <v>1090</v>
      </c>
      <c r="BE22" s="176">
        <f>'[3]Spec Schs Calculations-20'!D13</f>
        <v>0</v>
      </c>
      <c r="BF22" s="184">
        <f t="shared" si="38"/>
        <v>0</v>
      </c>
      <c r="BG22" s="176">
        <f>'[3]Spec Schs Calculations-20'!E13</f>
        <v>2</v>
      </c>
      <c r="BH22" s="184">
        <f t="shared" si="39"/>
        <v>2180</v>
      </c>
      <c r="BI22" s="185">
        <f>'[3]Spec Schs Calculations-20'!F13</f>
        <v>0</v>
      </c>
      <c r="BJ22" s="186">
        <f t="shared" si="40"/>
        <v>0</v>
      </c>
      <c r="BK22" s="180">
        <f t="shared" si="41"/>
        <v>3270</v>
      </c>
      <c r="BL22" s="13"/>
    </row>
    <row r="23" spans="1:64" ht="14.5" x14ac:dyDescent="0.35">
      <c r="A23" s="181">
        <v>4700210</v>
      </c>
      <c r="B23" s="143" t="s">
        <v>112</v>
      </c>
      <c r="C23" s="127">
        <f>'[3]2019-2020 Rev Final-merged'!F16</f>
        <v>46101.729378831609</v>
      </c>
      <c r="D23" s="127">
        <f>'[3]2019-2020 Rev Final-merged'!G16</f>
        <v>10916.331702952028</v>
      </c>
      <c r="E23" s="127">
        <f>'[3]2019-2020 Rev Final-merged'!H16</f>
        <v>27668.575349284958</v>
      </c>
      <c r="F23" s="127">
        <f>'[3]2019-2020 Rev Final-merged'!I16</f>
        <v>30812.880781354877</v>
      </c>
      <c r="G23" s="127">
        <f>'[3]2019-2020 Rev Final-merged'!J16</f>
        <v>115499.51721242347</v>
      </c>
      <c r="H23" s="127">
        <f>'[3]2019-2020 Rev Final-merged'!K16</f>
        <v>47487.0989064116</v>
      </c>
      <c r="I23" s="127">
        <f>'[3]2019-2020 Rev Final-merged'!L16</f>
        <v>11623.62310175367</v>
      </c>
      <c r="J23" s="127">
        <f>'[3]2019-2020 Rev Final-merged'!M16</f>
        <v>24901.717814356463</v>
      </c>
      <c r="K23" s="127">
        <f>'[3]2019-2020 Rev Final-merged'!N16</f>
        <v>27731.59270321939</v>
      </c>
      <c r="L23" s="127">
        <f>'[3]2019-2020 Rev Final-merged'!O16</f>
        <v>111744.03252574112</v>
      </c>
      <c r="M23" s="127">
        <f t="shared" si="3"/>
        <v>111744.03252574112</v>
      </c>
      <c r="N23" s="127">
        <f>'[3]Hold Harmless Base-20'!Y15</f>
        <v>114354.55148863379</v>
      </c>
      <c r="O23" s="162">
        <f t="shared" si="4"/>
        <v>-2610.5189628926746</v>
      </c>
      <c r="P23" s="163" t="str">
        <f t="shared" si="5"/>
        <v>0</v>
      </c>
      <c r="Q23" s="164">
        <f t="shared" si="6"/>
        <v>0</v>
      </c>
      <c r="R23" s="165">
        <f t="shared" si="7"/>
        <v>111744.03252574112</v>
      </c>
      <c r="S23" s="166">
        <f t="shared" si="8"/>
        <v>0.97717170913698048</v>
      </c>
      <c r="T23" s="167">
        <f t="shared" si="9"/>
        <v>1</v>
      </c>
      <c r="U23" s="149" t="b">
        <f t="shared" si="10"/>
        <v>0</v>
      </c>
      <c r="V23" s="127">
        <f t="shared" si="11"/>
        <v>110694.89777444261</v>
      </c>
      <c r="W23" s="143">
        <f t="shared" si="12"/>
        <v>110694.89777444256</v>
      </c>
      <c r="X23" s="143">
        <f t="shared" si="13"/>
        <v>110694.89777444256</v>
      </c>
      <c r="Y23" s="143">
        <f>'[3]Hold Harmless Base-20'!L15</f>
        <v>45644.715347776313</v>
      </c>
      <c r="Z23" s="143">
        <f>'[3]Hold Harmless Base-20'!M15</f>
        <v>10808.116310099682</v>
      </c>
      <c r="AA23" s="143">
        <f>'[3]Hold Harmless Base-20'!N15</f>
        <v>27394.292207973125</v>
      </c>
      <c r="AB23" s="143">
        <f>'[3]Hold Harmless Base-20'!O15</f>
        <v>30507.427622784668</v>
      </c>
      <c r="AC23" s="143">
        <f t="shared" si="14"/>
        <v>114354.55148863379</v>
      </c>
      <c r="AD23" s="168">
        <f>'[3]Populations-merged FY20'!M16</f>
        <v>0.25825825825825827</v>
      </c>
      <c r="AE23" s="169">
        <f t="shared" si="15"/>
        <v>0</v>
      </c>
      <c r="AF23" s="169">
        <f t="shared" si="16"/>
        <v>0.9</v>
      </c>
      <c r="AG23" s="169">
        <f t="shared" si="17"/>
        <v>0</v>
      </c>
      <c r="AH23" s="170">
        <f t="shared" si="18"/>
        <v>0.9</v>
      </c>
      <c r="AI23" s="143">
        <f t="shared" si="19"/>
        <v>102919.09633977042</v>
      </c>
      <c r="AJ23" s="143">
        <f t="shared" si="20"/>
        <v>0</v>
      </c>
      <c r="AK23" s="143">
        <f t="shared" si="21"/>
        <v>110694.89777444256</v>
      </c>
      <c r="AL23" s="143">
        <f t="shared" si="22"/>
        <v>110613.69706166857</v>
      </c>
      <c r="AM23" s="143">
        <f t="shared" si="23"/>
        <v>110613.69706166857</v>
      </c>
      <c r="AN23" s="143">
        <f t="shared" si="24"/>
        <v>0</v>
      </c>
      <c r="AO23" s="143">
        <f t="shared" si="25"/>
        <v>110613.69706166857</v>
      </c>
      <c r="AP23" s="143">
        <f t="shared" si="26"/>
        <v>110613.49514045475</v>
      </c>
      <c r="AQ23" s="143">
        <f t="shared" si="27"/>
        <v>110613.49514045475</v>
      </c>
      <c r="AR23" s="143">
        <f t="shared" si="28"/>
        <v>0</v>
      </c>
      <c r="AS23" s="143">
        <f t="shared" si="29"/>
        <v>110613.49514045475</v>
      </c>
      <c r="AT23" s="143">
        <f t="shared" si="30"/>
        <v>110613.49514045472</v>
      </c>
      <c r="AU23" s="127">
        <f t="shared" si="31"/>
        <v>110613.49514045472</v>
      </c>
      <c r="AV23" s="143">
        <f t="shared" si="32"/>
        <v>0</v>
      </c>
      <c r="AW23" s="143">
        <f>'[3]Populations-merged FY20'!K16</f>
        <v>86</v>
      </c>
      <c r="AX23" s="151">
        <f t="shared" si="33"/>
        <v>1286</v>
      </c>
      <c r="AY23" s="152">
        <f>'[3]Populations-merged FY20'!G16</f>
        <v>0</v>
      </c>
      <c r="AZ23" s="171">
        <f t="shared" si="34"/>
        <v>0</v>
      </c>
      <c r="BA23" s="172">
        <f t="shared" si="35"/>
        <v>110613.49514045472</v>
      </c>
      <c r="BB23" s="182">
        <f t="shared" si="36"/>
        <v>110613.49514045472</v>
      </c>
      <c r="BC23" s="174">
        <f>'[3]Spec Schs Calculations-20'!C14</f>
        <v>0</v>
      </c>
      <c r="BD23" s="183">
        <f t="shared" si="37"/>
        <v>0</v>
      </c>
      <c r="BE23" s="176">
        <f>'[3]Spec Schs Calculations-20'!D14</f>
        <v>0</v>
      </c>
      <c r="BF23" s="184">
        <f t="shared" si="38"/>
        <v>0</v>
      </c>
      <c r="BG23" s="176">
        <f>'[3]Spec Schs Calculations-20'!E14</f>
        <v>0</v>
      </c>
      <c r="BH23" s="184">
        <f t="shared" si="39"/>
        <v>0</v>
      </c>
      <c r="BI23" s="185">
        <f>'[3]Spec Schs Calculations-20'!F14</f>
        <v>0</v>
      </c>
      <c r="BJ23" s="186">
        <f t="shared" si="40"/>
        <v>0</v>
      </c>
      <c r="BK23" s="180">
        <f t="shared" si="41"/>
        <v>0</v>
      </c>
      <c r="BL23" s="13"/>
    </row>
    <row r="24" spans="1:64" ht="14.5" x14ac:dyDescent="0.35">
      <c r="A24" s="181">
        <v>4700240</v>
      </c>
      <c r="B24" s="143" t="s">
        <v>113</v>
      </c>
      <c r="C24" s="127">
        <f>'[3]2019-2020 Rev Final-merged'!F17</f>
        <v>338602.59663000592</v>
      </c>
      <c r="D24" s="127">
        <f>'[3]2019-2020 Rev Final-merged'!G17</f>
        <v>81645.844888179898</v>
      </c>
      <c r="E24" s="127">
        <f>'[3]2019-2020 Rev Final-merged'!H17</f>
        <v>172531.36980566921</v>
      </c>
      <c r="F24" s="127">
        <f>'[3]2019-2020 Rev Final-merged'!I17</f>
        <v>174332.70964166446</v>
      </c>
      <c r="G24" s="127">
        <f>'[3]2019-2020 Rev Final-merged'!J17</f>
        <v>767112.52096551959</v>
      </c>
      <c r="H24" s="127">
        <f>'[3]2019-2020 Rev Final-merged'!K17</f>
        <v>360570.64634752076</v>
      </c>
      <c r="I24" s="127">
        <f>'[3]2019-2020 Rev Final-merged'!L17</f>
        <v>88258.440528431966</v>
      </c>
      <c r="J24" s="127">
        <f>'[3]2019-2020 Rev Final-merged'!M17</f>
        <v>191946.2147086224</v>
      </c>
      <c r="K24" s="127">
        <f>'[3]2019-2020 Rev Final-merged'!N17</f>
        <v>168322.65943592196</v>
      </c>
      <c r="L24" s="127">
        <f>'[3]2019-2020 Rev Final-merged'!O17</f>
        <v>809097.96102049702</v>
      </c>
      <c r="M24" s="127">
        <f t="shared" si="3"/>
        <v>809097.96102049702</v>
      </c>
      <c r="N24" s="127">
        <f>'[3]Hold Harmless Base-20'!Y16</f>
        <v>692473.78463558061</v>
      </c>
      <c r="O24" s="162">
        <f t="shared" si="4"/>
        <v>116624.17638491641</v>
      </c>
      <c r="P24" s="163">
        <f t="shared" si="5"/>
        <v>116624.17638491641</v>
      </c>
      <c r="Q24" s="164">
        <f t="shared" si="6"/>
        <v>95657.226290365419</v>
      </c>
      <c r="R24" s="165">
        <f t="shared" si="7"/>
        <v>713440.73473013157</v>
      </c>
      <c r="S24" s="166">
        <f t="shared" si="8"/>
        <v>1.0302783304722285</v>
      </c>
      <c r="T24" s="167">
        <f t="shared" si="9"/>
        <v>0.88177299795723729</v>
      </c>
      <c r="U24" s="149" t="b">
        <f t="shared" si="10"/>
        <v>0</v>
      </c>
      <c r="V24" s="127">
        <f t="shared" si="11"/>
        <v>706742.43101870164</v>
      </c>
      <c r="W24" s="143">
        <f t="shared" si="12"/>
        <v>706742.43101870141</v>
      </c>
      <c r="X24" s="143">
        <f t="shared" si="13"/>
        <v>706742.43101870141</v>
      </c>
      <c r="Y24" s="143">
        <f>'[3]Hold Harmless Base-20'!L16</f>
        <v>305657.14307556493</v>
      </c>
      <c r="Z24" s="143">
        <f>'[3]Hold Harmless Base-20'!M16</f>
        <v>73701.843815985354</v>
      </c>
      <c r="AA24" s="143">
        <f>'[3]Hold Harmless Base-20'!N16</f>
        <v>155744.36259666114</v>
      </c>
      <c r="AB24" s="143">
        <f>'[3]Hold Harmless Base-20'!O16</f>
        <v>157370.43514736919</v>
      </c>
      <c r="AC24" s="143">
        <f t="shared" si="14"/>
        <v>692473.78463558061</v>
      </c>
      <c r="AD24" s="168">
        <f>'[3]Populations-merged FY20'!M17</f>
        <v>0.28502837189000435</v>
      </c>
      <c r="AE24" s="169">
        <f t="shared" si="15"/>
        <v>0</v>
      </c>
      <c r="AF24" s="169">
        <f t="shared" si="16"/>
        <v>0.9</v>
      </c>
      <c r="AG24" s="169">
        <f t="shared" si="17"/>
        <v>0</v>
      </c>
      <c r="AH24" s="170">
        <f t="shared" si="18"/>
        <v>0.9</v>
      </c>
      <c r="AI24" s="143">
        <f t="shared" si="19"/>
        <v>623226.40617202257</v>
      </c>
      <c r="AJ24" s="143">
        <f t="shared" si="20"/>
        <v>0</v>
      </c>
      <c r="AK24" s="143">
        <f t="shared" si="21"/>
        <v>706742.43101870141</v>
      </c>
      <c r="AL24" s="143">
        <f t="shared" si="22"/>
        <v>706223.99710440054</v>
      </c>
      <c r="AM24" s="143">
        <f t="shared" si="23"/>
        <v>706223.99710440054</v>
      </c>
      <c r="AN24" s="143">
        <f t="shared" si="24"/>
        <v>0</v>
      </c>
      <c r="AO24" s="143">
        <f t="shared" si="25"/>
        <v>706223.99710440054</v>
      </c>
      <c r="AP24" s="143">
        <f t="shared" si="26"/>
        <v>706222.70791860786</v>
      </c>
      <c r="AQ24" s="143">
        <f t="shared" si="27"/>
        <v>706222.70791860786</v>
      </c>
      <c r="AR24" s="143">
        <f t="shared" si="28"/>
        <v>0</v>
      </c>
      <c r="AS24" s="143">
        <f t="shared" si="29"/>
        <v>706222.70791860786</v>
      </c>
      <c r="AT24" s="143">
        <f t="shared" si="30"/>
        <v>706222.70791860775</v>
      </c>
      <c r="AU24" s="127">
        <f t="shared" si="31"/>
        <v>706222.70791860775</v>
      </c>
      <c r="AV24" s="143">
        <f t="shared" si="32"/>
        <v>0</v>
      </c>
      <c r="AW24" s="143">
        <f>'[3]Populations-merged FY20'!K17</f>
        <v>653</v>
      </c>
      <c r="AX24" s="151">
        <f t="shared" si="33"/>
        <v>1082</v>
      </c>
      <c r="AY24" s="152">
        <f>'[3]Populations-merged FY20'!G17</f>
        <v>0</v>
      </c>
      <c r="AZ24" s="171">
        <f t="shared" si="34"/>
        <v>0</v>
      </c>
      <c r="BA24" s="172">
        <f t="shared" si="35"/>
        <v>706222.70791860775</v>
      </c>
      <c r="BB24" s="189">
        <f t="shared" si="36"/>
        <v>706222.70791860775</v>
      </c>
      <c r="BC24" s="174">
        <f>'[3]Spec Schs Calculations-20'!C15</f>
        <v>0</v>
      </c>
      <c r="BD24" s="183">
        <f t="shared" si="37"/>
        <v>0</v>
      </c>
      <c r="BE24" s="176">
        <f>'[3]Spec Schs Calculations-20'!D15</f>
        <v>0</v>
      </c>
      <c r="BF24" s="184">
        <f t="shared" si="38"/>
        <v>0</v>
      </c>
      <c r="BG24" s="176">
        <f>'[3]Spec Schs Calculations-20'!E15</f>
        <v>0</v>
      </c>
      <c r="BH24" s="184">
        <f t="shared" si="39"/>
        <v>0</v>
      </c>
      <c r="BI24" s="185">
        <f>'[3]Spec Schs Calculations-20'!F15</f>
        <v>0</v>
      </c>
      <c r="BJ24" s="186">
        <f t="shared" si="40"/>
        <v>0</v>
      </c>
      <c r="BK24" s="180">
        <f t="shared" si="41"/>
        <v>0</v>
      </c>
      <c r="BL24" s="13"/>
    </row>
    <row r="25" spans="1:64" ht="14.5" x14ac:dyDescent="0.35">
      <c r="A25" s="181">
        <v>4700270</v>
      </c>
      <c r="B25" s="143" t="s">
        <v>114</v>
      </c>
      <c r="C25" s="127">
        <f>'[3]2019-2020 Rev Final-merged'!F18</f>
        <v>274231.46929539868</v>
      </c>
      <c r="D25" s="127">
        <f>'[3]2019-2020 Rev Final-merged'!G18</f>
        <v>66124.300960442459</v>
      </c>
      <c r="E25" s="127">
        <f>'[3]2019-2020 Rev Final-merged'!H18</f>
        <v>146119.99173018764</v>
      </c>
      <c r="F25" s="127">
        <f>'[3]2019-2020 Rev Final-merged'!I18</f>
        <v>147645.57958261907</v>
      </c>
      <c r="G25" s="127">
        <f>'[3]2019-2020 Rev Final-merged'!J18</f>
        <v>634121.34156864788</v>
      </c>
      <c r="H25" s="127">
        <f>'[3]2019-2020 Rev Final-merged'!K18</f>
        <v>264492.09739733901</v>
      </c>
      <c r="I25" s="127">
        <f>'[3]2019-2020 Rev Final-merged'!L18</f>
        <v>64740.877508604761</v>
      </c>
      <c r="J25" s="127">
        <f>'[3]2019-2020 Rev Final-merged'!M18</f>
        <v>138074.65721655791</v>
      </c>
      <c r="K25" s="127">
        <f>'[3]2019-2020 Rev Final-merged'!N18</f>
        <v>132881.02162435718</v>
      </c>
      <c r="L25" s="127">
        <f>'[3]2019-2020 Rev Final-merged'!O18</f>
        <v>600188.65374685894</v>
      </c>
      <c r="M25" s="127">
        <f t="shared" si="3"/>
        <v>600188.65374685894</v>
      </c>
      <c r="N25" s="127">
        <f>'[3]Hold Harmless Base-20'!Y17</f>
        <v>573358.97160724283</v>
      </c>
      <c r="O25" s="162">
        <f t="shared" si="4"/>
        <v>26829.68213961611</v>
      </c>
      <c r="P25" s="163">
        <f t="shared" si="5"/>
        <v>26829.68213961611</v>
      </c>
      <c r="Q25" s="164">
        <f t="shared" si="6"/>
        <v>22006.183068399925</v>
      </c>
      <c r="R25" s="165">
        <f t="shared" si="7"/>
        <v>578182.47067845904</v>
      </c>
      <c r="S25" s="166">
        <f t="shared" si="8"/>
        <v>1.0084127035767749</v>
      </c>
      <c r="T25" s="167">
        <f t="shared" si="9"/>
        <v>0.96333455667477275</v>
      </c>
      <c r="U25" s="149" t="b">
        <f t="shared" si="10"/>
        <v>0</v>
      </c>
      <c r="V25" s="127">
        <f t="shared" si="11"/>
        <v>572754.07053153694</v>
      </c>
      <c r="W25" s="143">
        <f t="shared" si="12"/>
        <v>572754.07053153671</v>
      </c>
      <c r="X25" s="143">
        <f t="shared" si="13"/>
        <v>572754.07053153671</v>
      </c>
      <c r="Y25" s="143">
        <f>'[3]Hold Harmless Base-20'!L17</f>
        <v>247954.23669009481</v>
      </c>
      <c r="Z25" s="143">
        <f>'[3]Hold Harmless Base-20'!M17</f>
        <v>59788.180450038948</v>
      </c>
      <c r="AA25" s="143">
        <f>'[3]Hold Harmless Base-20'!N17</f>
        <v>132118.57525947902</v>
      </c>
      <c r="AB25" s="143">
        <f>'[3]Hold Harmless Base-20'!O17</f>
        <v>133497.97920763001</v>
      </c>
      <c r="AC25" s="143">
        <f t="shared" si="14"/>
        <v>573358.97160724283</v>
      </c>
      <c r="AD25" s="168">
        <f>'[3]Populations-merged FY20'!M18</f>
        <v>0.27687861271676301</v>
      </c>
      <c r="AE25" s="169">
        <f t="shared" si="15"/>
        <v>0</v>
      </c>
      <c r="AF25" s="169">
        <f t="shared" si="16"/>
        <v>0.9</v>
      </c>
      <c r="AG25" s="169">
        <f t="shared" si="17"/>
        <v>0</v>
      </c>
      <c r="AH25" s="170">
        <f t="shared" si="18"/>
        <v>0.9</v>
      </c>
      <c r="AI25" s="143">
        <f t="shared" si="19"/>
        <v>516023.07444651856</v>
      </c>
      <c r="AJ25" s="143">
        <f t="shared" si="20"/>
        <v>0</v>
      </c>
      <c r="AK25" s="143">
        <f t="shared" si="21"/>
        <v>572754.07053153671</v>
      </c>
      <c r="AL25" s="143">
        <f t="shared" si="22"/>
        <v>572333.92434859218</v>
      </c>
      <c r="AM25" s="143">
        <f t="shared" si="23"/>
        <v>572333.92434859218</v>
      </c>
      <c r="AN25" s="143">
        <f t="shared" si="24"/>
        <v>0</v>
      </c>
      <c r="AO25" s="143">
        <f t="shared" si="25"/>
        <v>572333.92434859218</v>
      </c>
      <c r="AP25" s="143">
        <f t="shared" si="26"/>
        <v>572332.87957417651</v>
      </c>
      <c r="AQ25" s="143">
        <f t="shared" si="27"/>
        <v>572332.87957417651</v>
      </c>
      <c r="AR25" s="143">
        <f t="shared" si="28"/>
        <v>0</v>
      </c>
      <c r="AS25" s="143">
        <f t="shared" si="29"/>
        <v>572332.87957417651</v>
      </c>
      <c r="AT25" s="143">
        <f t="shared" si="30"/>
        <v>572332.87957417639</v>
      </c>
      <c r="AU25" s="127">
        <f t="shared" si="31"/>
        <v>572332.87957417639</v>
      </c>
      <c r="AV25" s="143">
        <f t="shared" si="32"/>
        <v>0</v>
      </c>
      <c r="AW25" s="143">
        <f>'[3]Populations-merged FY20'!K18</f>
        <v>479</v>
      </c>
      <c r="AX25" s="151">
        <f t="shared" si="33"/>
        <v>1195</v>
      </c>
      <c r="AY25" s="152">
        <f>'[3]Populations-merged FY20'!G18</f>
        <v>0</v>
      </c>
      <c r="AZ25" s="171">
        <f t="shared" si="34"/>
        <v>0</v>
      </c>
      <c r="BA25" s="172">
        <f t="shared" si="35"/>
        <v>572332.87957417639</v>
      </c>
      <c r="BB25" s="182">
        <f t="shared" si="36"/>
        <v>572332.87957417639</v>
      </c>
      <c r="BC25" s="174">
        <f>'[3]Spec Schs Calculations-20'!C16</f>
        <v>0</v>
      </c>
      <c r="BD25" s="183">
        <f t="shared" si="37"/>
        <v>0</v>
      </c>
      <c r="BE25" s="176">
        <f>'[3]Spec Schs Calculations-20'!D16</f>
        <v>0</v>
      </c>
      <c r="BF25" s="184">
        <f t="shared" si="38"/>
        <v>0</v>
      </c>
      <c r="BG25" s="176">
        <f>'[3]Spec Schs Calculations-20'!E16</f>
        <v>0</v>
      </c>
      <c r="BH25" s="184">
        <f t="shared" si="39"/>
        <v>0</v>
      </c>
      <c r="BI25" s="185">
        <f>'[3]Spec Schs Calculations-20'!F16</f>
        <v>0</v>
      </c>
      <c r="BJ25" s="186">
        <f t="shared" si="40"/>
        <v>0</v>
      </c>
      <c r="BK25" s="180">
        <f t="shared" si="41"/>
        <v>0</v>
      </c>
      <c r="BL25" s="13"/>
    </row>
    <row r="26" spans="1:64" ht="14.5" x14ac:dyDescent="0.35">
      <c r="A26" s="181">
        <v>4700300</v>
      </c>
      <c r="B26" s="143" t="s">
        <v>115</v>
      </c>
      <c r="C26" s="127">
        <f>'[3]2019-2020 Rev Final-merged'!F19</f>
        <v>1169147.1419960321</v>
      </c>
      <c r="D26" s="127">
        <f>'[3]2019-2020 Rev Final-merged'!G19</f>
        <v>281911.61898020684</v>
      </c>
      <c r="E26" s="127">
        <f>'[3]2019-2020 Rev Final-merged'!H19</f>
        <v>543349.97384952439</v>
      </c>
      <c r="F26" s="127">
        <f>'[3]2019-2020 Rev Final-merged'!I19</f>
        <v>549022.90135183628</v>
      </c>
      <c r="G26" s="127">
        <f>'[3]2019-2020 Rev Final-merged'!J19</f>
        <v>2543431.6361775994</v>
      </c>
      <c r="H26" s="127">
        <f>'[3]2019-2020 Rev Final-merged'!K19</f>
        <v>1313073.502319149</v>
      </c>
      <c r="I26" s="127">
        <f>'[3]2019-2020 Rev Final-merged'!L19</f>
        <v>321406.69460430497</v>
      </c>
      <c r="J26" s="127">
        <f>'[3]2019-2020 Rev Final-merged'!M19</f>
        <v>639144.07140392822</v>
      </c>
      <c r="K26" s="127">
        <f>'[3]2019-2020 Rev Final-merged'!N19</f>
        <v>545590.36800777726</v>
      </c>
      <c r="L26" s="127">
        <f>'[3]2019-2020 Rev Final-merged'!O19</f>
        <v>2819214.6363351592</v>
      </c>
      <c r="M26" s="127">
        <f t="shared" si="3"/>
        <v>2819214.6363351592</v>
      </c>
      <c r="N26" s="127">
        <f>'[3]Hold Harmless Base-20'!Y18</f>
        <v>2400152.5062622624</v>
      </c>
      <c r="O26" s="162">
        <f t="shared" si="4"/>
        <v>419062.13007289683</v>
      </c>
      <c r="P26" s="163">
        <f t="shared" si="5"/>
        <v>419062.13007289683</v>
      </c>
      <c r="Q26" s="164">
        <f t="shared" si="6"/>
        <v>343722.22165840911</v>
      </c>
      <c r="R26" s="165">
        <f t="shared" si="7"/>
        <v>2475492.4146767501</v>
      </c>
      <c r="S26" s="166">
        <f t="shared" si="8"/>
        <v>1.0313896338744799</v>
      </c>
      <c r="T26" s="167">
        <f t="shared" si="9"/>
        <v>0.87807873255608837</v>
      </c>
      <c r="U26" s="149" t="b">
        <f t="shared" si="10"/>
        <v>0</v>
      </c>
      <c r="V26" s="127">
        <f t="shared" si="11"/>
        <v>2452250.6803298625</v>
      </c>
      <c r="W26" s="143">
        <f t="shared" si="12"/>
        <v>2452250.6803298616</v>
      </c>
      <c r="X26" s="143">
        <f t="shared" si="13"/>
        <v>2452250.6803298616</v>
      </c>
      <c r="Y26" s="143">
        <f>'[3]Hold Harmless Base-20'!L18</f>
        <v>1103285.578089426</v>
      </c>
      <c r="Z26" s="143">
        <f>'[3]Hold Harmless Base-20'!M18</f>
        <v>266030.69224092504</v>
      </c>
      <c r="AA26" s="143">
        <f>'[3]Hold Harmless Base-20'!N18</f>
        <v>512741.44072233606</v>
      </c>
      <c r="AB26" s="143">
        <f>'[3]Hold Harmless Base-20'!O18</f>
        <v>518094.79520957544</v>
      </c>
      <c r="AC26" s="143">
        <f t="shared" si="14"/>
        <v>2400152.5062622624</v>
      </c>
      <c r="AD26" s="168">
        <f>'[3]Populations-merged FY20'!M19</f>
        <v>0.17416141789951661</v>
      </c>
      <c r="AE26" s="169">
        <f t="shared" si="15"/>
        <v>0</v>
      </c>
      <c r="AF26" s="169">
        <f t="shared" si="16"/>
        <v>0.9</v>
      </c>
      <c r="AG26" s="169">
        <f t="shared" si="17"/>
        <v>0</v>
      </c>
      <c r="AH26" s="170">
        <f t="shared" si="18"/>
        <v>0.9</v>
      </c>
      <c r="AI26" s="143">
        <f t="shared" si="19"/>
        <v>2160137.2556360364</v>
      </c>
      <c r="AJ26" s="143">
        <f t="shared" si="20"/>
        <v>0</v>
      </c>
      <c r="AK26" s="143">
        <f t="shared" si="21"/>
        <v>2452250.6803298616</v>
      </c>
      <c r="AL26" s="143">
        <f t="shared" si="22"/>
        <v>2450451.8214199501</v>
      </c>
      <c r="AM26" s="143">
        <f t="shared" si="23"/>
        <v>2450451.8214199501</v>
      </c>
      <c r="AN26" s="143">
        <f t="shared" si="24"/>
        <v>0</v>
      </c>
      <c r="AO26" s="143">
        <f t="shared" si="25"/>
        <v>2450451.8214199501</v>
      </c>
      <c r="AP26" s="143">
        <f t="shared" si="26"/>
        <v>2450447.3482107604</v>
      </c>
      <c r="AQ26" s="143">
        <f t="shared" si="27"/>
        <v>2450447.3482107604</v>
      </c>
      <c r="AR26" s="143">
        <f t="shared" si="28"/>
        <v>0</v>
      </c>
      <c r="AS26" s="143">
        <f t="shared" si="29"/>
        <v>2450447.3482107604</v>
      </c>
      <c r="AT26" s="143">
        <f t="shared" si="30"/>
        <v>2450447.3482107599</v>
      </c>
      <c r="AU26" s="127">
        <f t="shared" si="31"/>
        <v>2450447.3482107599</v>
      </c>
      <c r="AV26" s="143">
        <f t="shared" si="32"/>
        <v>0</v>
      </c>
      <c r="AW26" s="143">
        <f>'[3]Populations-merged FY20'!K19</f>
        <v>2378</v>
      </c>
      <c r="AX26" s="151">
        <f t="shared" si="33"/>
        <v>1030</v>
      </c>
      <c r="AY26" s="152">
        <f>'[3]Populations-merged FY20'!G19</f>
        <v>108</v>
      </c>
      <c r="AZ26" s="171">
        <f t="shared" si="34"/>
        <v>111240</v>
      </c>
      <c r="BA26" s="172">
        <f t="shared" si="35"/>
        <v>2339207.3482107599</v>
      </c>
      <c r="BB26" s="182">
        <f t="shared" si="36"/>
        <v>2327877.3482107599</v>
      </c>
      <c r="BC26" s="174">
        <f>'[3]Spec Schs Calculations-20'!C17</f>
        <v>9</v>
      </c>
      <c r="BD26" s="183">
        <f t="shared" si="37"/>
        <v>9270</v>
      </c>
      <c r="BE26" s="176">
        <f>'[3]Spec Schs Calculations-20'!D17</f>
        <v>0</v>
      </c>
      <c r="BF26" s="184">
        <f t="shared" si="38"/>
        <v>0</v>
      </c>
      <c r="BG26" s="176">
        <f>'[3]Spec Schs Calculations-20'!E17</f>
        <v>2</v>
      </c>
      <c r="BH26" s="184">
        <f t="shared" si="39"/>
        <v>2060</v>
      </c>
      <c r="BI26" s="185">
        <f>'[3]Spec Schs Calculations-20'!F17</f>
        <v>0</v>
      </c>
      <c r="BJ26" s="186">
        <f t="shared" si="40"/>
        <v>0</v>
      </c>
      <c r="BK26" s="180">
        <f t="shared" si="41"/>
        <v>11330</v>
      </c>
      <c r="BL26" s="13"/>
    </row>
    <row r="27" spans="1:64" ht="14.5" x14ac:dyDescent="0.35">
      <c r="A27" s="181">
        <v>4701390</v>
      </c>
      <c r="B27" s="143" t="s">
        <v>116</v>
      </c>
      <c r="C27" s="127">
        <f>'[3]2019-2020 Rev Final-merged'!F20</f>
        <v>52334.249865534111</v>
      </c>
      <c r="D27" s="127">
        <f>'[3]2019-2020 Rev Final-merged'!G20</f>
        <v>12619.141404664595</v>
      </c>
      <c r="E27" s="127">
        <f>'[3]2019-2020 Rev Final-merged'!H20</f>
        <v>19469.55562260529</v>
      </c>
      <c r="F27" s="127">
        <f>'[3]2019-2020 Rev Final-merged'!I20</f>
        <v>19672.830459938508</v>
      </c>
      <c r="G27" s="127">
        <f>'[3]2019-2020 Rev Final-merged'!J20</f>
        <v>104095.7773527425</v>
      </c>
      <c r="H27" s="127">
        <f>'[3]2019-2020 Rev Final-merged'!K20</f>
        <v>53561.030161882874</v>
      </c>
      <c r="I27" s="127">
        <f>'[3]2019-2020 Rev Final-merged'!L20</f>
        <v>13110.36559151286</v>
      </c>
      <c r="J27" s="127">
        <f>'[3]2019-2020 Rev Final-merged'!M20</f>
        <v>19874.369559249393</v>
      </c>
      <c r="K27" s="127">
        <f>'[3]2019-2020 Rev Final-merged'!N20</f>
        <v>17705.54741394466</v>
      </c>
      <c r="L27" s="127">
        <f>'[3]2019-2020 Rev Final-merged'!O20</f>
        <v>104251.31272658978</v>
      </c>
      <c r="M27" s="127">
        <f t="shared" si="3"/>
        <v>104251.31272658978</v>
      </c>
      <c r="N27" s="127">
        <f>'[3]Hold Harmless Base-20'!Y19</f>
        <v>119547.52587932543</v>
      </c>
      <c r="O27" s="162">
        <f t="shared" si="4"/>
        <v>-15296.213152735654</v>
      </c>
      <c r="P27" s="163" t="str">
        <f t="shared" si="5"/>
        <v>0</v>
      </c>
      <c r="Q27" s="164">
        <f t="shared" si="6"/>
        <v>0</v>
      </c>
      <c r="R27" s="165">
        <f t="shared" si="7"/>
        <v>104251.31272658978</v>
      </c>
      <c r="S27" s="166">
        <f t="shared" si="8"/>
        <v>0.8720491031476798</v>
      </c>
      <c r="T27" s="167">
        <f t="shared" si="9"/>
        <v>1</v>
      </c>
      <c r="U27" s="149" t="b">
        <f t="shared" si="10"/>
        <v>0</v>
      </c>
      <c r="V27" s="127">
        <f t="shared" si="11"/>
        <v>103272.5251119155</v>
      </c>
      <c r="W27" s="143">
        <f t="shared" si="12"/>
        <v>103272.52511191546</v>
      </c>
      <c r="X27" s="143">
        <f t="shared" si="13"/>
        <v>103272.52511191546</v>
      </c>
      <c r="Y27" s="143">
        <f>'[3]Hold Harmless Base-20'!L19</f>
        <v>60102.630954705011</v>
      </c>
      <c r="Z27" s="143">
        <f>'[3]Hold Harmless Base-20'!M19</f>
        <v>14492.299034733733</v>
      </c>
      <c r="AA27" s="143">
        <f>'[3]Hold Harmless Base-20'!N19</f>
        <v>22359.573691113332</v>
      </c>
      <c r="AB27" s="143">
        <f>'[3]Hold Harmless Base-20'!O19</f>
        <v>22593.02219877336</v>
      </c>
      <c r="AC27" s="143">
        <f t="shared" si="14"/>
        <v>119547.52587932543</v>
      </c>
      <c r="AD27" s="168">
        <f>'[3]Populations-merged FY20'!M20</f>
        <v>0.16724137931034483</v>
      </c>
      <c r="AE27" s="169">
        <f t="shared" si="15"/>
        <v>0</v>
      </c>
      <c r="AF27" s="169">
        <f t="shared" si="16"/>
        <v>0.9</v>
      </c>
      <c r="AG27" s="169">
        <f t="shared" si="17"/>
        <v>0</v>
      </c>
      <c r="AH27" s="170">
        <f t="shared" si="18"/>
        <v>0.9</v>
      </c>
      <c r="AI27" s="143">
        <f t="shared" si="19"/>
        <v>107592.77329139289</v>
      </c>
      <c r="AJ27" s="143">
        <f t="shared" si="20"/>
        <v>107592.77329139289</v>
      </c>
      <c r="AK27" s="143">
        <f t="shared" si="21"/>
        <v>0</v>
      </c>
      <c r="AL27" s="143">
        <f t="shared" si="22"/>
        <v>0</v>
      </c>
      <c r="AM27" s="143">
        <f t="shared" si="23"/>
        <v>107592.77329139289</v>
      </c>
      <c r="AN27" s="143">
        <f t="shared" si="24"/>
        <v>0</v>
      </c>
      <c r="AO27" s="143">
        <f t="shared" si="25"/>
        <v>0</v>
      </c>
      <c r="AP27" s="143">
        <f t="shared" si="26"/>
        <v>0</v>
      </c>
      <c r="AQ27" s="143">
        <f t="shared" si="27"/>
        <v>107592.77329139289</v>
      </c>
      <c r="AR27" s="143">
        <f t="shared" si="28"/>
        <v>0</v>
      </c>
      <c r="AS27" s="143">
        <f t="shared" si="29"/>
        <v>0</v>
      </c>
      <c r="AT27" s="143">
        <f t="shared" si="30"/>
        <v>0</v>
      </c>
      <c r="AU27" s="127">
        <f t="shared" si="31"/>
        <v>107592.77329139289</v>
      </c>
      <c r="AV27" s="143">
        <f t="shared" si="32"/>
        <v>0</v>
      </c>
      <c r="AW27" s="143">
        <f>'[3]Populations-merged FY20'!K20</f>
        <v>97</v>
      </c>
      <c r="AX27" s="151">
        <f t="shared" si="33"/>
        <v>1109</v>
      </c>
      <c r="AY27" s="152">
        <f>'[3]Populations-merged FY20'!G20</f>
        <v>0</v>
      </c>
      <c r="AZ27" s="171">
        <f t="shared" si="34"/>
        <v>0</v>
      </c>
      <c r="BA27" s="172">
        <f t="shared" si="35"/>
        <v>107592.77329139289</v>
      </c>
      <c r="BB27" s="182">
        <f t="shared" si="36"/>
        <v>107592.77329139289</v>
      </c>
      <c r="BC27" s="174">
        <f>'[3]Spec Schs Calculations-20'!C18</f>
        <v>0</v>
      </c>
      <c r="BD27" s="183">
        <f t="shared" si="37"/>
        <v>0</v>
      </c>
      <c r="BE27" s="176">
        <f>'[3]Spec Schs Calculations-20'!D18</f>
        <v>0</v>
      </c>
      <c r="BF27" s="184">
        <f t="shared" si="38"/>
        <v>0</v>
      </c>
      <c r="BG27" s="176">
        <f>'[3]Spec Schs Calculations-20'!E18</f>
        <v>0</v>
      </c>
      <c r="BH27" s="184">
        <f t="shared" si="39"/>
        <v>0</v>
      </c>
      <c r="BI27" s="185">
        <f>'[3]Spec Schs Calculations-20'!F18</f>
        <v>0</v>
      </c>
      <c r="BJ27" s="186">
        <f t="shared" si="40"/>
        <v>0</v>
      </c>
      <c r="BK27" s="180">
        <f t="shared" si="41"/>
        <v>0</v>
      </c>
      <c r="BL27" s="13"/>
    </row>
    <row r="28" spans="1:64" s="2" customFormat="1" ht="14.5" x14ac:dyDescent="0.35">
      <c r="A28" s="181">
        <v>4700330</v>
      </c>
      <c r="B28" s="127" t="s">
        <v>117</v>
      </c>
      <c r="C28" s="127">
        <f>'[3]2019-2020 Rev Final-merged'!F21</f>
        <v>931297.96662649512</v>
      </c>
      <c r="D28" s="127">
        <f>'[3]2019-2020 Rev Final-merged'!G21</f>
        <v>224560.03020836279</v>
      </c>
      <c r="E28" s="127">
        <f>'[3]2019-2020 Rev Final-merged'!H21</f>
        <v>420815.53013716737</v>
      </c>
      <c r="F28" s="127">
        <f>'[3]2019-2020 Rev Final-merged'!I21</f>
        <v>425209.11826491111</v>
      </c>
      <c r="G28" s="127">
        <f>'[3]2019-2020 Rev Final-merged'!J21</f>
        <v>2001882.6452369364</v>
      </c>
      <c r="H28" s="127">
        <f>'[3]2019-2020 Rev Final-merged'!K21</f>
        <v>1002198.6571527568</v>
      </c>
      <c r="I28" s="127">
        <f>'[3]2019-2020 Rev Final-merged'!L21</f>
        <v>245312.51081026648</v>
      </c>
      <c r="J28" s="127">
        <f>'[3]2019-2020 Rev Final-merged'!M21</f>
        <v>463292.28754335473</v>
      </c>
      <c r="K28" s="127">
        <f>'[3]2019-2020 Rev Final-merged'!N21</f>
        <v>392012.12184512947</v>
      </c>
      <c r="L28" s="127">
        <f>'[3]2019-2020 Rev Final-merged'!O21</f>
        <v>2102815.5773515077</v>
      </c>
      <c r="M28" s="127">
        <f t="shared" si="3"/>
        <v>2102815.5773515077</v>
      </c>
      <c r="N28" s="127">
        <f>'[3]Hold Harmless Base-20'!Y20</f>
        <v>1903083.7915174454</v>
      </c>
      <c r="O28" s="398">
        <f t="shared" si="4"/>
        <v>199731.78583406238</v>
      </c>
      <c r="P28" s="399">
        <f t="shared" si="5"/>
        <v>199731.78583406238</v>
      </c>
      <c r="Q28" s="492">
        <f t="shared" si="6"/>
        <v>163823.56752384966</v>
      </c>
      <c r="R28" s="401">
        <f t="shared" si="7"/>
        <v>1938992.0098276581</v>
      </c>
      <c r="S28" s="402">
        <f t="shared" si="8"/>
        <v>1.0188684378850081</v>
      </c>
      <c r="T28" s="403">
        <f t="shared" si="9"/>
        <v>0.92209323095742657</v>
      </c>
      <c r="U28" s="161" t="b">
        <f t="shared" si="10"/>
        <v>0</v>
      </c>
      <c r="V28" s="127">
        <f t="shared" si="11"/>
        <v>1920787.333890876</v>
      </c>
      <c r="W28" s="127">
        <f t="shared" si="12"/>
        <v>1920787.3338908751</v>
      </c>
      <c r="X28" s="127">
        <f t="shared" si="13"/>
        <v>1920787.3338908751</v>
      </c>
      <c r="Y28" s="127">
        <f>'[3]Hold Harmless Base-20'!L20</f>
        <v>885335.646211304</v>
      </c>
      <c r="Z28" s="127">
        <f>'[3]Hold Harmless Base-20'!M20</f>
        <v>213477.32582077637</v>
      </c>
      <c r="AA28" s="127">
        <f>'[3]Hold Harmless Base-20'!N20</f>
        <v>400047.03398988635</v>
      </c>
      <c r="AB28" s="127">
        <f>'[3]Hold Harmless Base-20'!O20</f>
        <v>404223.78549547872</v>
      </c>
      <c r="AC28" s="127">
        <f t="shared" si="14"/>
        <v>1903083.7915174454</v>
      </c>
      <c r="AD28" s="404">
        <f>'[3]Populations-merged FY20'!M21</f>
        <v>0.16989609660207808</v>
      </c>
      <c r="AE28" s="405">
        <f t="shared" si="15"/>
        <v>0</v>
      </c>
      <c r="AF28" s="405">
        <f t="shared" si="16"/>
        <v>0.9</v>
      </c>
      <c r="AG28" s="405">
        <f t="shared" si="17"/>
        <v>0</v>
      </c>
      <c r="AH28" s="406">
        <f t="shared" si="18"/>
        <v>0.9</v>
      </c>
      <c r="AI28" s="127">
        <f t="shared" si="19"/>
        <v>1712775.4123657008</v>
      </c>
      <c r="AJ28" s="127">
        <f t="shared" si="20"/>
        <v>0</v>
      </c>
      <c r="AK28" s="127">
        <f t="shared" si="21"/>
        <v>1920787.3338908751</v>
      </c>
      <c r="AL28" s="127">
        <f t="shared" si="22"/>
        <v>1919378.3321777429</v>
      </c>
      <c r="AM28" s="127">
        <f t="shared" si="23"/>
        <v>1919378.3321777429</v>
      </c>
      <c r="AN28" s="127">
        <f t="shared" si="24"/>
        <v>0</v>
      </c>
      <c r="AO28" s="127">
        <f t="shared" si="25"/>
        <v>1919378.3321777429</v>
      </c>
      <c r="AP28" s="127">
        <f t="shared" si="26"/>
        <v>1919374.8284235701</v>
      </c>
      <c r="AQ28" s="127">
        <f t="shared" si="27"/>
        <v>1919374.8284235701</v>
      </c>
      <c r="AR28" s="127">
        <f t="shared" si="28"/>
        <v>0</v>
      </c>
      <c r="AS28" s="127">
        <f t="shared" si="29"/>
        <v>1919374.8284235701</v>
      </c>
      <c r="AT28" s="127">
        <f t="shared" si="30"/>
        <v>1919374.8284235697</v>
      </c>
      <c r="AU28" s="127">
        <f t="shared" si="31"/>
        <v>1919374.8284235697</v>
      </c>
      <c r="AV28" s="127">
        <f t="shared" si="32"/>
        <v>0</v>
      </c>
      <c r="AW28" s="127">
        <f>'[3]Populations-merged FY20'!K21</f>
        <v>1815</v>
      </c>
      <c r="AX28" s="407">
        <f t="shared" si="33"/>
        <v>1058</v>
      </c>
      <c r="AY28" s="408">
        <f>'[3]Populations-merged FY20'!G21</f>
        <v>15</v>
      </c>
      <c r="AZ28" s="493">
        <f t="shared" si="34"/>
        <v>15870</v>
      </c>
      <c r="BA28" s="494">
        <f t="shared" si="35"/>
        <v>1903504.8284235697</v>
      </c>
      <c r="BB28" s="189">
        <f t="shared" si="36"/>
        <v>1899272.8284235697</v>
      </c>
      <c r="BC28" s="495">
        <f>'[3]Spec Schs Calculations-20'!C19</f>
        <v>2</v>
      </c>
      <c r="BD28" s="496">
        <f t="shared" si="37"/>
        <v>2116</v>
      </c>
      <c r="BE28" s="497">
        <f>'[3]Spec Schs Calculations-20'!D19</f>
        <v>0</v>
      </c>
      <c r="BF28" s="498">
        <f t="shared" si="38"/>
        <v>0</v>
      </c>
      <c r="BG28" s="497">
        <f>'[3]Spec Schs Calculations-20'!E19</f>
        <v>2</v>
      </c>
      <c r="BH28" s="498">
        <f t="shared" si="39"/>
        <v>2116</v>
      </c>
      <c r="BI28" s="499">
        <f>'[3]Spec Schs Calculations-20'!F19</f>
        <v>0</v>
      </c>
      <c r="BJ28" s="412">
        <f t="shared" si="40"/>
        <v>0</v>
      </c>
      <c r="BK28" s="500">
        <f t="shared" si="41"/>
        <v>4232</v>
      </c>
      <c r="BL28" s="285"/>
    </row>
    <row r="29" spans="1:64" ht="14.5" x14ac:dyDescent="0.35">
      <c r="A29" s="181">
        <v>4700360</v>
      </c>
      <c r="B29" s="143" t="s">
        <v>118</v>
      </c>
      <c r="C29" s="127">
        <f>'[3]2019-2020 Rev Final-merged'!F22</f>
        <v>481998.44126156927</v>
      </c>
      <c r="D29" s="127">
        <f>'[3]2019-2020 Rev Final-merged'!G22</f>
        <v>116222.29233696088</v>
      </c>
      <c r="E29" s="127">
        <f>'[3]2019-2020 Rev Final-merged'!H22</f>
        <v>219305.22429550104</v>
      </c>
      <c r="F29" s="127">
        <f>'[3]2019-2020 Rev Final-merged'!I22</f>
        <v>221594.91362684008</v>
      </c>
      <c r="G29" s="127">
        <f>'[3]2019-2020 Rev Final-merged'!J22</f>
        <v>1039120.8715208713</v>
      </c>
      <c r="H29" s="127">
        <f>'[3]2019-2020 Rev Final-merged'!K22</f>
        <v>505792.82091015158</v>
      </c>
      <c r="I29" s="127">
        <f>'[3]2019-2020 Rev Final-merged'!L22</f>
        <v>123805.10187449263</v>
      </c>
      <c r="J29" s="127">
        <f>'[3]2019-2020 Rev Final-merged'!M22</f>
        <v>234641.13125149041</v>
      </c>
      <c r="K29" s="127">
        <f>'[3]2019-2020 Rev Final-merged'!N22</f>
        <v>199085.41885070747</v>
      </c>
      <c r="L29" s="127">
        <f>'[3]2019-2020 Rev Final-merged'!O22</f>
        <v>1063324.4728868422</v>
      </c>
      <c r="M29" s="127">
        <f t="shared" si="3"/>
        <v>1063324.4728868422</v>
      </c>
      <c r="N29" s="127">
        <f>'[3]Hold Harmless Base-20'!Y21</f>
        <v>930408.70956204925</v>
      </c>
      <c r="O29" s="162">
        <f t="shared" si="4"/>
        <v>132915.76332479296</v>
      </c>
      <c r="P29" s="163">
        <f t="shared" si="5"/>
        <v>132915.76332479296</v>
      </c>
      <c r="Q29" s="164">
        <f t="shared" si="6"/>
        <v>109019.87601569707</v>
      </c>
      <c r="R29" s="165">
        <f t="shared" si="7"/>
        <v>954304.59687114519</v>
      </c>
      <c r="S29" s="166">
        <f t="shared" si="8"/>
        <v>1.0256832154122288</v>
      </c>
      <c r="T29" s="167">
        <f t="shared" si="9"/>
        <v>0.89747261650085353</v>
      </c>
      <c r="U29" s="149" t="b">
        <f t="shared" si="10"/>
        <v>0</v>
      </c>
      <c r="V29" s="127">
        <f t="shared" si="11"/>
        <v>945344.88695848559</v>
      </c>
      <c r="W29" s="143">
        <f t="shared" si="12"/>
        <v>945344.88695848524</v>
      </c>
      <c r="X29" s="143">
        <f t="shared" si="13"/>
        <v>945344.88695848524</v>
      </c>
      <c r="Y29" s="143">
        <f>'[3]Hold Harmless Base-20'!L21</f>
        <v>431572.0721581988</v>
      </c>
      <c r="Z29" s="143">
        <f>'[3]Hold Harmless Base-20'!M21</f>
        <v>104063.19033637377</v>
      </c>
      <c r="AA29" s="143">
        <f>'[3]Hold Harmless Base-20'!N21</f>
        <v>196361.6517858525</v>
      </c>
      <c r="AB29" s="143">
        <f>'[3]Hold Harmless Base-20'!O21</f>
        <v>198411.79528162425</v>
      </c>
      <c r="AC29" s="143">
        <f t="shared" si="14"/>
        <v>930408.70956204925</v>
      </c>
      <c r="AD29" s="168">
        <f>'[3]Populations-merged FY20'!M22</f>
        <v>0.23841749089016137</v>
      </c>
      <c r="AE29" s="169">
        <f t="shared" si="15"/>
        <v>0</v>
      </c>
      <c r="AF29" s="169">
        <f t="shared" si="16"/>
        <v>0.9</v>
      </c>
      <c r="AG29" s="169">
        <f t="shared" si="17"/>
        <v>0</v>
      </c>
      <c r="AH29" s="170">
        <f t="shared" si="18"/>
        <v>0.9</v>
      </c>
      <c r="AI29" s="143">
        <f t="shared" si="19"/>
        <v>837367.8386058443</v>
      </c>
      <c r="AJ29" s="143">
        <f t="shared" si="20"/>
        <v>0</v>
      </c>
      <c r="AK29" s="143">
        <f t="shared" si="21"/>
        <v>945344.88695848524</v>
      </c>
      <c r="AL29" s="143">
        <f t="shared" si="22"/>
        <v>944651.4251984437</v>
      </c>
      <c r="AM29" s="143">
        <f t="shared" si="23"/>
        <v>944651.4251984437</v>
      </c>
      <c r="AN29" s="143">
        <f t="shared" si="24"/>
        <v>0</v>
      </c>
      <c r="AO29" s="143">
        <f t="shared" si="25"/>
        <v>944651.4251984437</v>
      </c>
      <c r="AP29" s="143">
        <f t="shared" si="26"/>
        <v>944649.70077219734</v>
      </c>
      <c r="AQ29" s="143">
        <f t="shared" si="27"/>
        <v>944649.70077219734</v>
      </c>
      <c r="AR29" s="143">
        <f t="shared" si="28"/>
        <v>0</v>
      </c>
      <c r="AS29" s="143">
        <f t="shared" si="29"/>
        <v>944649.70077219734</v>
      </c>
      <c r="AT29" s="143">
        <f t="shared" si="30"/>
        <v>944649.7007721971</v>
      </c>
      <c r="AU29" s="127">
        <f t="shared" si="31"/>
        <v>944649.7007721971</v>
      </c>
      <c r="AV29" s="143">
        <f t="shared" si="32"/>
        <v>0</v>
      </c>
      <c r="AW29" s="143">
        <f>'[3]Populations-merged FY20'!K22</f>
        <v>916</v>
      </c>
      <c r="AX29" s="151">
        <f t="shared" si="33"/>
        <v>1031</v>
      </c>
      <c r="AY29" s="152">
        <f>'[3]Populations-merged FY20'!G22</f>
        <v>0</v>
      </c>
      <c r="AZ29" s="171">
        <f t="shared" si="34"/>
        <v>0</v>
      </c>
      <c r="BA29" s="172">
        <f t="shared" si="35"/>
        <v>944649.7007721971</v>
      </c>
      <c r="BB29" s="182">
        <f t="shared" si="36"/>
        <v>944649.7007721971</v>
      </c>
      <c r="BC29" s="174">
        <f>'[3]Spec Schs Calculations-20'!C20</f>
        <v>0</v>
      </c>
      <c r="BD29" s="183">
        <f t="shared" si="37"/>
        <v>0</v>
      </c>
      <c r="BE29" s="176">
        <f>'[3]Spec Schs Calculations-20'!D20</f>
        <v>0</v>
      </c>
      <c r="BF29" s="184">
        <f t="shared" si="38"/>
        <v>0</v>
      </c>
      <c r="BG29" s="176">
        <f>'[3]Spec Schs Calculations-20'!E20</f>
        <v>0</v>
      </c>
      <c r="BH29" s="184">
        <f t="shared" si="39"/>
        <v>0</v>
      </c>
      <c r="BI29" s="185">
        <f>'[3]Spec Schs Calculations-20'!F20</f>
        <v>0</v>
      </c>
      <c r="BJ29" s="186">
        <f t="shared" si="40"/>
        <v>0</v>
      </c>
      <c r="BK29" s="180">
        <f t="shared" si="41"/>
        <v>0</v>
      </c>
      <c r="BL29" s="13"/>
    </row>
    <row r="30" spans="1:64" ht="14.5" x14ac:dyDescent="0.35">
      <c r="A30" s="181">
        <v>4700420</v>
      </c>
      <c r="B30" s="143" t="s">
        <v>119</v>
      </c>
      <c r="C30" s="127">
        <f>'[3]2019-2020 Rev Final-merged'!F23</f>
        <v>1068292.5787319504</v>
      </c>
      <c r="D30" s="127">
        <f>'[3]2019-2020 Rev Final-merged'!G23</f>
        <v>255184.47151055481</v>
      </c>
      <c r="E30" s="127">
        <f>'[3]2019-2020 Rev Final-merged'!H23</f>
        <v>656175.0415020308</v>
      </c>
      <c r="F30" s="127">
        <f>'[3]2019-2020 Rev Final-merged'!I23</f>
        <v>653858.19419397693</v>
      </c>
      <c r="G30" s="127">
        <f>'[3]2019-2020 Rev Final-merged'!J23</f>
        <v>2633510.285938513</v>
      </c>
      <c r="H30" s="127">
        <f>'[3]2019-2020 Rev Final-merged'!K23</f>
        <v>961463.32085875538</v>
      </c>
      <c r="I30" s="127">
        <f>'[3]2019-2020 Rev Final-merged'!L23</f>
        <v>230174.76909635469</v>
      </c>
      <c r="J30" s="127">
        <f>'[3]2019-2020 Rev Final-merged'!M23</f>
        <v>590557.53735182772</v>
      </c>
      <c r="K30" s="127">
        <f>'[3]2019-2020 Rev Final-merged'!N23</f>
        <v>588472.37477457931</v>
      </c>
      <c r="L30" s="127">
        <f>'[3]2019-2020 Rev Final-merged'!O23</f>
        <v>2370668.0020815171</v>
      </c>
      <c r="M30" s="127">
        <f t="shared" si="3"/>
        <v>2370668.0020815171</v>
      </c>
      <c r="N30" s="127">
        <f>'[3]Hold Harmless Base-20'!Y22</f>
        <v>2477586.4840825093</v>
      </c>
      <c r="O30" s="162">
        <f t="shared" si="4"/>
        <v>-106918.48200099217</v>
      </c>
      <c r="P30" s="163" t="str">
        <f t="shared" si="5"/>
        <v>0</v>
      </c>
      <c r="Q30" s="164">
        <f t="shared" si="6"/>
        <v>0</v>
      </c>
      <c r="R30" s="165">
        <f t="shared" si="7"/>
        <v>2370668.0020815171</v>
      </c>
      <c r="S30" s="166">
        <f t="shared" si="8"/>
        <v>0.95684571146642095</v>
      </c>
      <c r="T30" s="167">
        <f t="shared" si="9"/>
        <v>1</v>
      </c>
      <c r="U30" s="149" t="b">
        <f t="shared" si="10"/>
        <v>0</v>
      </c>
      <c r="V30" s="127">
        <f t="shared" si="11"/>
        <v>2348410.4360302635</v>
      </c>
      <c r="W30" s="143">
        <f t="shared" si="12"/>
        <v>2348410.4360302626</v>
      </c>
      <c r="X30" s="143">
        <f t="shared" si="13"/>
        <v>2348410.4360302626</v>
      </c>
      <c r="Y30" s="143">
        <f>'[3]Hold Harmless Base-20'!L22</f>
        <v>1005041.5478702737</v>
      </c>
      <c r="Z30" s="143">
        <f>'[3]Hold Harmless Base-20'!M22</f>
        <v>240075.61350267316</v>
      </c>
      <c r="AA30" s="143">
        <f>'[3]Hold Harmless Base-20'!N22</f>
        <v>617324.49753403722</v>
      </c>
      <c r="AB30" s="143">
        <f>'[3]Hold Harmless Base-20'!O22</f>
        <v>615144.82517552515</v>
      </c>
      <c r="AC30" s="143">
        <f t="shared" si="14"/>
        <v>2477586.4840825093</v>
      </c>
      <c r="AD30" s="168">
        <f>'[3]Populations-merged FY20'!M23</f>
        <v>0.28232758620689657</v>
      </c>
      <c r="AE30" s="169">
        <f t="shared" si="15"/>
        <v>0</v>
      </c>
      <c r="AF30" s="169">
        <f t="shared" si="16"/>
        <v>0.9</v>
      </c>
      <c r="AG30" s="169">
        <f t="shared" si="17"/>
        <v>0</v>
      </c>
      <c r="AH30" s="170">
        <f t="shared" si="18"/>
        <v>0.9</v>
      </c>
      <c r="AI30" s="143">
        <f t="shared" si="19"/>
        <v>2229827.8356742584</v>
      </c>
      <c r="AJ30" s="143">
        <f t="shared" si="20"/>
        <v>0</v>
      </c>
      <c r="AK30" s="143">
        <f t="shared" si="21"/>
        <v>2348410.4360302626</v>
      </c>
      <c r="AL30" s="143">
        <f t="shared" si="22"/>
        <v>2346687.7495729332</v>
      </c>
      <c r="AM30" s="143">
        <f t="shared" si="23"/>
        <v>2346687.7495729332</v>
      </c>
      <c r="AN30" s="143">
        <f t="shared" si="24"/>
        <v>0</v>
      </c>
      <c r="AO30" s="143">
        <f t="shared" si="25"/>
        <v>2346687.7495729332</v>
      </c>
      <c r="AP30" s="143">
        <f t="shared" si="26"/>
        <v>2346683.4657812198</v>
      </c>
      <c r="AQ30" s="143">
        <f t="shared" si="27"/>
        <v>2346683.4657812198</v>
      </c>
      <c r="AR30" s="143">
        <f t="shared" si="28"/>
        <v>0</v>
      </c>
      <c r="AS30" s="143">
        <f t="shared" si="29"/>
        <v>2346683.4657812198</v>
      </c>
      <c r="AT30" s="143">
        <f t="shared" si="30"/>
        <v>2346683.4657812193</v>
      </c>
      <c r="AU30" s="127">
        <f t="shared" si="31"/>
        <v>2346683.4657812193</v>
      </c>
      <c r="AV30" s="143">
        <f t="shared" si="32"/>
        <v>0</v>
      </c>
      <c r="AW30" s="143">
        <f>'[3]Populations-merged FY20'!K23</f>
        <v>1703</v>
      </c>
      <c r="AX30" s="151">
        <f t="shared" si="33"/>
        <v>1378</v>
      </c>
      <c r="AY30" s="152">
        <f>'[3]Populations-merged FY20'!G23</f>
        <v>0</v>
      </c>
      <c r="AZ30" s="171">
        <f t="shared" si="34"/>
        <v>0</v>
      </c>
      <c r="BA30" s="172">
        <f t="shared" si="35"/>
        <v>2346683.4657812193</v>
      </c>
      <c r="BB30" s="182">
        <f t="shared" si="36"/>
        <v>2341171.4657812193</v>
      </c>
      <c r="BC30" s="174">
        <f>'[3]Spec Schs Calculations-20'!C21</f>
        <v>3</v>
      </c>
      <c r="BD30" s="183">
        <f t="shared" si="37"/>
        <v>4134</v>
      </c>
      <c r="BE30" s="176">
        <f>'[3]Spec Schs Calculations-20'!D21</f>
        <v>0</v>
      </c>
      <c r="BF30" s="184">
        <f t="shared" si="38"/>
        <v>0</v>
      </c>
      <c r="BG30" s="176">
        <f>'[3]Spec Schs Calculations-20'!E21</f>
        <v>1</v>
      </c>
      <c r="BH30" s="184">
        <f t="shared" si="39"/>
        <v>1378</v>
      </c>
      <c r="BI30" s="185">
        <f>'[3]Spec Schs Calculations-20'!F21</f>
        <v>0</v>
      </c>
      <c r="BJ30" s="186">
        <f t="shared" si="40"/>
        <v>0</v>
      </c>
      <c r="BK30" s="180">
        <f t="shared" si="41"/>
        <v>5512</v>
      </c>
      <c r="BL30" s="13"/>
    </row>
    <row r="31" spans="1:64" ht="14.5" x14ac:dyDescent="0.35">
      <c r="A31" s="181">
        <v>4700450</v>
      </c>
      <c r="B31" s="143" t="s">
        <v>120</v>
      </c>
      <c r="C31" s="127">
        <f>'[3]2019-2020 Rev Final-merged'!F24</f>
        <v>223467.24692583064</v>
      </c>
      <c r="D31" s="127">
        <f>'[3]2019-2020 Rev Final-merged'!G24</f>
        <v>53883.733797917812</v>
      </c>
      <c r="E31" s="127">
        <f>'[3]2019-2020 Rev Final-merged'!H24</f>
        <v>89758.034996357674</v>
      </c>
      <c r="F31" s="127">
        <f>'[3]2019-2020 Rev Final-merged'!I24</f>
        <v>90695.167323201822</v>
      </c>
      <c r="G31" s="127">
        <f>'[3]2019-2020 Rev Final-merged'!J24</f>
        <v>457804.18304330797</v>
      </c>
      <c r="H31" s="127">
        <f>'[3]2019-2020 Rev Final-merged'!K24</f>
        <v>266148.62410337664</v>
      </c>
      <c r="I31" s="127">
        <f>'[3]2019-2020 Rev Final-merged'!L24</f>
        <v>65146.352733084525</v>
      </c>
      <c r="J31" s="127">
        <f>'[3]2019-2020 Rev Final-merged'!M24</f>
        <v>114016.48116373928</v>
      </c>
      <c r="K31" s="127">
        <f>'[3]2019-2020 Rev Final-merged'!N24</f>
        <v>90811.10500965282</v>
      </c>
      <c r="L31" s="127">
        <f>'[3]2019-2020 Rev Final-merged'!O24</f>
        <v>536122.56300985324</v>
      </c>
      <c r="M31" s="127">
        <f t="shared" si="3"/>
        <v>536122.56300985324</v>
      </c>
      <c r="N31" s="127">
        <f>'[3]Hold Harmless Base-20'!Y23</f>
        <v>430020.84675247478</v>
      </c>
      <c r="O31" s="162">
        <f t="shared" si="4"/>
        <v>106101.71625737846</v>
      </c>
      <c r="P31" s="163">
        <f t="shared" si="5"/>
        <v>106101.71625737846</v>
      </c>
      <c r="Q31" s="164">
        <f t="shared" si="6"/>
        <v>87026.517111943074</v>
      </c>
      <c r="R31" s="165">
        <f t="shared" si="7"/>
        <v>449096.04589791014</v>
      </c>
      <c r="S31" s="166">
        <f t="shared" si="8"/>
        <v>1.0443587776952945</v>
      </c>
      <c r="T31" s="167">
        <f t="shared" si="9"/>
        <v>0.8376742127334349</v>
      </c>
      <c r="U31" s="149" t="b">
        <f t="shared" si="10"/>
        <v>0</v>
      </c>
      <c r="V31" s="127">
        <f t="shared" si="11"/>
        <v>444879.60357188509</v>
      </c>
      <c r="W31" s="143">
        <f t="shared" si="12"/>
        <v>444879.60357188492</v>
      </c>
      <c r="X31" s="143">
        <f t="shared" si="13"/>
        <v>444879.60357188492</v>
      </c>
      <c r="Y31" s="143">
        <f>'[3]Hold Harmless Base-20'!L23</f>
        <v>209905.41000670474</v>
      </c>
      <c r="Z31" s="143">
        <f>'[3]Hold Harmless Base-20'!M23</f>
        <v>50613.62410437737</v>
      </c>
      <c r="AA31" s="143">
        <f>'[3]Hold Harmless Base-20'!N23</f>
        <v>84310.776619357945</v>
      </c>
      <c r="AB31" s="143">
        <f>'[3]Hold Harmless Base-20'!O23</f>
        <v>85191.036022034736</v>
      </c>
      <c r="AC31" s="143">
        <f t="shared" si="14"/>
        <v>430020.84675247478</v>
      </c>
      <c r="AD31" s="168">
        <f>'[3]Populations-merged FY20'!M24</f>
        <v>0.21790235081374321</v>
      </c>
      <c r="AE31" s="169">
        <f t="shared" si="15"/>
        <v>0</v>
      </c>
      <c r="AF31" s="169">
        <f t="shared" si="16"/>
        <v>0.9</v>
      </c>
      <c r="AG31" s="169">
        <f t="shared" si="17"/>
        <v>0</v>
      </c>
      <c r="AH31" s="170">
        <f t="shared" si="18"/>
        <v>0.9</v>
      </c>
      <c r="AI31" s="143">
        <f t="shared" si="19"/>
        <v>387018.76207722729</v>
      </c>
      <c r="AJ31" s="143">
        <f t="shared" si="20"/>
        <v>0</v>
      </c>
      <c r="AK31" s="143">
        <f t="shared" si="21"/>
        <v>444879.60357188492</v>
      </c>
      <c r="AL31" s="143">
        <f t="shared" si="22"/>
        <v>444553.26024771243</v>
      </c>
      <c r="AM31" s="143">
        <f t="shared" si="23"/>
        <v>444553.26024771243</v>
      </c>
      <c r="AN31" s="143">
        <f t="shared" si="24"/>
        <v>0</v>
      </c>
      <c r="AO31" s="143">
        <f t="shared" si="25"/>
        <v>444553.26024771243</v>
      </c>
      <c r="AP31" s="143">
        <f t="shared" si="26"/>
        <v>444552.44873217406</v>
      </c>
      <c r="AQ31" s="143">
        <f t="shared" si="27"/>
        <v>444552.44873217406</v>
      </c>
      <c r="AR31" s="143">
        <f t="shared" si="28"/>
        <v>0</v>
      </c>
      <c r="AS31" s="143">
        <f t="shared" si="29"/>
        <v>444552.44873217406</v>
      </c>
      <c r="AT31" s="143">
        <f t="shared" si="30"/>
        <v>444552.44873217394</v>
      </c>
      <c r="AU31" s="127">
        <f t="shared" si="31"/>
        <v>444552.44873217394</v>
      </c>
      <c r="AV31" s="143">
        <f t="shared" si="32"/>
        <v>0</v>
      </c>
      <c r="AW31" s="143">
        <f>'[3]Populations-merged FY20'!K24</f>
        <v>482</v>
      </c>
      <c r="AX31" s="151">
        <f t="shared" si="33"/>
        <v>922</v>
      </c>
      <c r="AY31" s="152">
        <f>'[3]Populations-merged FY20'!G24</f>
        <v>0</v>
      </c>
      <c r="AZ31" s="171">
        <f t="shared" si="34"/>
        <v>0</v>
      </c>
      <c r="BA31" s="172">
        <f t="shared" si="35"/>
        <v>444552.44873217394</v>
      </c>
      <c r="BB31" s="182">
        <f t="shared" si="36"/>
        <v>443630.44873217394</v>
      </c>
      <c r="BC31" s="174">
        <f>'[3]Spec Schs Calculations-20'!C22</f>
        <v>0</v>
      </c>
      <c r="BD31" s="183">
        <f t="shared" si="37"/>
        <v>0</v>
      </c>
      <c r="BE31" s="176">
        <f>'[3]Spec Schs Calculations-20'!D22</f>
        <v>0</v>
      </c>
      <c r="BF31" s="184">
        <f t="shared" si="38"/>
        <v>0</v>
      </c>
      <c r="BG31" s="176">
        <f>'[3]Spec Schs Calculations-20'!E22</f>
        <v>1</v>
      </c>
      <c r="BH31" s="184">
        <f t="shared" si="39"/>
        <v>922</v>
      </c>
      <c r="BI31" s="185">
        <f>'[3]Spec Schs Calculations-20'!F22</f>
        <v>0</v>
      </c>
      <c r="BJ31" s="186">
        <f t="shared" si="40"/>
        <v>0</v>
      </c>
      <c r="BK31" s="180">
        <f t="shared" si="41"/>
        <v>922</v>
      </c>
      <c r="BL31" s="13"/>
    </row>
    <row r="32" spans="1:64" ht="14.5" x14ac:dyDescent="0.35">
      <c r="A32" s="181">
        <v>4700510</v>
      </c>
      <c r="B32" s="143" t="s">
        <v>121</v>
      </c>
      <c r="C32" s="127">
        <f>'[3]2019-2020 Rev Final-merged'!F25</f>
        <v>896485.70019659924</v>
      </c>
      <c r="D32" s="127">
        <f>'[3]2019-2020 Rev Final-merged'!G25</f>
        <v>216165.89226190446</v>
      </c>
      <c r="E32" s="127">
        <f>'[3]2019-2020 Rev Final-merged'!H25</f>
        <v>457933.37384260749</v>
      </c>
      <c r="F32" s="127">
        <f>'[3]2019-2020 Rev Final-merged'!I25</f>
        <v>462714.49642607459</v>
      </c>
      <c r="G32" s="127">
        <f>'[3]2019-2020 Rev Final-merged'!J25</f>
        <v>2033299.4627271858</v>
      </c>
      <c r="H32" s="127">
        <f>'[3]2019-2020 Rev Final-merged'!K25</f>
        <v>900598.35251578293</v>
      </c>
      <c r="I32" s="127">
        <f>'[3]2019-2020 Rev Final-merged'!L25</f>
        <v>220443.36370883998</v>
      </c>
      <c r="J32" s="127">
        <f>'[3]2019-2020 Rev Final-merged'!M25</f>
        <v>458007.40151006228</v>
      </c>
      <c r="K32" s="127">
        <f>'[3]2019-2020 Rev Final-merged'!N25</f>
        <v>420376.38555506122</v>
      </c>
      <c r="L32" s="127">
        <f>'[3]2019-2020 Rev Final-merged'!O25</f>
        <v>1999425.5032897464</v>
      </c>
      <c r="M32" s="127">
        <f t="shared" si="3"/>
        <v>1999425.5032897464</v>
      </c>
      <c r="N32" s="127">
        <f>'[3]Hold Harmless Base-20'!Y24</f>
        <v>1909108.28634565</v>
      </c>
      <c r="O32" s="162">
        <f t="shared" si="4"/>
        <v>90317.216944096377</v>
      </c>
      <c r="P32" s="163">
        <f t="shared" si="5"/>
        <v>90317.216944096377</v>
      </c>
      <c r="Q32" s="164">
        <f t="shared" si="6"/>
        <v>74079.789688056844</v>
      </c>
      <c r="R32" s="165">
        <f t="shared" si="7"/>
        <v>1925345.7136016896</v>
      </c>
      <c r="S32" s="166">
        <f t="shared" si="8"/>
        <v>1.0085052416210087</v>
      </c>
      <c r="T32" s="167">
        <f t="shared" si="9"/>
        <v>0.96294946245000379</v>
      </c>
      <c r="U32" s="149" t="b">
        <f t="shared" si="10"/>
        <v>0</v>
      </c>
      <c r="V32" s="127">
        <f t="shared" si="11"/>
        <v>1907269.1590801955</v>
      </c>
      <c r="W32" s="143">
        <f t="shared" si="12"/>
        <v>1907269.1590801948</v>
      </c>
      <c r="X32" s="143">
        <f t="shared" si="13"/>
        <v>1907269.1590801948</v>
      </c>
      <c r="Y32" s="143">
        <f>'[3]Hold Harmless Base-20'!L24</f>
        <v>841729.56822609727</v>
      </c>
      <c r="Z32" s="143">
        <f>'[3]Hold Harmless Base-20'!M24</f>
        <v>202962.77243342483</v>
      </c>
      <c r="AA32" s="143">
        <f>'[3]Hold Harmless Base-20'!N24</f>
        <v>429963.42379619385</v>
      </c>
      <c r="AB32" s="143">
        <f>'[3]Hold Harmless Base-20'!O24</f>
        <v>434452.52188993397</v>
      </c>
      <c r="AC32" s="143">
        <f t="shared" si="14"/>
        <v>1909108.28634565</v>
      </c>
      <c r="AD32" s="168">
        <f>'[3]Populations-merged FY20'!M25</f>
        <v>0.26689576174112256</v>
      </c>
      <c r="AE32" s="169">
        <f t="shared" si="15"/>
        <v>0</v>
      </c>
      <c r="AF32" s="169">
        <f t="shared" si="16"/>
        <v>0.9</v>
      </c>
      <c r="AG32" s="169">
        <f t="shared" si="17"/>
        <v>0</v>
      </c>
      <c r="AH32" s="170">
        <f t="shared" si="18"/>
        <v>0.9</v>
      </c>
      <c r="AI32" s="143">
        <f t="shared" si="19"/>
        <v>1718197.457711085</v>
      </c>
      <c r="AJ32" s="143">
        <f t="shared" si="20"/>
        <v>0</v>
      </c>
      <c r="AK32" s="143">
        <f t="shared" si="21"/>
        <v>1907269.1590801948</v>
      </c>
      <c r="AL32" s="143">
        <f t="shared" si="22"/>
        <v>1905870.0736816544</v>
      </c>
      <c r="AM32" s="143">
        <f t="shared" si="23"/>
        <v>1905870.0736816544</v>
      </c>
      <c r="AN32" s="143">
        <f t="shared" si="24"/>
        <v>0</v>
      </c>
      <c r="AO32" s="143">
        <f t="shared" si="25"/>
        <v>1905870.0736816544</v>
      </c>
      <c r="AP32" s="143">
        <f t="shared" si="26"/>
        <v>1905866.5945863083</v>
      </c>
      <c r="AQ32" s="143">
        <f t="shared" si="27"/>
        <v>1905866.5945863083</v>
      </c>
      <c r="AR32" s="143">
        <f t="shared" si="28"/>
        <v>0</v>
      </c>
      <c r="AS32" s="143">
        <f t="shared" si="29"/>
        <v>1905866.5945863083</v>
      </c>
      <c r="AT32" s="143">
        <f t="shared" si="30"/>
        <v>1905866.5945863081</v>
      </c>
      <c r="AU32" s="127">
        <f t="shared" si="31"/>
        <v>1905866.5945863081</v>
      </c>
      <c r="AV32" s="143">
        <f t="shared" si="32"/>
        <v>0</v>
      </c>
      <c r="AW32" s="143">
        <f>'[3]Populations-merged FY20'!K25</f>
        <v>1631</v>
      </c>
      <c r="AX32" s="151">
        <f t="shared" si="33"/>
        <v>1169</v>
      </c>
      <c r="AY32" s="152">
        <f>'[3]Populations-merged FY20'!G25</f>
        <v>0</v>
      </c>
      <c r="AZ32" s="171">
        <f t="shared" si="34"/>
        <v>0</v>
      </c>
      <c r="BA32" s="172">
        <f t="shared" si="35"/>
        <v>1905866.5945863081</v>
      </c>
      <c r="BB32" s="182">
        <f t="shared" si="36"/>
        <v>1903528.5945863081</v>
      </c>
      <c r="BC32" s="174">
        <f>'[3]Spec Schs Calculations-20'!C23</f>
        <v>0</v>
      </c>
      <c r="BD32" s="183">
        <f t="shared" si="37"/>
        <v>0</v>
      </c>
      <c r="BE32" s="176">
        <f>'[3]Spec Schs Calculations-20'!D23</f>
        <v>0</v>
      </c>
      <c r="BF32" s="184">
        <f t="shared" si="38"/>
        <v>0</v>
      </c>
      <c r="BG32" s="176">
        <f>'[3]Spec Schs Calculations-20'!E23</f>
        <v>2</v>
      </c>
      <c r="BH32" s="184">
        <f t="shared" si="39"/>
        <v>2338</v>
      </c>
      <c r="BI32" s="185">
        <f>'[3]Spec Schs Calculations-20'!F23</f>
        <v>0</v>
      </c>
      <c r="BJ32" s="186">
        <f t="shared" si="40"/>
        <v>0</v>
      </c>
      <c r="BK32" s="180">
        <f t="shared" si="41"/>
        <v>2338</v>
      </c>
      <c r="BL32" s="13"/>
    </row>
    <row r="33" spans="1:64" ht="14.5" x14ac:dyDescent="0.35">
      <c r="A33" s="181">
        <v>4700570</v>
      </c>
      <c r="B33" s="143" t="s">
        <v>122</v>
      </c>
      <c r="C33" s="127">
        <f>'[3]2019-2020 Rev Final-merged'!F26</f>
        <v>520202.44366340921</v>
      </c>
      <c r="D33" s="127">
        <f>'[3]2019-2020 Rev Final-merged'!G26</f>
        <v>97569.968663103791</v>
      </c>
      <c r="E33" s="127">
        <f>'[3]2019-2020 Rev Final-merged'!H26</f>
        <v>207089.46765750469</v>
      </c>
      <c r="F33" s="127">
        <f>'[3]2019-2020 Rev Final-merged'!I26</f>
        <v>209251.61653586038</v>
      </c>
      <c r="G33" s="127">
        <f>'[3]2019-2020 Rev Final-merged'!J26</f>
        <v>1034113.496519878</v>
      </c>
      <c r="H33" s="127">
        <f>'[3]2019-2020 Rev Final-merged'!K26</f>
        <v>506344.99647883076</v>
      </c>
      <c r="I33" s="127">
        <f>'[3]2019-2020 Rev Final-merged'!L26</f>
        <v>82938.737284611751</v>
      </c>
      <c r="J33" s="127">
        <f>'[3]2019-2020 Rev Final-merged'!M26</f>
        <v>200737.42751823334</v>
      </c>
      <c r="K33" s="127">
        <f>'[3]2019-2020 Rev Final-merged'!N26</f>
        <v>177903.64625463705</v>
      </c>
      <c r="L33" s="127">
        <f>'[3]2019-2020 Rev Final-merged'!O26</f>
        <v>967924.80753631284</v>
      </c>
      <c r="M33" s="127">
        <f t="shared" si="3"/>
        <v>967924.80753631284</v>
      </c>
      <c r="N33" s="127">
        <f>'[3]Hold Harmless Base-20'!Y25</f>
        <v>927679.32488064934</v>
      </c>
      <c r="O33" s="162">
        <f t="shared" si="4"/>
        <v>40245.482655663509</v>
      </c>
      <c r="P33" s="163">
        <f t="shared" si="5"/>
        <v>40245.482655663509</v>
      </c>
      <c r="Q33" s="164">
        <f t="shared" si="6"/>
        <v>33010.061557491019</v>
      </c>
      <c r="R33" s="165">
        <f t="shared" si="7"/>
        <v>934914.74597882177</v>
      </c>
      <c r="S33" s="166">
        <f t="shared" si="8"/>
        <v>1.0077994851282293</v>
      </c>
      <c r="T33" s="167">
        <f t="shared" si="9"/>
        <v>0.96589604760568892</v>
      </c>
      <c r="U33" s="149" t="b">
        <f t="shared" si="10"/>
        <v>0</v>
      </c>
      <c r="V33" s="127">
        <f t="shared" si="11"/>
        <v>926137.08217577392</v>
      </c>
      <c r="W33" s="143">
        <f t="shared" si="12"/>
        <v>926137.08217577345</v>
      </c>
      <c r="X33" s="143">
        <f t="shared" si="13"/>
        <v>926137.08217577345</v>
      </c>
      <c r="Y33" s="143">
        <f>'[3]Hold Harmless Base-20'!L25</f>
        <v>466661.59310653497</v>
      </c>
      <c r="Z33" s="143">
        <f>'[3]Hold Harmless Base-20'!M25</f>
        <v>87527.764566096012</v>
      </c>
      <c r="AA33" s="143">
        <f>'[3]Hold Harmless Base-20'!N25</f>
        <v>185775.17670248696</v>
      </c>
      <c r="AB33" s="143">
        <f>'[3]Hold Harmless Base-20'!O25</f>
        <v>187714.79050553139</v>
      </c>
      <c r="AC33" s="143">
        <f t="shared" si="14"/>
        <v>927679.32488064934</v>
      </c>
      <c r="AD33" s="168">
        <f>'[3]Populations-merged FY20'!M26</f>
        <v>0.1350117785630153</v>
      </c>
      <c r="AE33" s="169">
        <f t="shared" si="15"/>
        <v>0.85</v>
      </c>
      <c r="AF33" s="169">
        <f t="shared" si="16"/>
        <v>0</v>
      </c>
      <c r="AG33" s="169">
        <f t="shared" si="17"/>
        <v>0</v>
      </c>
      <c r="AH33" s="170">
        <f t="shared" si="18"/>
        <v>0.85</v>
      </c>
      <c r="AI33" s="143">
        <f t="shared" si="19"/>
        <v>788527.42614855187</v>
      </c>
      <c r="AJ33" s="143">
        <f t="shared" si="20"/>
        <v>0</v>
      </c>
      <c r="AK33" s="143">
        <f t="shared" si="21"/>
        <v>926137.08217577345</v>
      </c>
      <c r="AL33" s="143">
        <f t="shared" si="22"/>
        <v>925457.71038257366</v>
      </c>
      <c r="AM33" s="143">
        <f t="shared" si="23"/>
        <v>925457.71038257366</v>
      </c>
      <c r="AN33" s="143">
        <f t="shared" si="24"/>
        <v>0</v>
      </c>
      <c r="AO33" s="143">
        <f t="shared" si="25"/>
        <v>925457.71038257366</v>
      </c>
      <c r="AP33" s="143">
        <f t="shared" si="26"/>
        <v>925456.02099374402</v>
      </c>
      <c r="AQ33" s="143">
        <f t="shared" si="27"/>
        <v>925456.02099374402</v>
      </c>
      <c r="AR33" s="143">
        <f t="shared" si="28"/>
        <v>0</v>
      </c>
      <c r="AS33" s="143">
        <f t="shared" si="29"/>
        <v>925456.02099374402</v>
      </c>
      <c r="AT33" s="143">
        <f t="shared" si="30"/>
        <v>925456.02099374391</v>
      </c>
      <c r="AU33" s="127">
        <f t="shared" si="31"/>
        <v>925456.02099374391</v>
      </c>
      <c r="AV33" s="143">
        <f t="shared" si="32"/>
        <v>0</v>
      </c>
      <c r="AW33" s="143">
        <f>'[3]Populations-merged FY20'!K26</f>
        <v>917</v>
      </c>
      <c r="AX33" s="151">
        <f t="shared" si="33"/>
        <v>1009</v>
      </c>
      <c r="AY33" s="152">
        <f>'[3]Populations-merged FY20'!G26</f>
        <v>0</v>
      </c>
      <c r="AZ33" s="171">
        <f t="shared" si="34"/>
        <v>0</v>
      </c>
      <c r="BA33" s="172">
        <f t="shared" si="35"/>
        <v>925456.02099374391</v>
      </c>
      <c r="BB33" s="182">
        <f t="shared" si="36"/>
        <v>922429.02099374391</v>
      </c>
      <c r="BC33" s="174">
        <f>'[3]Spec Schs Calculations-20'!C24</f>
        <v>1</v>
      </c>
      <c r="BD33" s="183">
        <f t="shared" si="37"/>
        <v>1009</v>
      </c>
      <c r="BE33" s="176">
        <f>'[3]Spec Schs Calculations-20'!D24</f>
        <v>0</v>
      </c>
      <c r="BF33" s="184">
        <f t="shared" si="38"/>
        <v>0</v>
      </c>
      <c r="BG33" s="176">
        <f>'[3]Spec Schs Calculations-20'!E24</f>
        <v>2</v>
      </c>
      <c r="BH33" s="184">
        <f t="shared" si="39"/>
        <v>2018</v>
      </c>
      <c r="BI33" s="185">
        <f>'[3]Spec Schs Calculations-20'!F24</f>
        <v>0</v>
      </c>
      <c r="BJ33" s="186">
        <f t="shared" si="40"/>
        <v>0</v>
      </c>
      <c r="BK33" s="180">
        <f t="shared" si="41"/>
        <v>3027</v>
      </c>
      <c r="BL33" s="13"/>
    </row>
    <row r="34" spans="1:64" ht="14.5" x14ac:dyDescent="0.35">
      <c r="A34" s="181">
        <v>4700600</v>
      </c>
      <c r="B34" s="143" t="s">
        <v>123</v>
      </c>
      <c r="C34" s="127">
        <f>'[3]2019-2020 Rev Final-merged'!F27</f>
        <v>324995.69166496675</v>
      </c>
      <c r="D34" s="127">
        <f>'[3]2019-2020 Rev Final-merged'!G27</f>
        <v>78364.86812296712</v>
      </c>
      <c r="E34" s="127">
        <f>'[3]2019-2020 Rev Final-merged'!H27</f>
        <v>142447.66703062027</v>
      </c>
      <c r="F34" s="127">
        <f>'[3]2019-2020 Rev Final-merged'!I27</f>
        <v>141944.70749539789</v>
      </c>
      <c r="G34" s="127">
        <f>'[3]2019-2020 Rev Final-merged'!J27</f>
        <v>687752.93431395199</v>
      </c>
      <c r="H34" s="127">
        <f>'[3]2019-2020 Rev Final-merged'!K27</f>
        <v>315844.42528450518</v>
      </c>
      <c r="I34" s="127">
        <f>'[3]2019-2020 Rev Final-merged'!L27</f>
        <v>77310.609467477916</v>
      </c>
      <c r="J34" s="127">
        <f>'[3]2019-2020 Rev Final-merged'!M27</f>
        <v>130228.15274453559</v>
      </c>
      <c r="K34" s="127">
        <f>'[3]2019-2020 Rev Final-merged'!N27</f>
        <v>127750.2367458581</v>
      </c>
      <c r="L34" s="127">
        <f>'[3]2019-2020 Rev Final-merged'!O27</f>
        <v>651133.42424237682</v>
      </c>
      <c r="M34" s="127">
        <f t="shared" si="3"/>
        <v>651133.42424237682</v>
      </c>
      <c r="N34" s="127">
        <f>'[3]Hold Harmless Base-20'!Y26</f>
        <v>669483.55970843323</v>
      </c>
      <c r="O34" s="162">
        <f t="shared" si="4"/>
        <v>-18350.13546605641</v>
      </c>
      <c r="P34" s="163" t="str">
        <f t="shared" si="5"/>
        <v>0</v>
      </c>
      <c r="Q34" s="164">
        <f t="shared" si="6"/>
        <v>0</v>
      </c>
      <c r="R34" s="165">
        <f t="shared" si="7"/>
        <v>651133.42424237682</v>
      </c>
      <c r="S34" s="166">
        <f t="shared" si="8"/>
        <v>0.97259061077758491</v>
      </c>
      <c r="T34" s="167">
        <f t="shared" si="9"/>
        <v>1</v>
      </c>
      <c r="U34" s="149" t="b">
        <f t="shared" si="10"/>
        <v>0</v>
      </c>
      <c r="V34" s="127">
        <f t="shared" si="11"/>
        <v>645020.10715810827</v>
      </c>
      <c r="W34" s="143">
        <f t="shared" si="12"/>
        <v>645020.10715810803</v>
      </c>
      <c r="X34" s="143">
        <f t="shared" si="13"/>
        <v>645020.10715810803</v>
      </c>
      <c r="Y34" s="143">
        <f>'[3]Hold Harmless Base-20'!L26</f>
        <v>316362.55069243175</v>
      </c>
      <c r="Z34" s="143">
        <f>'[3]Hold Harmless Base-20'!M26</f>
        <v>76283.194515745519</v>
      </c>
      <c r="AA34" s="143">
        <f>'[3]Hold Harmless Base-20'!N26</f>
        <v>138663.70674368876</v>
      </c>
      <c r="AB34" s="143">
        <f>'[3]Hold Harmless Base-20'!O26</f>
        <v>138174.10775656722</v>
      </c>
      <c r="AC34" s="143">
        <f t="shared" si="14"/>
        <v>669483.55970843323</v>
      </c>
      <c r="AD34" s="168">
        <f>'[3]Populations-merged FY20'!M27</f>
        <v>0.20084269662921347</v>
      </c>
      <c r="AE34" s="169">
        <f t="shared" si="15"/>
        <v>0</v>
      </c>
      <c r="AF34" s="169">
        <f t="shared" si="16"/>
        <v>0.9</v>
      </c>
      <c r="AG34" s="169">
        <f t="shared" si="17"/>
        <v>0</v>
      </c>
      <c r="AH34" s="170">
        <f t="shared" si="18"/>
        <v>0.9</v>
      </c>
      <c r="AI34" s="143">
        <f t="shared" si="19"/>
        <v>602535.20373758988</v>
      </c>
      <c r="AJ34" s="143">
        <f t="shared" si="20"/>
        <v>0</v>
      </c>
      <c r="AK34" s="143">
        <f t="shared" si="21"/>
        <v>645020.10715810803</v>
      </c>
      <c r="AL34" s="143">
        <f t="shared" si="22"/>
        <v>644546.94991682738</v>
      </c>
      <c r="AM34" s="143">
        <f t="shared" si="23"/>
        <v>644546.94991682738</v>
      </c>
      <c r="AN34" s="143">
        <f t="shared" si="24"/>
        <v>0</v>
      </c>
      <c r="AO34" s="143">
        <f t="shared" si="25"/>
        <v>644546.94991682738</v>
      </c>
      <c r="AP34" s="143">
        <f t="shared" si="26"/>
        <v>644545.77332020376</v>
      </c>
      <c r="AQ34" s="143">
        <f t="shared" si="27"/>
        <v>644545.77332020376</v>
      </c>
      <c r="AR34" s="143">
        <f t="shared" si="28"/>
        <v>0</v>
      </c>
      <c r="AS34" s="143">
        <f t="shared" si="29"/>
        <v>644545.77332020376</v>
      </c>
      <c r="AT34" s="143">
        <f t="shared" si="30"/>
        <v>644545.77332020365</v>
      </c>
      <c r="AU34" s="127">
        <f t="shared" si="31"/>
        <v>644545.77332020365</v>
      </c>
      <c r="AV34" s="143">
        <f t="shared" si="32"/>
        <v>0</v>
      </c>
      <c r="AW34" s="143">
        <f>'[3]Populations-merged FY20'!K27</f>
        <v>572</v>
      </c>
      <c r="AX34" s="151">
        <f t="shared" si="33"/>
        <v>1127</v>
      </c>
      <c r="AY34" s="152">
        <f>'[3]Populations-merged FY20'!G27</f>
        <v>0</v>
      </c>
      <c r="AZ34" s="171">
        <f t="shared" si="34"/>
        <v>0</v>
      </c>
      <c r="BA34" s="172">
        <f t="shared" si="35"/>
        <v>644545.77332020365</v>
      </c>
      <c r="BB34" s="182">
        <f t="shared" si="36"/>
        <v>642291.77332020365</v>
      </c>
      <c r="BC34" s="174">
        <f>'[3]Spec Schs Calculations-20'!C25</f>
        <v>0</v>
      </c>
      <c r="BD34" s="183">
        <f t="shared" si="37"/>
        <v>0</v>
      </c>
      <c r="BE34" s="176">
        <f>'[3]Spec Schs Calculations-20'!D25</f>
        <v>2</v>
      </c>
      <c r="BF34" s="184">
        <f t="shared" si="38"/>
        <v>2254</v>
      </c>
      <c r="BG34" s="176">
        <f>'[3]Spec Schs Calculations-20'!E25</f>
        <v>0</v>
      </c>
      <c r="BH34" s="184">
        <f t="shared" si="39"/>
        <v>0</v>
      </c>
      <c r="BI34" s="185">
        <f>'[3]Spec Schs Calculations-20'!F25</f>
        <v>0</v>
      </c>
      <c r="BJ34" s="186">
        <f t="shared" si="40"/>
        <v>0</v>
      </c>
      <c r="BK34" s="180">
        <f t="shared" si="41"/>
        <v>2254</v>
      </c>
      <c r="BL34" s="13"/>
    </row>
    <row r="35" spans="1:64" ht="14.5" x14ac:dyDescent="0.35">
      <c r="A35" s="181">
        <v>4700630</v>
      </c>
      <c r="B35" s="143" t="s">
        <v>124</v>
      </c>
      <c r="C35" s="127">
        <f>'[3]2019-2020 Rev Final-merged'!F28</f>
        <v>685055.3307398418</v>
      </c>
      <c r="D35" s="127">
        <f>'[3]2019-2020 Rev Final-merged'!G28</f>
        <v>165184.56098705952</v>
      </c>
      <c r="E35" s="127">
        <f>'[3]2019-2020 Rev Final-merged'!H28</f>
        <v>358281.22146309516</v>
      </c>
      <c r="F35" s="127">
        <f>'[3]2019-2020 Rev Final-merged'!I28</f>
        <v>362021.91069217515</v>
      </c>
      <c r="G35" s="127">
        <f>'[3]2019-2020 Rev Final-merged'!J28</f>
        <v>1570543.0238821716</v>
      </c>
      <c r="H35" s="127">
        <f>'[3]2019-2020 Rev Final-merged'!K28</f>
        <v>660954.15570900799</v>
      </c>
      <c r="I35" s="127">
        <f>'[3]2019-2020 Rev Final-merged'!L28</f>
        <v>161784.61456743194</v>
      </c>
      <c r="J35" s="127">
        <f>'[3]2019-2020 Rev Final-merged'!M28</f>
        <v>336789.60155760072</v>
      </c>
      <c r="K35" s="127">
        <f>'[3]2019-2020 Rev Final-merged'!N28</f>
        <v>325819.71962295764</v>
      </c>
      <c r="L35" s="127">
        <f>'[3]2019-2020 Rev Final-merged'!O28</f>
        <v>1485348.0914569981</v>
      </c>
      <c r="M35" s="127">
        <f t="shared" si="3"/>
        <v>1485348.0914569981</v>
      </c>
      <c r="N35" s="127">
        <f>'[3]Hold Harmless Base-20'!Y27</f>
        <v>1443105.6455561109</v>
      </c>
      <c r="O35" s="162">
        <f t="shared" si="4"/>
        <v>42242.445900887251</v>
      </c>
      <c r="P35" s="163">
        <f t="shared" si="5"/>
        <v>42242.445900887251</v>
      </c>
      <c r="Q35" s="164">
        <f t="shared" si="6"/>
        <v>34648.00637273617</v>
      </c>
      <c r="R35" s="165">
        <f t="shared" si="7"/>
        <v>1450700.0850842621</v>
      </c>
      <c r="S35" s="166">
        <f t="shared" si="8"/>
        <v>1.0052625665706023</v>
      </c>
      <c r="T35" s="167">
        <f t="shared" si="9"/>
        <v>0.97667347703072793</v>
      </c>
      <c r="U35" s="149" t="b">
        <f t="shared" si="10"/>
        <v>0</v>
      </c>
      <c r="V35" s="127">
        <f t="shared" si="11"/>
        <v>1437079.8510675326</v>
      </c>
      <c r="W35" s="143">
        <f t="shared" si="12"/>
        <v>1437079.8510675319</v>
      </c>
      <c r="X35" s="143">
        <f t="shared" si="13"/>
        <v>1437079.8510675319</v>
      </c>
      <c r="Y35" s="143">
        <f>'[3]Hold Harmless Base-20'!L27</f>
        <v>629468.40696237027</v>
      </c>
      <c r="Z35" s="143">
        <f>'[3]Hold Harmless Base-20'!M27</f>
        <v>151781.11576331919</v>
      </c>
      <c r="AA35" s="143">
        <f>'[3]Hold Harmless Base-20'!N27</f>
        <v>329209.48075149453</v>
      </c>
      <c r="AB35" s="143">
        <f>'[3]Hold Harmless Base-20'!O27</f>
        <v>332646.64207892679</v>
      </c>
      <c r="AC35" s="143">
        <f t="shared" si="14"/>
        <v>1443105.6455561109</v>
      </c>
      <c r="AD35" s="168">
        <f>'[3]Populations-merged FY20'!M28</f>
        <v>0.26760563380281688</v>
      </c>
      <c r="AE35" s="169">
        <f t="shared" si="15"/>
        <v>0</v>
      </c>
      <c r="AF35" s="169">
        <f t="shared" si="16"/>
        <v>0.9</v>
      </c>
      <c r="AG35" s="169">
        <f t="shared" si="17"/>
        <v>0</v>
      </c>
      <c r="AH35" s="170">
        <f t="shared" si="18"/>
        <v>0.9</v>
      </c>
      <c r="AI35" s="143">
        <f t="shared" si="19"/>
        <v>1298795.0810004999</v>
      </c>
      <c r="AJ35" s="143">
        <f t="shared" si="20"/>
        <v>0</v>
      </c>
      <c r="AK35" s="143">
        <f t="shared" si="21"/>
        <v>1437079.8510675319</v>
      </c>
      <c r="AL35" s="143">
        <f t="shared" si="22"/>
        <v>1436025.6750344359</v>
      </c>
      <c r="AM35" s="143">
        <f t="shared" si="23"/>
        <v>1436025.6750344359</v>
      </c>
      <c r="AN35" s="143">
        <f t="shared" si="24"/>
        <v>0</v>
      </c>
      <c r="AO35" s="143">
        <f t="shared" si="25"/>
        <v>1436025.6750344359</v>
      </c>
      <c r="AP35" s="143">
        <f t="shared" si="26"/>
        <v>1436023.053622666</v>
      </c>
      <c r="AQ35" s="143">
        <f t="shared" si="27"/>
        <v>1436023.053622666</v>
      </c>
      <c r="AR35" s="143">
        <f t="shared" si="28"/>
        <v>0</v>
      </c>
      <c r="AS35" s="143">
        <f t="shared" si="29"/>
        <v>1436023.053622666</v>
      </c>
      <c r="AT35" s="143">
        <f t="shared" si="30"/>
        <v>1436023.0536226658</v>
      </c>
      <c r="AU35" s="127">
        <f t="shared" si="31"/>
        <v>1436023.0536226658</v>
      </c>
      <c r="AV35" s="143">
        <f t="shared" si="32"/>
        <v>0</v>
      </c>
      <c r="AW35" s="143">
        <f>'[3]Populations-merged FY20'!K28</f>
        <v>1197</v>
      </c>
      <c r="AX35" s="151">
        <f t="shared" si="33"/>
        <v>1200</v>
      </c>
      <c r="AY35" s="152">
        <f>'[3]Populations-merged FY20'!G28</f>
        <v>0</v>
      </c>
      <c r="AZ35" s="171">
        <f t="shared" si="34"/>
        <v>0</v>
      </c>
      <c r="BA35" s="172">
        <f t="shared" si="35"/>
        <v>1436023.0536226658</v>
      </c>
      <c r="BB35" s="182">
        <f t="shared" si="36"/>
        <v>1436023.0536226658</v>
      </c>
      <c r="BC35" s="174">
        <f>'[3]Spec Schs Calculations-20'!C26</f>
        <v>0</v>
      </c>
      <c r="BD35" s="183">
        <f t="shared" si="37"/>
        <v>0</v>
      </c>
      <c r="BE35" s="176">
        <f>'[3]Spec Schs Calculations-20'!D26</f>
        <v>0</v>
      </c>
      <c r="BF35" s="184">
        <f t="shared" si="38"/>
        <v>0</v>
      </c>
      <c r="BG35" s="176">
        <f>'[3]Spec Schs Calculations-20'!E26</f>
        <v>0</v>
      </c>
      <c r="BH35" s="184">
        <f t="shared" si="39"/>
        <v>0</v>
      </c>
      <c r="BI35" s="185">
        <f>'[3]Spec Schs Calculations-20'!F26</f>
        <v>0</v>
      </c>
      <c r="BJ35" s="186">
        <f t="shared" si="40"/>
        <v>0</v>
      </c>
      <c r="BK35" s="180">
        <f t="shared" si="41"/>
        <v>0</v>
      </c>
      <c r="BL35" s="13"/>
    </row>
    <row r="36" spans="1:64" ht="14.5" x14ac:dyDescent="0.35">
      <c r="A36" s="181">
        <v>4700660</v>
      </c>
      <c r="B36" s="143" t="s">
        <v>125</v>
      </c>
      <c r="C36" s="127">
        <f>'[3]2019-2020 Rev Final-merged'!F29</f>
        <v>195206.75199844231</v>
      </c>
      <c r="D36" s="127">
        <f>'[3]2019-2020 Rev Final-merged'!G29</f>
        <v>47069.397439398927</v>
      </c>
      <c r="E36" s="127">
        <f>'[3]2019-2020 Rev Final-merged'!H29</f>
        <v>113360.2412793238</v>
      </c>
      <c r="F36" s="127">
        <f>'[3]2019-2020 Rev Final-merged'!I29</f>
        <v>114543.79600716534</v>
      </c>
      <c r="G36" s="127">
        <f>'[3]2019-2020 Rev Final-merged'!J29</f>
        <v>470180.18672433036</v>
      </c>
      <c r="H36" s="127">
        <f>'[3]2019-2020 Rev Final-merged'!K29</f>
        <v>199335.38029319298</v>
      </c>
      <c r="I36" s="127">
        <f>'[3]2019-2020 Rev Final-merged'!L29</f>
        <v>48792.185345733429</v>
      </c>
      <c r="J36" s="127">
        <f>'[3]2019-2020 Rev Final-merged'!M29</f>
        <v>114901.78681403899</v>
      </c>
      <c r="K36" s="127">
        <f>'[3]2019-2020 Rev Final-merged'!N29</f>
        <v>108723.12114992837</v>
      </c>
      <c r="L36" s="127">
        <f>'[3]2019-2020 Rev Final-merged'!O29</f>
        <v>471752.47360289376</v>
      </c>
      <c r="M36" s="127">
        <f t="shared" si="3"/>
        <v>471752.47360289376</v>
      </c>
      <c r="N36" s="127">
        <f>'[3]Hold Harmless Base-20'!Y28</f>
        <v>417088.32224126835</v>
      </c>
      <c r="O36" s="162">
        <f t="shared" si="4"/>
        <v>54664.151361625409</v>
      </c>
      <c r="P36" s="163">
        <f t="shared" si="5"/>
        <v>54664.151361625409</v>
      </c>
      <c r="Q36" s="164">
        <f t="shared" si="6"/>
        <v>44836.510394821395</v>
      </c>
      <c r="R36" s="165">
        <f t="shared" si="7"/>
        <v>426915.96320807235</v>
      </c>
      <c r="S36" s="166">
        <f t="shared" si="8"/>
        <v>1.0235624937039574</v>
      </c>
      <c r="T36" s="167">
        <f t="shared" si="9"/>
        <v>0.9049575510385911</v>
      </c>
      <c r="U36" s="149" t="b">
        <f t="shared" si="10"/>
        <v>0</v>
      </c>
      <c r="V36" s="127">
        <f t="shared" si="11"/>
        <v>422907.76372965734</v>
      </c>
      <c r="W36" s="143">
        <f t="shared" si="12"/>
        <v>422907.76372965716</v>
      </c>
      <c r="X36" s="143">
        <f t="shared" si="13"/>
        <v>422907.76372965716</v>
      </c>
      <c r="Y36" s="143">
        <f>'[3]Hold Harmless Base-20'!L28</f>
        <v>173164.37183035497</v>
      </c>
      <c r="Z36" s="143">
        <f>'[3]Hold Harmless Base-20'!M28</f>
        <v>41754.409397129224</v>
      </c>
      <c r="AA36" s="143">
        <f>'[3]Hold Harmless Base-20'!N28</f>
        <v>100559.81553254992</v>
      </c>
      <c r="AB36" s="143">
        <f>'[3]Hold Harmless Base-20'!O28</f>
        <v>101609.72548123429</v>
      </c>
      <c r="AC36" s="143">
        <f t="shared" si="14"/>
        <v>417088.32224126835</v>
      </c>
      <c r="AD36" s="168">
        <f>'[3]Populations-merged FY20'!M29</f>
        <v>0.31473408892763732</v>
      </c>
      <c r="AE36" s="169">
        <f t="shared" si="15"/>
        <v>0</v>
      </c>
      <c r="AF36" s="169">
        <f t="shared" si="16"/>
        <v>0</v>
      </c>
      <c r="AG36" s="169">
        <f t="shared" si="17"/>
        <v>0.95</v>
      </c>
      <c r="AH36" s="170">
        <f t="shared" si="18"/>
        <v>0.95</v>
      </c>
      <c r="AI36" s="143">
        <f t="shared" si="19"/>
        <v>396233.9061292049</v>
      </c>
      <c r="AJ36" s="143">
        <f t="shared" si="20"/>
        <v>0</v>
      </c>
      <c r="AK36" s="143">
        <f t="shared" si="21"/>
        <v>422907.76372965716</v>
      </c>
      <c r="AL36" s="143">
        <f t="shared" si="22"/>
        <v>422597.53794199281</v>
      </c>
      <c r="AM36" s="143">
        <f t="shared" si="23"/>
        <v>422597.53794199281</v>
      </c>
      <c r="AN36" s="143">
        <f t="shared" si="24"/>
        <v>0</v>
      </c>
      <c r="AO36" s="143">
        <f t="shared" si="25"/>
        <v>422597.53794199281</v>
      </c>
      <c r="AP36" s="143">
        <f t="shared" si="26"/>
        <v>422596.76650581369</v>
      </c>
      <c r="AQ36" s="143">
        <f t="shared" si="27"/>
        <v>422596.76650581369</v>
      </c>
      <c r="AR36" s="143">
        <f t="shared" si="28"/>
        <v>0</v>
      </c>
      <c r="AS36" s="143">
        <f t="shared" si="29"/>
        <v>422596.76650581369</v>
      </c>
      <c r="AT36" s="143">
        <f t="shared" si="30"/>
        <v>422596.76650581363</v>
      </c>
      <c r="AU36" s="127">
        <f t="shared" si="31"/>
        <v>422596.76650581363</v>
      </c>
      <c r="AV36" s="143">
        <f t="shared" si="32"/>
        <v>0</v>
      </c>
      <c r="AW36" s="143">
        <f>'[3]Populations-merged FY20'!K29</f>
        <v>361</v>
      </c>
      <c r="AX36" s="151">
        <f t="shared" si="33"/>
        <v>1171</v>
      </c>
      <c r="AY36" s="152">
        <f>'[3]Populations-merged FY20'!G29</f>
        <v>0</v>
      </c>
      <c r="AZ36" s="171">
        <f t="shared" si="34"/>
        <v>0</v>
      </c>
      <c r="BA36" s="172">
        <f t="shared" si="35"/>
        <v>422596.76650581363</v>
      </c>
      <c r="BB36" s="182">
        <f t="shared" si="36"/>
        <v>422596.76650581363</v>
      </c>
      <c r="BC36" s="174">
        <f>'[3]Spec Schs Calculations-20'!C27</f>
        <v>0</v>
      </c>
      <c r="BD36" s="183">
        <f t="shared" si="37"/>
        <v>0</v>
      </c>
      <c r="BE36" s="176">
        <f>'[3]Spec Schs Calculations-20'!D27</f>
        <v>0</v>
      </c>
      <c r="BF36" s="184">
        <f t="shared" si="38"/>
        <v>0</v>
      </c>
      <c r="BG36" s="176">
        <f>'[3]Spec Schs Calculations-20'!E27</f>
        <v>0</v>
      </c>
      <c r="BH36" s="184">
        <f t="shared" si="39"/>
        <v>0</v>
      </c>
      <c r="BI36" s="185">
        <f>'[3]Spec Schs Calculations-20'!F27</f>
        <v>0</v>
      </c>
      <c r="BJ36" s="186">
        <f t="shared" si="40"/>
        <v>0</v>
      </c>
      <c r="BK36" s="180">
        <f t="shared" si="41"/>
        <v>0</v>
      </c>
      <c r="BL36" s="13"/>
    </row>
    <row r="37" spans="1:64" ht="14.5" x14ac:dyDescent="0.35">
      <c r="A37" s="181">
        <v>4700690</v>
      </c>
      <c r="B37" s="143" t="s">
        <v>126</v>
      </c>
      <c r="C37" s="127">
        <f>'[3]2019-2020 Rev Final-merged'!F30</f>
        <v>763315.14974317409</v>
      </c>
      <c r="D37" s="127">
        <f>'[3]2019-2020 Rev Final-merged'!G30</f>
        <v>182358.27205005405</v>
      </c>
      <c r="E37" s="127">
        <f>'[3]2019-2020 Rev Final-merged'!H30</f>
        <v>351737.64509928325</v>
      </c>
      <c r="F37" s="127">
        <f>'[3]2019-2020 Rev Final-merged'!I30</f>
        <v>350563.38434652233</v>
      </c>
      <c r="G37" s="127">
        <f>'[3]2019-2020 Rev Final-merged'!J30</f>
        <v>1647974.4512390338</v>
      </c>
      <c r="H37" s="127">
        <f>'[3]2019-2020 Rev Final-merged'!K30</f>
        <v>812250.26152711024</v>
      </c>
      <c r="I37" s="127">
        <f>'[3]2019-2020 Rev Final-merged'!L30</f>
        <v>198818.01840325177</v>
      </c>
      <c r="J37" s="127">
        <f>'[3]2019-2020 Rev Final-merged'!M30</f>
        <v>362654.52587632759</v>
      </c>
      <c r="K37" s="127">
        <f>'[3]2019-2020 Rev Final-merged'!N30</f>
        <v>310889.9462978979</v>
      </c>
      <c r="L37" s="127">
        <f>'[3]2019-2020 Rev Final-merged'!O30</f>
        <v>1684612.7521045876</v>
      </c>
      <c r="M37" s="127">
        <f t="shared" si="3"/>
        <v>1684612.7521045876</v>
      </c>
      <c r="N37" s="127">
        <f>'[3]Hold Harmless Base-20'!Y29</f>
        <v>1597478.4313509995</v>
      </c>
      <c r="O37" s="162">
        <f t="shared" si="4"/>
        <v>87134.320753588108</v>
      </c>
      <c r="P37" s="163">
        <f t="shared" si="5"/>
        <v>87134.320753588108</v>
      </c>
      <c r="Q37" s="164">
        <f t="shared" si="6"/>
        <v>71469.121552238226</v>
      </c>
      <c r="R37" s="165">
        <f t="shared" si="7"/>
        <v>1613143.6305523494</v>
      </c>
      <c r="S37" s="166">
        <f t="shared" si="8"/>
        <v>1.0098062038860216</v>
      </c>
      <c r="T37" s="167">
        <f t="shared" si="9"/>
        <v>0.95757534100169206</v>
      </c>
      <c r="U37" s="149" t="b">
        <f t="shared" si="10"/>
        <v>0</v>
      </c>
      <c r="V37" s="127">
        <f t="shared" si="11"/>
        <v>1597998.2576550678</v>
      </c>
      <c r="W37" s="143">
        <f t="shared" si="12"/>
        <v>1597998.2576550671</v>
      </c>
      <c r="X37" s="143">
        <f t="shared" si="13"/>
        <v>1597998.2576550671</v>
      </c>
      <c r="Y37" s="143">
        <f>'[3]Hold Harmless Base-20'!L29</f>
        <v>739926.20888108166</v>
      </c>
      <c r="Z37" s="143">
        <f>'[3]Hold Harmless Base-20'!M29</f>
        <v>176770.58413094602</v>
      </c>
      <c r="AA37" s="143">
        <f>'[3]Hold Harmless Base-20'!N29</f>
        <v>340959.95912912168</v>
      </c>
      <c r="AB37" s="143">
        <f>'[3]Hold Harmless Base-20'!O29</f>
        <v>339821.67920985038</v>
      </c>
      <c r="AC37" s="143">
        <f t="shared" si="14"/>
        <v>1597478.4313509995</v>
      </c>
      <c r="AD37" s="168">
        <f>'[3]Populations-merged FY20'!M30</f>
        <v>0.22526799387442573</v>
      </c>
      <c r="AE37" s="169">
        <f t="shared" si="15"/>
        <v>0</v>
      </c>
      <c r="AF37" s="169">
        <f t="shared" si="16"/>
        <v>0.9</v>
      </c>
      <c r="AG37" s="169">
        <f t="shared" si="17"/>
        <v>0</v>
      </c>
      <c r="AH37" s="170">
        <f t="shared" si="18"/>
        <v>0.9</v>
      </c>
      <c r="AI37" s="143">
        <f t="shared" si="19"/>
        <v>1437730.5882158997</v>
      </c>
      <c r="AJ37" s="143">
        <f t="shared" si="20"/>
        <v>0</v>
      </c>
      <c r="AK37" s="143">
        <f t="shared" si="21"/>
        <v>1597998.2576550671</v>
      </c>
      <c r="AL37" s="143">
        <f t="shared" si="22"/>
        <v>1596826.039240831</v>
      </c>
      <c r="AM37" s="143">
        <f t="shared" si="23"/>
        <v>1596826.039240831</v>
      </c>
      <c r="AN37" s="143">
        <f t="shared" si="24"/>
        <v>0</v>
      </c>
      <c r="AO37" s="143">
        <f t="shared" si="25"/>
        <v>1596826.039240831</v>
      </c>
      <c r="AP37" s="143">
        <f t="shared" si="26"/>
        <v>1596823.124293942</v>
      </c>
      <c r="AQ37" s="143">
        <f t="shared" si="27"/>
        <v>1596823.124293942</v>
      </c>
      <c r="AR37" s="143">
        <f t="shared" si="28"/>
        <v>0</v>
      </c>
      <c r="AS37" s="143">
        <f t="shared" si="29"/>
        <v>1596823.124293942</v>
      </c>
      <c r="AT37" s="143">
        <f t="shared" si="30"/>
        <v>1596823.1242939415</v>
      </c>
      <c r="AU37" s="127">
        <f t="shared" si="31"/>
        <v>1596823.1242939415</v>
      </c>
      <c r="AV37" s="143">
        <f t="shared" si="32"/>
        <v>0</v>
      </c>
      <c r="AW37" s="143">
        <f>'[3]Populations-merged FY20'!K30</f>
        <v>1471</v>
      </c>
      <c r="AX37" s="151">
        <f t="shared" si="33"/>
        <v>1086</v>
      </c>
      <c r="AY37" s="152">
        <f>'[3]Populations-merged FY20'!G30</f>
        <v>16</v>
      </c>
      <c r="AZ37" s="322">
        <f t="shared" si="34"/>
        <v>17376</v>
      </c>
      <c r="BA37" s="172">
        <f t="shared" si="35"/>
        <v>1579447.1242939415</v>
      </c>
      <c r="BB37" s="182">
        <f t="shared" si="36"/>
        <v>1577275.1242939415</v>
      </c>
      <c r="BC37" s="174">
        <f>'[3]Spec Schs Calculations-20'!C28</f>
        <v>2</v>
      </c>
      <c r="BD37" s="183">
        <f t="shared" si="37"/>
        <v>2172</v>
      </c>
      <c r="BE37" s="176">
        <f>'[3]Spec Schs Calculations-20'!D28</f>
        <v>0</v>
      </c>
      <c r="BF37" s="184">
        <f t="shared" si="38"/>
        <v>0</v>
      </c>
      <c r="BG37" s="176">
        <f>'[3]Spec Schs Calculations-20'!E28</f>
        <v>0</v>
      </c>
      <c r="BH37" s="184">
        <f t="shared" si="39"/>
        <v>0</v>
      </c>
      <c r="BI37" s="185">
        <f>'[3]Spec Schs Calculations-20'!F28</f>
        <v>0</v>
      </c>
      <c r="BJ37" s="186">
        <f t="shared" si="40"/>
        <v>0</v>
      </c>
      <c r="BK37" s="180">
        <f t="shared" si="41"/>
        <v>2172</v>
      </c>
      <c r="BL37" s="13"/>
    </row>
    <row r="38" spans="1:64" ht="14.5" x14ac:dyDescent="0.35">
      <c r="A38" s="181">
        <v>4700720</v>
      </c>
      <c r="B38" s="143" t="s">
        <v>127</v>
      </c>
      <c r="C38" s="127">
        <f>'[3]2019-2020 Rev Final-merged'!F31</f>
        <v>91682.379344027999</v>
      </c>
      <c r="D38" s="127">
        <f>'[3]2019-2020 Rev Final-merged'!G31</f>
        <v>21900.292097420202</v>
      </c>
      <c r="E38" s="127">
        <f>'[3]2019-2020 Rev Final-merged'!H31</f>
        <v>43878.246577765756</v>
      </c>
      <c r="F38" s="127">
        <f>'[3]2019-2020 Rev Final-merged'!I31</f>
        <v>43723.319628345227</v>
      </c>
      <c r="G38" s="127">
        <f>'[3]2019-2020 Rev Final-merged'!J31</f>
        <v>201184.23764755917</v>
      </c>
      <c r="H38" s="127">
        <f>'[3]2019-2020 Rev Final-merged'!K31</f>
        <v>109882.93816716176</v>
      </c>
      <c r="I38" s="127">
        <f>'[3]2019-2020 Rev Final-merged'!L31</f>
        <v>26896.523223825356</v>
      </c>
      <c r="J38" s="127">
        <f>'[3]2019-2020 Rev Final-merged'!M31</f>
        <v>55474.806398604342</v>
      </c>
      <c r="K38" s="127">
        <f>'[3]2019-2020 Rev Final-merged'!N31</f>
        <v>47593.232184313536</v>
      </c>
      <c r="L38" s="127">
        <f>'[3]2019-2020 Rev Final-merged'!O31</f>
        <v>239847.49997390498</v>
      </c>
      <c r="M38" s="127">
        <f t="shared" si="3"/>
        <v>239847.49997390498</v>
      </c>
      <c r="N38" s="127">
        <f>'[3]Hold Harmless Base-20'!Y30</f>
        <v>199189.86518754647</v>
      </c>
      <c r="O38" s="162">
        <f t="shared" si="4"/>
        <v>40657.634786358511</v>
      </c>
      <c r="P38" s="163">
        <f t="shared" si="5"/>
        <v>40657.634786358511</v>
      </c>
      <c r="Q38" s="164">
        <f t="shared" si="6"/>
        <v>33348.116074607824</v>
      </c>
      <c r="R38" s="165">
        <f t="shared" si="7"/>
        <v>206499.38389929716</v>
      </c>
      <c r="S38" s="166">
        <f t="shared" si="8"/>
        <v>1.0366962380584395</v>
      </c>
      <c r="T38" s="167">
        <f t="shared" si="9"/>
        <v>0.86096116874999307</v>
      </c>
      <c r="U38" s="149" t="b">
        <f t="shared" si="10"/>
        <v>0</v>
      </c>
      <c r="V38" s="127">
        <f t="shared" si="11"/>
        <v>204560.61656762261</v>
      </c>
      <c r="W38" s="143">
        <f t="shared" si="12"/>
        <v>204560.61656762252</v>
      </c>
      <c r="X38" s="143">
        <f t="shared" si="13"/>
        <v>204560.61656762252</v>
      </c>
      <c r="Y38" s="143">
        <f>'[3]Hold Harmless Base-20'!L30</f>
        <v>90773.516827907399</v>
      </c>
      <c r="Z38" s="143">
        <f>'[3]Hold Harmless Base-20'!M30</f>
        <v>21683.190897365734</v>
      </c>
      <c r="AA38" s="143">
        <f>'[3]Hold Harmless Base-20'!N30</f>
        <v>43443.274297672695</v>
      </c>
      <c r="AB38" s="143">
        <f>'[3]Hold Harmless Base-20'!O30</f>
        <v>43289.883164600658</v>
      </c>
      <c r="AC38" s="143">
        <f t="shared" si="14"/>
        <v>199189.86518754647</v>
      </c>
      <c r="AD38" s="168">
        <f>'[3]Populations-merged FY20'!M31</f>
        <v>0.2642762284196547</v>
      </c>
      <c r="AE38" s="169">
        <f t="shared" si="15"/>
        <v>0</v>
      </c>
      <c r="AF38" s="169">
        <f t="shared" si="16"/>
        <v>0.9</v>
      </c>
      <c r="AG38" s="169">
        <f t="shared" si="17"/>
        <v>0</v>
      </c>
      <c r="AH38" s="170">
        <f t="shared" si="18"/>
        <v>0.9</v>
      </c>
      <c r="AI38" s="143">
        <f t="shared" si="19"/>
        <v>179270.87866879182</v>
      </c>
      <c r="AJ38" s="143">
        <f t="shared" si="20"/>
        <v>0</v>
      </c>
      <c r="AK38" s="143">
        <f t="shared" si="21"/>
        <v>204560.61656762252</v>
      </c>
      <c r="AL38" s="143">
        <f t="shared" si="22"/>
        <v>204410.56025784908</v>
      </c>
      <c r="AM38" s="143">
        <f t="shared" si="23"/>
        <v>204410.56025784908</v>
      </c>
      <c r="AN38" s="143">
        <f t="shared" si="24"/>
        <v>0</v>
      </c>
      <c r="AO38" s="143">
        <f t="shared" si="25"/>
        <v>204410.56025784908</v>
      </c>
      <c r="AP38" s="143">
        <f t="shared" si="26"/>
        <v>204410.18711392983</v>
      </c>
      <c r="AQ38" s="143">
        <f t="shared" si="27"/>
        <v>204410.18711392983</v>
      </c>
      <c r="AR38" s="143">
        <f t="shared" si="28"/>
        <v>0</v>
      </c>
      <c r="AS38" s="143">
        <f t="shared" si="29"/>
        <v>204410.18711392983</v>
      </c>
      <c r="AT38" s="143">
        <f t="shared" si="30"/>
        <v>204410.1871139298</v>
      </c>
      <c r="AU38" s="127">
        <f t="shared" si="31"/>
        <v>204410.1871139298</v>
      </c>
      <c r="AV38" s="143">
        <f t="shared" si="32"/>
        <v>0</v>
      </c>
      <c r="AW38" s="143">
        <f>'[3]Populations-merged FY20'!K31</f>
        <v>199</v>
      </c>
      <c r="AX38" s="151">
        <f t="shared" si="33"/>
        <v>1027</v>
      </c>
      <c r="AY38" s="152">
        <f>'[3]Populations-merged FY20'!G31</f>
        <v>0</v>
      </c>
      <c r="AZ38" s="171">
        <f t="shared" si="34"/>
        <v>0</v>
      </c>
      <c r="BA38" s="172">
        <f t="shared" si="35"/>
        <v>204410.1871139298</v>
      </c>
      <c r="BB38" s="182">
        <f t="shared" si="36"/>
        <v>203383.1871139298</v>
      </c>
      <c r="BC38" s="174">
        <f>'[3]Spec Schs Calculations-20'!C29</f>
        <v>1</v>
      </c>
      <c r="BD38" s="183">
        <f t="shared" si="37"/>
        <v>1027</v>
      </c>
      <c r="BE38" s="176">
        <f>'[3]Spec Schs Calculations-20'!D29</f>
        <v>0</v>
      </c>
      <c r="BF38" s="184">
        <f t="shared" si="38"/>
        <v>0</v>
      </c>
      <c r="BG38" s="176">
        <f>'[3]Spec Schs Calculations-20'!E29</f>
        <v>0</v>
      </c>
      <c r="BH38" s="184">
        <f t="shared" si="39"/>
        <v>0</v>
      </c>
      <c r="BI38" s="185">
        <f>'[3]Spec Schs Calculations-20'!F29</f>
        <v>0</v>
      </c>
      <c r="BJ38" s="184">
        <f t="shared" si="40"/>
        <v>0</v>
      </c>
      <c r="BK38" s="180">
        <f t="shared" si="41"/>
        <v>1027</v>
      </c>
      <c r="BL38" s="13"/>
    </row>
    <row r="39" spans="1:64" ht="14.5" x14ac:dyDescent="0.35">
      <c r="A39" s="181">
        <v>4700750</v>
      </c>
      <c r="B39" s="143" t="s">
        <v>128</v>
      </c>
      <c r="C39" s="127">
        <f>'[3]2019-2020 Rev Final-merged'!F32</f>
        <v>794957.25545746333</v>
      </c>
      <c r="D39" s="127">
        <f>'[3]2019-2020 Rev Final-merged'!G32</f>
        <v>191684.75793685514</v>
      </c>
      <c r="E39" s="127">
        <f>'[3]2019-2020 Rev Final-merged'!H32</f>
        <v>473996.71900861862</v>
      </c>
      <c r="F39" s="127">
        <f>'[3]2019-2020 Rev Final-merged'!I32</f>
        <v>478945.55337446748</v>
      </c>
      <c r="G39" s="127">
        <f>'[3]2019-2020 Rev Final-merged'!J32</f>
        <v>1939584.2857774044</v>
      </c>
      <c r="H39" s="127">
        <f>'[3]2019-2020 Rev Final-merged'!K32</f>
        <v>803967.62799692212</v>
      </c>
      <c r="I39" s="127">
        <f>'[3]2019-2020 Rev Final-merged'!L32</f>
        <v>196790.64228085286</v>
      </c>
      <c r="J39" s="127">
        <f>'[3]2019-2020 Rev Final-merged'!M32</f>
        <v>463340.05948383163</v>
      </c>
      <c r="K39" s="127">
        <f>'[3]2019-2020 Rev Final-merged'!N32</f>
        <v>455939.51429881161</v>
      </c>
      <c r="L39" s="127">
        <f>'[3]2019-2020 Rev Final-merged'!O32</f>
        <v>1920037.8440604182</v>
      </c>
      <c r="M39" s="127">
        <f t="shared" si="3"/>
        <v>1920037.8440604182</v>
      </c>
      <c r="N39" s="127">
        <f>'[3]Hold Harmless Base-20'!Y31</f>
        <v>1868454.0120855761</v>
      </c>
      <c r="O39" s="162">
        <f t="shared" si="4"/>
        <v>51583.83197484212</v>
      </c>
      <c r="P39" s="163">
        <f t="shared" si="5"/>
        <v>51583.83197484212</v>
      </c>
      <c r="Q39" s="164">
        <f t="shared" si="6"/>
        <v>42309.977580084727</v>
      </c>
      <c r="R39" s="165">
        <f t="shared" si="7"/>
        <v>1877727.8664803335</v>
      </c>
      <c r="S39" s="166">
        <f t="shared" si="8"/>
        <v>1.0049633838107719</v>
      </c>
      <c r="T39" s="167">
        <f t="shared" si="9"/>
        <v>0.97796398768338377</v>
      </c>
      <c r="U39" s="149" t="b">
        <f t="shared" si="10"/>
        <v>0</v>
      </c>
      <c r="V39" s="127">
        <f t="shared" si="11"/>
        <v>1860098.3831542118</v>
      </c>
      <c r="W39" s="143">
        <f t="shared" si="12"/>
        <v>1860098.3831542111</v>
      </c>
      <c r="X39" s="143">
        <f t="shared" si="13"/>
        <v>1860098.3831542111</v>
      </c>
      <c r="Y39" s="143">
        <f>'[3]Hold Harmless Base-20'!L31</f>
        <v>765803.82935031678</v>
      </c>
      <c r="Z39" s="143">
        <f>'[3]Hold Harmless Base-20'!M31</f>
        <v>184655.11277289901</v>
      </c>
      <c r="AA39" s="143">
        <f>'[3]Hold Harmless Base-20'!N31</f>
        <v>456613.86197098374</v>
      </c>
      <c r="AB39" s="143">
        <f>'[3]Hold Harmless Base-20'!O31</f>
        <v>461381.20799137652</v>
      </c>
      <c r="AC39" s="143">
        <f t="shared" si="14"/>
        <v>1868454.0120855761</v>
      </c>
      <c r="AD39" s="168">
        <f>'[3]Populations-merged FY20'!M32</f>
        <v>0.31467473524962181</v>
      </c>
      <c r="AE39" s="169">
        <f t="shared" si="15"/>
        <v>0</v>
      </c>
      <c r="AF39" s="169">
        <f t="shared" si="16"/>
        <v>0</v>
      </c>
      <c r="AG39" s="169">
        <f t="shared" si="17"/>
        <v>0.95</v>
      </c>
      <c r="AH39" s="170">
        <f t="shared" si="18"/>
        <v>0.95</v>
      </c>
      <c r="AI39" s="143">
        <f t="shared" si="19"/>
        <v>1775031.3114812972</v>
      </c>
      <c r="AJ39" s="143">
        <f t="shared" si="20"/>
        <v>0</v>
      </c>
      <c r="AK39" s="143">
        <f t="shared" si="21"/>
        <v>1860098.3831542111</v>
      </c>
      <c r="AL39" s="143">
        <f t="shared" si="22"/>
        <v>1858733.9000788517</v>
      </c>
      <c r="AM39" s="143">
        <f t="shared" si="23"/>
        <v>1858733.9000788517</v>
      </c>
      <c r="AN39" s="143">
        <f t="shared" si="24"/>
        <v>0</v>
      </c>
      <c r="AO39" s="143">
        <f t="shared" si="25"/>
        <v>1858733.9000788517</v>
      </c>
      <c r="AP39" s="143">
        <f t="shared" si="26"/>
        <v>1858730.5070288475</v>
      </c>
      <c r="AQ39" s="143">
        <f t="shared" si="27"/>
        <v>1858730.5070288475</v>
      </c>
      <c r="AR39" s="143">
        <f t="shared" si="28"/>
        <v>0</v>
      </c>
      <c r="AS39" s="143">
        <f t="shared" si="29"/>
        <v>1858730.5070288475</v>
      </c>
      <c r="AT39" s="143">
        <f t="shared" si="30"/>
        <v>1858730.507028847</v>
      </c>
      <c r="AU39" s="127">
        <f t="shared" si="31"/>
        <v>1858730.507028847</v>
      </c>
      <c r="AV39" s="143">
        <f t="shared" si="32"/>
        <v>0</v>
      </c>
      <c r="AW39" s="143">
        <f>'[3]Populations-merged FY20'!K32</f>
        <v>1456</v>
      </c>
      <c r="AX39" s="151">
        <f t="shared" si="33"/>
        <v>1277</v>
      </c>
      <c r="AY39" s="152">
        <f>'[3]Populations-merged FY20'!G32</f>
        <v>0</v>
      </c>
      <c r="AZ39" s="171">
        <f t="shared" si="34"/>
        <v>0</v>
      </c>
      <c r="BA39" s="172">
        <f t="shared" si="35"/>
        <v>1858730.507028847</v>
      </c>
      <c r="BB39" s="182">
        <f t="shared" si="36"/>
        <v>1857453.507028847</v>
      </c>
      <c r="BC39" s="174">
        <f>'[3]Spec Schs Calculations-20'!C30</f>
        <v>0</v>
      </c>
      <c r="BD39" s="183">
        <f t="shared" si="37"/>
        <v>0</v>
      </c>
      <c r="BE39" s="176">
        <f>'[3]Spec Schs Calculations-20'!D30</f>
        <v>0</v>
      </c>
      <c r="BF39" s="184">
        <f t="shared" si="38"/>
        <v>0</v>
      </c>
      <c r="BG39" s="176">
        <f>'[3]Spec Schs Calculations-20'!E30</f>
        <v>1</v>
      </c>
      <c r="BH39" s="184">
        <f t="shared" si="39"/>
        <v>1277</v>
      </c>
      <c r="BI39" s="185">
        <f>'[3]Spec Schs Calculations-20'!F30</f>
        <v>0</v>
      </c>
      <c r="BJ39" s="184">
        <f t="shared" si="40"/>
        <v>0</v>
      </c>
      <c r="BK39" s="180">
        <f t="shared" si="41"/>
        <v>1277</v>
      </c>
      <c r="BL39" s="13"/>
    </row>
    <row r="40" spans="1:64" ht="14.5" x14ac:dyDescent="0.35">
      <c r="A40" s="181">
        <v>4700780</v>
      </c>
      <c r="B40" s="143" t="s">
        <v>129</v>
      </c>
      <c r="C40" s="127">
        <f>'[3]2019-2020 Rev Final-merged'!F33</f>
        <v>527005.89614592853</v>
      </c>
      <c r="D40" s="127">
        <f>'[3]2019-2020 Rev Final-merged'!G33</f>
        <v>127074.75394497246</v>
      </c>
      <c r="E40" s="127">
        <f>'[3]2019-2020 Rev Final-merged'!H33</f>
        <v>210614.77941596939</v>
      </c>
      <c r="F40" s="127">
        <f>'[3]2019-2020 Rev Final-merged'!I33</f>
        <v>212813.73484441498</v>
      </c>
      <c r="G40" s="127">
        <f>'[3]2019-2020 Rev Final-merged'!J33</f>
        <v>1077509.1643512854</v>
      </c>
      <c r="H40" s="127">
        <f>'[3]2019-2020 Rev Final-merged'!K33</f>
        <v>507449.3476161891</v>
      </c>
      <c r="I40" s="127">
        <f>'[3]2019-2020 Rev Final-merged'!L33</f>
        <v>124210.57709897235</v>
      </c>
      <c r="J40" s="127">
        <f>'[3]2019-2020 Rev Final-merged'!M33</f>
        <v>201322.0996372184</v>
      </c>
      <c r="K40" s="127">
        <f>'[3]2019-2020 Rev Final-merged'!N33</f>
        <v>191549.83290731511</v>
      </c>
      <c r="L40" s="127">
        <f>'[3]2019-2020 Rev Final-merged'!O33</f>
        <v>1024531.857259695</v>
      </c>
      <c r="M40" s="127">
        <f t="shared" si="3"/>
        <v>1024531.857259695</v>
      </c>
      <c r="N40" s="127">
        <f>'[3]Hold Harmless Base-20'!Y32</f>
        <v>961936.83104906208</v>
      </c>
      <c r="O40" s="162">
        <f t="shared" si="4"/>
        <v>62595.026210632874</v>
      </c>
      <c r="P40" s="163">
        <f t="shared" si="5"/>
        <v>62595.026210632874</v>
      </c>
      <c r="Q40" s="164">
        <f t="shared" si="6"/>
        <v>51341.555177372968</v>
      </c>
      <c r="R40" s="165">
        <f t="shared" si="7"/>
        <v>973190.30208232196</v>
      </c>
      <c r="S40" s="166">
        <f t="shared" si="8"/>
        <v>1.0116987630268686</v>
      </c>
      <c r="T40" s="167">
        <f t="shared" si="9"/>
        <v>0.94988779039560978</v>
      </c>
      <c r="U40" s="149" t="b">
        <f t="shared" si="10"/>
        <v>0</v>
      </c>
      <c r="V40" s="127">
        <f t="shared" si="11"/>
        <v>964053.27934863756</v>
      </c>
      <c r="W40" s="143">
        <f t="shared" si="12"/>
        <v>964053.27934863709</v>
      </c>
      <c r="X40" s="143">
        <f t="shared" si="13"/>
        <v>964053.27934863709</v>
      </c>
      <c r="Y40" s="143">
        <f>'[3]Hold Harmless Base-20'!L32</f>
        <v>470479.87938737654</v>
      </c>
      <c r="Z40" s="143">
        <f>'[3]Hold Harmless Base-20'!M32</f>
        <v>113444.86911140052</v>
      </c>
      <c r="AA40" s="143">
        <f>'[3]Hold Harmless Base-20'!N32</f>
        <v>188024.49221438324</v>
      </c>
      <c r="AB40" s="143">
        <f>'[3]Hold Harmless Base-20'!O32</f>
        <v>189987.59033590183</v>
      </c>
      <c r="AC40" s="143">
        <f t="shared" si="14"/>
        <v>961936.83104906208</v>
      </c>
      <c r="AD40" s="168">
        <f>'[3]Populations-merged FY20'!M33</f>
        <v>0.17531476535673407</v>
      </c>
      <c r="AE40" s="169">
        <f t="shared" si="15"/>
        <v>0</v>
      </c>
      <c r="AF40" s="169">
        <f t="shared" si="16"/>
        <v>0.9</v>
      </c>
      <c r="AG40" s="169">
        <f t="shared" si="17"/>
        <v>0</v>
      </c>
      <c r="AH40" s="170">
        <f t="shared" si="18"/>
        <v>0.9</v>
      </c>
      <c r="AI40" s="143">
        <f t="shared" si="19"/>
        <v>865743.14794415585</v>
      </c>
      <c r="AJ40" s="143">
        <f t="shared" si="20"/>
        <v>0</v>
      </c>
      <c r="AK40" s="143">
        <f t="shared" si="21"/>
        <v>964053.27934863709</v>
      </c>
      <c r="AL40" s="143">
        <f t="shared" si="22"/>
        <v>963346.09396783728</v>
      </c>
      <c r="AM40" s="143">
        <f t="shared" si="23"/>
        <v>963346.09396783728</v>
      </c>
      <c r="AN40" s="143">
        <f t="shared" si="24"/>
        <v>0</v>
      </c>
      <c r="AO40" s="143">
        <f t="shared" si="25"/>
        <v>963346.09396783728</v>
      </c>
      <c r="AP40" s="143">
        <f t="shared" si="26"/>
        <v>963344.33541516436</v>
      </c>
      <c r="AQ40" s="143">
        <f t="shared" si="27"/>
        <v>963344.33541516436</v>
      </c>
      <c r="AR40" s="143">
        <f t="shared" si="28"/>
        <v>0</v>
      </c>
      <c r="AS40" s="143">
        <f t="shared" si="29"/>
        <v>963344.33541516436</v>
      </c>
      <c r="AT40" s="143">
        <f t="shared" si="30"/>
        <v>963344.33541516413</v>
      </c>
      <c r="AU40" s="127">
        <f t="shared" si="31"/>
        <v>963344.33541516413</v>
      </c>
      <c r="AV40" s="143">
        <f t="shared" si="32"/>
        <v>0</v>
      </c>
      <c r="AW40" s="143">
        <f>'[3]Populations-merged FY20'!K33</f>
        <v>919</v>
      </c>
      <c r="AX40" s="151">
        <f t="shared" si="33"/>
        <v>1048</v>
      </c>
      <c r="AY40" s="152">
        <f>'[3]Populations-merged FY20'!G33</f>
        <v>0</v>
      </c>
      <c r="AZ40" s="171">
        <f t="shared" si="34"/>
        <v>0</v>
      </c>
      <c r="BA40" s="172">
        <f t="shared" si="35"/>
        <v>963344.33541516413</v>
      </c>
      <c r="BB40" s="182">
        <f t="shared" si="36"/>
        <v>961248.33541516413</v>
      </c>
      <c r="BC40" s="174">
        <f>'[3]Spec Schs Calculations-20'!C31</f>
        <v>1</v>
      </c>
      <c r="BD40" s="183">
        <f t="shared" si="37"/>
        <v>1048</v>
      </c>
      <c r="BE40" s="176">
        <f>'[3]Spec Schs Calculations-20'!D31</f>
        <v>0</v>
      </c>
      <c r="BF40" s="184">
        <f t="shared" si="38"/>
        <v>0</v>
      </c>
      <c r="BG40" s="176">
        <f>'[3]Spec Schs Calculations-20'!E31</f>
        <v>1</v>
      </c>
      <c r="BH40" s="184">
        <f t="shared" si="39"/>
        <v>1048</v>
      </c>
      <c r="BI40" s="185">
        <f>'[3]Spec Schs Calculations-20'!F31</f>
        <v>0</v>
      </c>
      <c r="BJ40" s="184">
        <f t="shared" si="40"/>
        <v>0</v>
      </c>
      <c r="BK40" s="180">
        <f t="shared" si="41"/>
        <v>2096</v>
      </c>
      <c r="BL40" s="13"/>
    </row>
    <row r="41" spans="1:64" ht="14.5" x14ac:dyDescent="0.35">
      <c r="A41" s="181">
        <v>4700149</v>
      </c>
      <c r="B41" s="187" t="s">
        <v>130</v>
      </c>
      <c r="C41" s="127">
        <f>'[3]2019-2020 Rev Final-merged'!F34</f>
        <v>1155601.5442178468</v>
      </c>
      <c r="D41" s="188">
        <f>'[3]2019-2020 Rev Final-merged'!G34</f>
        <v>0</v>
      </c>
      <c r="E41" s="127">
        <f>'[3]2019-2020 Rev Final-merged'!H34</f>
        <v>904544.51123140089</v>
      </c>
      <c r="F41" s="127">
        <f>'[3]2019-2020 Rev Final-merged'!I34</f>
        <v>922161.86517581635</v>
      </c>
      <c r="G41" s="127">
        <f>'[3]2019-2020 Rev Final-merged'!J34</f>
        <v>2982307.9206250641</v>
      </c>
      <c r="H41" s="127">
        <f>'[3]2019-2020 Rev Final-merged'!K34</f>
        <v>982261.3125851698</v>
      </c>
      <c r="I41" s="127">
        <f>'[3]2019-2020 Rev Final-merged'!L34</f>
        <v>0</v>
      </c>
      <c r="J41" s="127">
        <f>'[3]2019-2020 Rev Final-merged'!M34</f>
        <v>768862.83454669104</v>
      </c>
      <c r="K41" s="127">
        <f>'[3]2019-2020 Rev Final-merged'!N34</f>
        <v>783837.58539944387</v>
      </c>
      <c r="L41" s="127">
        <f>'[3]2019-2020 Rev Final-merged'!O34</f>
        <v>2534961.7325313045</v>
      </c>
      <c r="M41" s="127">
        <f t="shared" si="3"/>
        <v>2534961.7325313045</v>
      </c>
      <c r="N41" s="127">
        <f>'[3]Hold Harmless Base-20'!Y33</f>
        <v>2952743.8113602428</v>
      </c>
      <c r="O41" s="162">
        <f t="shared" si="4"/>
        <v>-417782.07882893831</v>
      </c>
      <c r="P41" s="163" t="str">
        <f t="shared" si="5"/>
        <v>0</v>
      </c>
      <c r="Q41" s="164">
        <f t="shared" si="6"/>
        <v>0</v>
      </c>
      <c r="R41" s="165">
        <f t="shared" si="7"/>
        <v>2534961.7325313045</v>
      </c>
      <c r="S41" s="166">
        <f t="shared" si="8"/>
        <v>0.85851055644530216</v>
      </c>
      <c r="T41" s="167">
        <f t="shared" si="9"/>
        <v>1</v>
      </c>
      <c r="U41" s="149" t="b">
        <f t="shared" si="10"/>
        <v>0</v>
      </c>
      <c r="V41" s="127">
        <f t="shared" si="11"/>
        <v>2511161.6567089302</v>
      </c>
      <c r="W41" s="143">
        <f t="shared" si="12"/>
        <v>2511161.6567089288</v>
      </c>
      <c r="X41" s="143">
        <f t="shared" si="13"/>
        <v>2511161.6567089288</v>
      </c>
      <c r="Y41" s="143">
        <f>'[3]Hold Harmless Base-20'!L33</f>
        <v>1144145.8759135853</v>
      </c>
      <c r="Z41" s="143">
        <f>'[3]Hold Harmless Base-20'!M33</f>
        <v>0</v>
      </c>
      <c r="AA41" s="143">
        <f>'[3]Hold Harmless Base-20'!N33</f>
        <v>895577.61261573597</v>
      </c>
      <c r="AB41" s="143">
        <f>'[3]Hold Harmless Base-20'!O33</f>
        <v>913020.3228309215</v>
      </c>
      <c r="AC41" s="143">
        <f t="shared" si="14"/>
        <v>2952743.8113602428</v>
      </c>
      <c r="AD41" s="168">
        <f>'[3]Populations-merged FY20'!M34</f>
        <v>0.10199179261335202</v>
      </c>
      <c r="AE41" s="169">
        <f t="shared" si="15"/>
        <v>0.85</v>
      </c>
      <c r="AF41" s="169">
        <f t="shared" si="16"/>
        <v>0</v>
      </c>
      <c r="AG41" s="169">
        <f t="shared" si="17"/>
        <v>0</v>
      </c>
      <c r="AH41" s="170">
        <f t="shared" si="18"/>
        <v>0.85</v>
      </c>
      <c r="AI41" s="143">
        <f t="shared" si="19"/>
        <v>2509832.2396562062</v>
      </c>
      <c r="AJ41" s="143">
        <f t="shared" si="20"/>
        <v>0</v>
      </c>
      <c r="AK41" s="143">
        <f t="shared" si="21"/>
        <v>2511161.6567089288</v>
      </c>
      <c r="AL41" s="143">
        <f t="shared" si="22"/>
        <v>2509319.5834018919</v>
      </c>
      <c r="AM41" s="143">
        <f t="shared" si="23"/>
        <v>2509319.5834018919</v>
      </c>
      <c r="AN41" s="143">
        <f t="shared" si="24"/>
        <v>2509832.2396562062</v>
      </c>
      <c r="AO41" s="143">
        <f t="shared" si="25"/>
        <v>0</v>
      </c>
      <c r="AP41" s="143">
        <f t="shared" si="26"/>
        <v>0</v>
      </c>
      <c r="AQ41" s="143">
        <f t="shared" si="27"/>
        <v>2509832.2396562062</v>
      </c>
      <c r="AR41" s="143">
        <f t="shared" si="28"/>
        <v>0</v>
      </c>
      <c r="AS41" s="143">
        <f t="shared" si="29"/>
        <v>0</v>
      </c>
      <c r="AT41" s="143">
        <f t="shared" si="30"/>
        <v>0</v>
      </c>
      <c r="AU41" s="127">
        <f t="shared" si="31"/>
        <v>2509832.2396562062</v>
      </c>
      <c r="AV41" s="143">
        <f t="shared" si="32"/>
        <v>0</v>
      </c>
      <c r="AW41" s="143">
        <f>'[3]Populations-merged FY20'!K34</f>
        <v>1019</v>
      </c>
      <c r="AX41" s="151">
        <f t="shared" si="33"/>
        <v>2463</v>
      </c>
      <c r="AY41" s="152">
        <f>'[3]Populations-merged FY20'!G34</f>
        <v>0</v>
      </c>
      <c r="AZ41" s="171">
        <f t="shared" si="34"/>
        <v>0</v>
      </c>
      <c r="BA41" s="172">
        <f t="shared" si="35"/>
        <v>2509832.2396562062</v>
      </c>
      <c r="BB41" s="182">
        <f t="shared" si="36"/>
        <v>2509832.2396562062</v>
      </c>
      <c r="BC41" s="174">
        <f>'[3]Spec Schs Calculations-20'!C32</f>
        <v>0</v>
      </c>
      <c r="BD41" s="183">
        <f t="shared" si="37"/>
        <v>0</v>
      </c>
      <c r="BE41" s="176">
        <f>'[3]Spec Schs Calculations-20'!D32</f>
        <v>0</v>
      </c>
      <c r="BF41" s="184">
        <f t="shared" si="38"/>
        <v>0</v>
      </c>
      <c r="BG41" s="176">
        <f>'[3]Spec Schs Calculations-20'!E32</f>
        <v>0</v>
      </c>
      <c r="BH41" s="184">
        <f t="shared" si="39"/>
        <v>0</v>
      </c>
      <c r="BI41" s="185">
        <f>'[3]Spec Schs Calculations-20'!F32</f>
        <v>0</v>
      </c>
      <c r="BJ41" s="184">
        <f t="shared" si="40"/>
        <v>0</v>
      </c>
      <c r="BK41" s="180">
        <f t="shared" si="41"/>
        <v>0</v>
      </c>
      <c r="BL41" s="13"/>
    </row>
    <row r="42" spans="1:64" ht="14.5" x14ac:dyDescent="0.35">
      <c r="A42" s="181">
        <v>4700850</v>
      </c>
      <c r="B42" s="143" t="s">
        <v>131</v>
      </c>
      <c r="C42" s="127">
        <f>'[3]2019-2020 Rev Final-merged'!F35</f>
        <v>211430.36945675779</v>
      </c>
      <c r="D42" s="127">
        <f>'[3]2019-2020 Rev Final-merged'!G35</f>
        <v>50981.331274844961</v>
      </c>
      <c r="E42" s="127">
        <f>'[3]2019-2020 Rev Final-merged'!H35</f>
        <v>88945.604303467189</v>
      </c>
      <c r="F42" s="127">
        <f>'[3]2019-2020 Rev Final-merged'!I35</f>
        <v>89874.254324903712</v>
      </c>
      <c r="G42" s="127">
        <f>'[3]2019-2020 Rev Final-merged'!J35</f>
        <v>441231.55935997365</v>
      </c>
      <c r="H42" s="127">
        <f>'[3]2019-2020 Rev Final-merged'!K35</f>
        <v>222526.75417771956</v>
      </c>
      <c r="I42" s="127">
        <f>'[3]2019-2020 Rev Final-merged'!L35</f>
        <v>54468.838488450354</v>
      </c>
      <c r="J42" s="127">
        <f>'[3]2019-2020 Rev Final-merged'!M35</f>
        <v>95066.156654940016</v>
      </c>
      <c r="K42" s="127">
        <f>'[3]2019-2020 Rev Final-merged'!N35</f>
        <v>80886.828892413338</v>
      </c>
      <c r="L42" s="127">
        <f>'[3]2019-2020 Rev Final-merged'!O35</f>
        <v>452948.57821352332</v>
      </c>
      <c r="M42" s="127">
        <f t="shared" si="3"/>
        <v>452948.57821352332</v>
      </c>
      <c r="N42" s="127">
        <f>'[3]Hold Harmless Base-20'!Y34</f>
        <v>393585.45033677376</v>
      </c>
      <c r="O42" s="162">
        <f t="shared" si="4"/>
        <v>59363.127876749553</v>
      </c>
      <c r="P42" s="163">
        <f t="shared" si="5"/>
        <v>59363.127876749553</v>
      </c>
      <c r="Q42" s="164">
        <f t="shared" si="6"/>
        <v>48690.694610937993</v>
      </c>
      <c r="R42" s="165">
        <f t="shared" si="7"/>
        <v>404257.88360258529</v>
      </c>
      <c r="S42" s="166">
        <f t="shared" si="8"/>
        <v>1.0271159242717931</v>
      </c>
      <c r="T42" s="167">
        <f t="shared" si="9"/>
        <v>0.89250282051225505</v>
      </c>
      <c r="U42" s="149" t="b">
        <f t="shared" si="10"/>
        <v>0</v>
      </c>
      <c r="V42" s="127">
        <f t="shared" si="11"/>
        <v>400462.41475662106</v>
      </c>
      <c r="W42" s="143">
        <f t="shared" si="12"/>
        <v>400462.41475662088</v>
      </c>
      <c r="X42" s="143">
        <f t="shared" si="13"/>
        <v>400462.41475662088</v>
      </c>
      <c r="Y42" s="143">
        <f>'[3]Hold Harmless Base-20'!L34</f>
        <v>188599.19562013409</v>
      </c>
      <c r="Z42" s="143">
        <f>'[3]Hold Harmless Base-20'!M34</f>
        <v>45476.144674882358</v>
      </c>
      <c r="AA42" s="143">
        <f>'[3]Hold Harmless Base-20'!N34</f>
        <v>79340.869850825868</v>
      </c>
      <c r="AB42" s="143">
        <f>'[3]Hold Harmless Base-20'!O34</f>
        <v>80169.240190931479</v>
      </c>
      <c r="AC42" s="143">
        <f t="shared" si="14"/>
        <v>393585.45033677376</v>
      </c>
      <c r="AD42" s="168">
        <f>'[3]Populations-merged FY20'!M35</f>
        <v>0.21655024180548094</v>
      </c>
      <c r="AE42" s="169">
        <f t="shared" si="15"/>
        <v>0</v>
      </c>
      <c r="AF42" s="169">
        <f t="shared" si="16"/>
        <v>0.9</v>
      </c>
      <c r="AG42" s="169">
        <f t="shared" si="17"/>
        <v>0</v>
      </c>
      <c r="AH42" s="170">
        <f t="shared" si="18"/>
        <v>0.9</v>
      </c>
      <c r="AI42" s="143">
        <f t="shared" si="19"/>
        <v>354226.9053030964</v>
      </c>
      <c r="AJ42" s="143">
        <f t="shared" si="20"/>
        <v>0</v>
      </c>
      <c r="AK42" s="143">
        <f t="shared" si="21"/>
        <v>400462.41475662088</v>
      </c>
      <c r="AL42" s="143">
        <f t="shared" si="22"/>
        <v>400168.65385010018</v>
      </c>
      <c r="AM42" s="143">
        <f t="shared" si="23"/>
        <v>400168.65385010018</v>
      </c>
      <c r="AN42" s="143">
        <f t="shared" si="24"/>
        <v>0</v>
      </c>
      <c r="AO42" s="143">
        <f t="shared" si="25"/>
        <v>400168.65385010018</v>
      </c>
      <c r="AP42" s="143">
        <f t="shared" si="26"/>
        <v>400167.92335701961</v>
      </c>
      <c r="AQ42" s="143">
        <f t="shared" si="27"/>
        <v>400167.92335701961</v>
      </c>
      <c r="AR42" s="143">
        <f t="shared" si="28"/>
        <v>0</v>
      </c>
      <c r="AS42" s="143">
        <f t="shared" si="29"/>
        <v>400167.92335701961</v>
      </c>
      <c r="AT42" s="143">
        <f t="shared" si="30"/>
        <v>400167.92335701955</v>
      </c>
      <c r="AU42" s="127">
        <f t="shared" si="31"/>
        <v>400167.92335701955</v>
      </c>
      <c r="AV42" s="143">
        <f t="shared" si="32"/>
        <v>0</v>
      </c>
      <c r="AW42" s="143">
        <f>'[3]Populations-merged FY20'!K35</f>
        <v>403</v>
      </c>
      <c r="AX42" s="151">
        <f t="shared" si="33"/>
        <v>993</v>
      </c>
      <c r="AY42" s="152">
        <f>'[3]Populations-merged FY20'!G35</f>
        <v>0</v>
      </c>
      <c r="AZ42" s="171">
        <f t="shared" si="34"/>
        <v>0</v>
      </c>
      <c r="BA42" s="172">
        <f t="shared" si="35"/>
        <v>400167.92335701955</v>
      </c>
      <c r="BB42" s="182">
        <f t="shared" si="36"/>
        <v>400167.92335701955</v>
      </c>
      <c r="BC42" s="174">
        <f>'[3]Spec Schs Calculations-20'!C33</f>
        <v>0</v>
      </c>
      <c r="BD42" s="183">
        <f t="shared" si="37"/>
        <v>0</v>
      </c>
      <c r="BE42" s="176">
        <f>'[3]Spec Schs Calculations-20'!D33</f>
        <v>0</v>
      </c>
      <c r="BF42" s="184">
        <f t="shared" si="38"/>
        <v>0</v>
      </c>
      <c r="BG42" s="176">
        <f>'[3]Spec Schs Calculations-20'!E33</f>
        <v>0</v>
      </c>
      <c r="BH42" s="184">
        <f t="shared" si="39"/>
        <v>0</v>
      </c>
      <c r="BI42" s="185">
        <f>'[3]Spec Schs Calculations-20'!F33</f>
        <v>0</v>
      </c>
      <c r="BJ42" s="184">
        <f t="shared" si="40"/>
        <v>0</v>
      </c>
      <c r="BK42" s="180">
        <f t="shared" si="41"/>
        <v>0</v>
      </c>
      <c r="BL42" s="13"/>
    </row>
    <row r="43" spans="1:64" ht="14.5" x14ac:dyDescent="0.35">
      <c r="A43" s="181">
        <v>4700900</v>
      </c>
      <c r="B43" s="143" t="s">
        <v>132</v>
      </c>
      <c r="C43" s="127">
        <f>'[3]2019-2020 Rev Final-merged'!F36</f>
        <v>1043021.5998200949</v>
      </c>
      <c r="D43" s="127">
        <f>'[3]2019-2020 Rev Final-merged'!G36</f>
        <v>251499.48819496532</v>
      </c>
      <c r="E43" s="127">
        <f>'[3]2019-2020 Rev Final-merged'!H36</f>
        <v>508441.07584030833</v>
      </c>
      <c r="F43" s="127">
        <f>'[3]2019-2020 Rev Final-merged'!I36</f>
        <v>513749.53171821072</v>
      </c>
      <c r="G43" s="127">
        <f>'[3]2019-2020 Rev Final-merged'!J36</f>
        <v>2316711.6955735791</v>
      </c>
      <c r="H43" s="127">
        <f>'[3]2019-2020 Rev Final-merged'!K36</f>
        <v>1060177.091864073</v>
      </c>
      <c r="I43" s="127">
        <f>'[3]2019-2020 Rev Final-merged'!L36</f>
        <v>259504.14366705899</v>
      </c>
      <c r="J43" s="127">
        <f>'[3]2019-2020 Rev Final-merged'!M36</f>
        <v>510340.22379164951</v>
      </c>
      <c r="K43" s="127">
        <f>'[3]2019-2020 Rev Final-merged'!N36</f>
        <v>462374.57854638965</v>
      </c>
      <c r="L43" s="127">
        <f>'[3]2019-2020 Rev Final-merged'!O36</f>
        <v>2292396.0378691712</v>
      </c>
      <c r="M43" s="127">
        <f t="shared" si="3"/>
        <v>2292396.0378691712</v>
      </c>
      <c r="N43" s="127">
        <f>'[3]Hold Harmless Base-20'!Y35</f>
        <v>2013963.7054252918</v>
      </c>
      <c r="O43" s="162">
        <f t="shared" si="4"/>
        <v>278432.33244387945</v>
      </c>
      <c r="P43" s="163">
        <f t="shared" si="5"/>
        <v>278432.33244387945</v>
      </c>
      <c r="Q43" s="164">
        <f t="shared" si="6"/>
        <v>228375.15733644355</v>
      </c>
      <c r="R43" s="165">
        <f t="shared" si="7"/>
        <v>2064020.8805327276</v>
      </c>
      <c r="S43" s="166">
        <f t="shared" si="8"/>
        <v>1.0248550532328808</v>
      </c>
      <c r="T43" s="167">
        <f t="shared" si="9"/>
        <v>0.90037709297878432</v>
      </c>
      <c r="U43" s="149" t="b">
        <f t="shared" si="10"/>
        <v>0</v>
      </c>
      <c r="V43" s="127">
        <f t="shared" si="11"/>
        <v>2044642.3420620149</v>
      </c>
      <c r="W43" s="143">
        <f t="shared" si="12"/>
        <v>2044642.3420620139</v>
      </c>
      <c r="X43" s="143">
        <f t="shared" si="13"/>
        <v>2044642.3420620139</v>
      </c>
      <c r="Y43" s="143">
        <f>'[3]Hold Harmless Base-20'!L35</f>
        <v>906719.48953588668</v>
      </c>
      <c r="Z43" s="143">
        <f>'[3]Hold Harmless Base-20'!M35</f>
        <v>218633.52359530138</v>
      </c>
      <c r="AA43" s="143">
        <f>'[3]Hold Harmless Base-20'!N35</f>
        <v>441997.97283634311</v>
      </c>
      <c r="AB43" s="143">
        <f>'[3]Hold Harmless Base-20'!O35</f>
        <v>446612.71945776074</v>
      </c>
      <c r="AC43" s="143">
        <f t="shared" si="14"/>
        <v>2013963.7054252918</v>
      </c>
      <c r="AD43" s="168">
        <f>'[3]Populations-merged FY20'!M36</f>
        <v>0.24880134767396656</v>
      </c>
      <c r="AE43" s="169">
        <f t="shared" si="15"/>
        <v>0</v>
      </c>
      <c r="AF43" s="169">
        <f t="shared" si="16"/>
        <v>0.9</v>
      </c>
      <c r="AG43" s="169">
        <f t="shared" si="17"/>
        <v>0</v>
      </c>
      <c r="AH43" s="170">
        <f t="shared" si="18"/>
        <v>0.9</v>
      </c>
      <c r="AI43" s="143">
        <f t="shared" si="19"/>
        <v>1812567.3348827627</v>
      </c>
      <c r="AJ43" s="143">
        <f t="shared" si="20"/>
        <v>0</v>
      </c>
      <c r="AK43" s="143">
        <f t="shared" si="21"/>
        <v>2044642.3420620139</v>
      </c>
      <c r="AL43" s="143">
        <f t="shared" si="22"/>
        <v>2043142.4859811889</v>
      </c>
      <c r="AM43" s="143">
        <f t="shared" si="23"/>
        <v>2043142.4859811889</v>
      </c>
      <c r="AN43" s="143">
        <f t="shared" si="24"/>
        <v>0</v>
      </c>
      <c r="AO43" s="143">
        <f t="shared" si="25"/>
        <v>2043142.4859811889</v>
      </c>
      <c r="AP43" s="143">
        <f t="shared" si="26"/>
        <v>2043138.7563001302</v>
      </c>
      <c r="AQ43" s="143">
        <f t="shared" si="27"/>
        <v>2043138.7563001302</v>
      </c>
      <c r="AR43" s="143">
        <f t="shared" si="28"/>
        <v>0</v>
      </c>
      <c r="AS43" s="143">
        <f t="shared" si="29"/>
        <v>2043138.7563001302</v>
      </c>
      <c r="AT43" s="143">
        <f t="shared" si="30"/>
        <v>2043138.7563001297</v>
      </c>
      <c r="AU43" s="127">
        <f t="shared" si="31"/>
        <v>2043138.7563001297</v>
      </c>
      <c r="AV43" s="143">
        <f t="shared" si="32"/>
        <v>0</v>
      </c>
      <c r="AW43" s="143">
        <f>'[3]Populations-merged FY20'!K36</f>
        <v>1920</v>
      </c>
      <c r="AX43" s="151">
        <f t="shared" si="33"/>
        <v>1064</v>
      </c>
      <c r="AY43" s="152">
        <f>'[3]Populations-merged FY20'!G36</f>
        <v>7</v>
      </c>
      <c r="AZ43" s="171">
        <f t="shared" si="34"/>
        <v>7448</v>
      </c>
      <c r="BA43" s="172">
        <f t="shared" si="35"/>
        <v>2035690.7563001297</v>
      </c>
      <c r="BB43" s="182">
        <f t="shared" si="36"/>
        <v>2031434.7563001297</v>
      </c>
      <c r="BC43" s="174">
        <f>'[3]Spec Schs Calculations-20'!C34</f>
        <v>1</v>
      </c>
      <c r="BD43" s="183">
        <f t="shared" si="37"/>
        <v>1064</v>
      </c>
      <c r="BE43" s="176">
        <f>'[3]Spec Schs Calculations-20'!D34</f>
        <v>0</v>
      </c>
      <c r="BF43" s="184">
        <f t="shared" si="38"/>
        <v>0</v>
      </c>
      <c r="BG43" s="176">
        <f>'[3]Spec Schs Calculations-20'!E34</f>
        <v>1</v>
      </c>
      <c r="BH43" s="184">
        <f t="shared" si="39"/>
        <v>1064</v>
      </c>
      <c r="BI43" s="185">
        <f>'[3]Spec Schs Calculations-20'!F34</f>
        <v>2</v>
      </c>
      <c r="BJ43" s="184">
        <f t="shared" si="40"/>
        <v>2128</v>
      </c>
      <c r="BK43" s="180">
        <f t="shared" si="41"/>
        <v>4256</v>
      </c>
      <c r="BL43" s="13"/>
    </row>
    <row r="44" spans="1:64" ht="14.5" x14ac:dyDescent="0.35">
      <c r="A44" s="181">
        <v>4703180</v>
      </c>
      <c r="B44" s="187" t="s">
        <v>133</v>
      </c>
      <c r="C44" s="127">
        <f>'[3]2019-2020 Rev Final-merged'!F37</f>
        <v>11901705</v>
      </c>
      <c r="D44" s="127">
        <f>'[3]2019-2020 Rev Final-merged'!G37</f>
        <v>2869809.3608687292</v>
      </c>
      <c r="E44" s="127">
        <f>'[3]2019-2020 Rev Final-merged'!H37</f>
        <v>9315292</v>
      </c>
      <c r="F44" s="127">
        <f>'[3]2019-2020 Rev Final-merged'!I37</f>
        <v>9412550</v>
      </c>
      <c r="G44" s="127">
        <f>'[3]2019-2020 Rev Final-merged'!J37</f>
        <v>33499356</v>
      </c>
      <c r="H44" s="127">
        <f>'[3]2019-2020 Rev Final-merged'!K37</f>
        <v>12120804</v>
      </c>
      <c r="I44" s="127">
        <f>'[3]2019-2020 Rev Final-merged'!L37</f>
        <v>2966862</v>
      </c>
      <c r="J44" s="127">
        <f>'[3]2019-2020 Rev Final-merged'!M37</f>
        <v>9661895</v>
      </c>
      <c r="K44" s="127">
        <f>'[3]2019-2020 Rev Final-merged'!N37</f>
        <v>10457081</v>
      </c>
      <c r="L44" s="127">
        <f>'[3]2019-2020 Rev Final-merged'!O37</f>
        <v>35206642</v>
      </c>
      <c r="M44" s="127">
        <f t="shared" si="3"/>
        <v>35206642</v>
      </c>
      <c r="N44" s="127">
        <f>'[3]Hold Harmless Base-20'!Y36</f>
        <v>30989381.726952519</v>
      </c>
      <c r="O44" s="162">
        <f t="shared" si="4"/>
        <v>4217260.2730474807</v>
      </c>
      <c r="P44" s="163">
        <f t="shared" si="5"/>
        <v>4217260.2730474807</v>
      </c>
      <c r="Q44" s="164">
        <f t="shared" si="6"/>
        <v>3459071.9760611006</v>
      </c>
      <c r="R44" s="165">
        <f t="shared" si="7"/>
        <v>31747570.023938898</v>
      </c>
      <c r="S44" s="166">
        <f t="shared" si="8"/>
        <v>1.0244660672377002</v>
      </c>
      <c r="T44" s="167">
        <f t="shared" si="9"/>
        <v>0.9017494489800788</v>
      </c>
      <c r="U44" s="149" t="b">
        <f t="shared" si="10"/>
        <v>0</v>
      </c>
      <c r="V44" s="127">
        <f t="shared" si="11"/>
        <v>31449500.603777915</v>
      </c>
      <c r="W44" s="143">
        <f t="shared" si="12"/>
        <v>31449500.6037779</v>
      </c>
      <c r="X44" s="143">
        <f t="shared" si="13"/>
        <v>31449500.6037779</v>
      </c>
      <c r="Y44" s="143">
        <f>'[3]Hold Harmless Base-20'!L36</f>
        <v>11009957.190622713</v>
      </c>
      <c r="Z44" s="143">
        <f>'[3]Hold Harmless Base-20'!M36</f>
        <v>2654785.8654212183</v>
      </c>
      <c r="AA44" s="143">
        <f>'[3]Hold Harmless Base-20'!N36</f>
        <v>8617333.9146072138</v>
      </c>
      <c r="AB44" s="143">
        <f>'[3]Hold Harmless Base-20'!O36</f>
        <v>8707304.7563013732</v>
      </c>
      <c r="AC44" s="143">
        <f t="shared" si="14"/>
        <v>30989381.726952519</v>
      </c>
      <c r="AD44" s="168">
        <f>'[3]Populations-merged FY20'!M37</f>
        <v>0.22515462648600412</v>
      </c>
      <c r="AE44" s="169">
        <f t="shared" si="15"/>
        <v>0</v>
      </c>
      <c r="AF44" s="169">
        <f t="shared" si="16"/>
        <v>0.9</v>
      </c>
      <c r="AG44" s="169">
        <f t="shared" si="17"/>
        <v>0</v>
      </c>
      <c r="AH44" s="170">
        <f t="shared" si="18"/>
        <v>0.9</v>
      </c>
      <c r="AI44" s="143">
        <f t="shared" si="19"/>
        <v>27890443.554257266</v>
      </c>
      <c r="AJ44" s="143">
        <f t="shared" si="20"/>
        <v>0</v>
      </c>
      <c r="AK44" s="143">
        <f t="shared" si="21"/>
        <v>31449500.6037779</v>
      </c>
      <c r="AL44" s="143">
        <f t="shared" si="22"/>
        <v>31426430.688933078</v>
      </c>
      <c r="AM44" s="143">
        <f t="shared" si="23"/>
        <v>31426430.688933078</v>
      </c>
      <c r="AN44" s="143">
        <f t="shared" si="24"/>
        <v>0</v>
      </c>
      <c r="AO44" s="143">
        <f t="shared" si="25"/>
        <v>31426430.688933078</v>
      </c>
      <c r="AP44" s="143">
        <f t="shared" si="26"/>
        <v>31426373.321145911</v>
      </c>
      <c r="AQ44" s="143">
        <f t="shared" si="27"/>
        <v>31426373.321145911</v>
      </c>
      <c r="AR44" s="143">
        <f t="shared" si="28"/>
        <v>0</v>
      </c>
      <c r="AS44" s="143">
        <f t="shared" si="29"/>
        <v>31426373.321145911</v>
      </c>
      <c r="AT44" s="143">
        <f t="shared" si="30"/>
        <v>31426373.321145903</v>
      </c>
      <c r="AU44" s="127">
        <f t="shared" si="31"/>
        <v>31426373.321145903</v>
      </c>
      <c r="AV44" s="143">
        <f t="shared" si="32"/>
        <v>0</v>
      </c>
      <c r="AW44" s="143">
        <f>'[3]Populations-merged FY20'!K37</f>
        <v>21951</v>
      </c>
      <c r="AX44" s="151">
        <f t="shared" si="33"/>
        <v>1432</v>
      </c>
      <c r="AY44" s="152">
        <f>'[3]Populations-merged FY20'!G37</f>
        <v>175</v>
      </c>
      <c r="AZ44" s="171">
        <f t="shared" si="34"/>
        <v>250600</v>
      </c>
      <c r="BA44" s="172">
        <f t="shared" si="35"/>
        <v>31175773.321145903</v>
      </c>
      <c r="BB44" s="190">
        <f t="shared" si="36"/>
        <v>31129949.321145903</v>
      </c>
      <c r="BC44" s="174">
        <f>'[3]Spec Schs Calculations-20'!C35</f>
        <v>9</v>
      </c>
      <c r="BD44" s="183">
        <f t="shared" si="37"/>
        <v>12888</v>
      </c>
      <c r="BE44" s="176">
        <f>'[3]Spec Schs Calculations-20'!D35</f>
        <v>0</v>
      </c>
      <c r="BF44" s="184">
        <f t="shared" si="38"/>
        <v>0</v>
      </c>
      <c r="BG44" s="176">
        <f>'[3]Spec Schs Calculations-20'!E35</f>
        <v>23</v>
      </c>
      <c r="BH44" s="184">
        <f t="shared" si="39"/>
        <v>32936</v>
      </c>
      <c r="BI44" s="185">
        <f>'[3]Spec Schs Calculations-20'!F35</f>
        <v>0</v>
      </c>
      <c r="BJ44" s="184">
        <f t="shared" si="40"/>
        <v>0</v>
      </c>
      <c r="BK44" s="180">
        <f t="shared" si="41"/>
        <v>45824</v>
      </c>
      <c r="BL44" s="13"/>
    </row>
    <row r="45" spans="1:64" ht="14.5" x14ac:dyDescent="0.35">
      <c r="A45" s="181">
        <v>4700930</v>
      </c>
      <c r="B45" s="143" t="s">
        <v>134</v>
      </c>
      <c r="C45" s="127">
        <f>'[3]2019-2020 Rev Final-merged'!F38</f>
        <v>127732.24695017489</v>
      </c>
      <c r="D45" s="127">
        <f>'[3]2019-2020 Rev Final-merged'!G38</f>
        <v>30511.571999803877</v>
      </c>
      <c r="E45" s="127">
        <f>'[3]2019-2020 Rev Final-merged'!H38</f>
        <v>77802.904880571557</v>
      </c>
      <c r="F45" s="127">
        <f>'[3]2019-2020 Rev Final-merged'!I38</f>
        <v>77528.195482422758</v>
      </c>
      <c r="G45" s="127">
        <f>'[3]2019-2020 Rev Final-merged'!J38</f>
        <v>313574.9193129731</v>
      </c>
      <c r="H45" s="127">
        <f>'[3]2019-2020 Rev Final-merged'!K38</f>
        <v>145222.17456263085</v>
      </c>
      <c r="I45" s="127">
        <f>'[3]2019-2020 Rev Final-merged'!L38</f>
        <v>35546.661346060653</v>
      </c>
      <c r="J45" s="127">
        <f>'[3]2019-2020 Rev Final-merged'!M38</f>
        <v>88730.449810642938</v>
      </c>
      <c r="K45" s="127">
        <f>'[3]2019-2020 Rev Final-merged'!N38</f>
        <v>83585.606963677157</v>
      </c>
      <c r="L45" s="127">
        <f>'[3]2019-2020 Rev Final-merged'!O38</f>
        <v>353084.8926830116</v>
      </c>
      <c r="M45" s="127">
        <f t="shared" si="3"/>
        <v>353084.8926830116</v>
      </c>
      <c r="N45" s="127">
        <f>'[3]Hold Harmless Base-20'!Y37</f>
        <v>310466.39952762064</v>
      </c>
      <c r="O45" s="162">
        <f t="shared" si="4"/>
        <v>42618.493155390956</v>
      </c>
      <c r="P45" s="163">
        <f t="shared" si="5"/>
        <v>42618.493155390956</v>
      </c>
      <c r="Q45" s="164">
        <f t="shared" si="6"/>
        <v>34956.447027452632</v>
      </c>
      <c r="R45" s="165">
        <f t="shared" si="7"/>
        <v>318128.44565555896</v>
      </c>
      <c r="S45" s="166">
        <f t="shared" si="8"/>
        <v>1.024679147693909</v>
      </c>
      <c r="T45" s="167">
        <f t="shared" si="9"/>
        <v>0.90099704702224281</v>
      </c>
      <c r="U45" s="149" t="b">
        <f t="shared" si="10"/>
        <v>0</v>
      </c>
      <c r="V45" s="127">
        <f t="shared" si="11"/>
        <v>315141.62300230504</v>
      </c>
      <c r="W45" s="143">
        <f t="shared" si="12"/>
        <v>315141.62300230493</v>
      </c>
      <c r="X45" s="143">
        <f t="shared" si="13"/>
        <v>315141.62300230493</v>
      </c>
      <c r="Y45" s="143">
        <f>'[3]Hold Harmless Base-20'!L37</f>
        <v>126466.01616315251</v>
      </c>
      <c r="Z45" s="143">
        <f>'[3]Hold Harmless Base-20'!M37</f>
        <v>30209.105764776537</v>
      </c>
      <c r="AA45" s="143">
        <f>'[3]Hold Harmless Base-20'!N37</f>
        <v>77031.631879181528</v>
      </c>
      <c r="AB45" s="143">
        <f>'[3]Hold Harmless Base-20'!O37</f>
        <v>76759.645720510045</v>
      </c>
      <c r="AC45" s="143">
        <f t="shared" si="14"/>
        <v>310466.39952762064</v>
      </c>
      <c r="AD45" s="168">
        <f>'[3]Populations-merged FY20'!M38</f>
        <v>0.33503184713375794</v>
      </c>
      <c r="AE45" s="169">
        <f t="shared" si="15"/>
        <v>0</v>
      </c>
      <c r="AF45" s="169">
        <f t="shared" si="16"/>
        <v>0</v>
      </c>
      <c r="AG45" s="169">
        <f t="shared" si="17"/>
        <v>0.95</v>
      </c>
      <c r="AH45" s="170">
        <f t="shared" si="18"/>
        <v>0.95</v>
      </c>
      <c r="AI45" s="143">
        <f t="shared" si="19"/>
        <v>294943.07955123961</v>
      </c>
      <c r="AJ45" s="143">
        <f t="shared" si="20"/>
        <v>0</v>
      </c>
      <c r="AK45" s="143">
        <f t="shared" si="21"/>
        <v>315141.62300230493</v>
      </c>
      <c r="AL45" s="143">
        <f t="shared" si="22"/>
        <v>314910.44952523394</v>
      </c>
      <c r="AM45" s="143">
        <f t="shared" si="23"/>
        <v>314910.44952523394</v>
      </c>
      <c r="AN45" s="143">
        <f t="shared" si="24"/>
        <v>0</v>
      </c>
      <c r="AO45" s="143">
        <f t="shared" si="25"/>
        <v>314910.44952523394</v>
      </c>
      <c r="AP45" s="143">
        <f t="shared" si="26"/>
        <v>314909.87466785277</v>
      </c>
      <c r="AQ45" s="143">
        <f t="shared" si="27"/>
        <v>314909.87466785277</v>
      </c>
      <c r="AR45" s="143">
        <f t="shared" si="28"/>
        <v>0</v>
      </c>
      <c r="AS45" s="143">
        <f t="shared" si="29"/>
        <v>314909.87466785277</v>
      </c>
      <c r="AT45" s="143">
        <f t="shared" si="30"/>
        <v>314909.87466785271</v>
      </c>
      <c r="AU45" s="127">
        <f t="shared" si="31"/>
        <v>314909.87466785271</v>
      </c>
      <c r="AV45" s="143">
        <f t="shared" si="32"/>
        <v>0</v>
      </c>
      <c r="AW45" s="143">
        <f>'[3]Populations-merged FY20'!K38</f>
        <v>263</v>
      </c>
      <c r="AX45" s="151">
        <f t="shared" si="33"/>
        <v>1197</v>
      </c>
      <c r="AY45" s="152">
        <f>'[3]Populations-merged FY20'!G38</f>
        <v>0</v>
      </c>
      <c r="AZ45" s="171">
        <f t="shared" si="34"/>
        <v>0</v>
      </c>
      <c r="BA45" s="172">
        <f t="shared" si="35"/>
        <v>314909.87466785271</v>
      </c>
      <c r="BB45" s="182">
        <f t="shared" si="36"/>
        <v>314909.87466785271</v>
      </c>
      <c r="BC45" s="174">
        <f>'[3]Spec Schs Calculations-20'!C36</f>
        <v>0</v>
      </c>
      <c r="BD45" s="183">
        <f t="shared" si="37"/>
        <v>0</v>
      </c>
      <c r="BE45" s="176">
        <f>'[3]Spec Schs Calculations-20'!D36</f>
        <v>0</v>
      </c>
      <c r="BF45" s="184">
        <f t="shared" si="38"/>
        <v>0</v>
      </c>
      <c r="BG45" s="176">
        <f>'[3]Spec Schs Calculations-20'!E36</f>
        <v>0</v>
      </c>
      <c r="BH45" s="184">
        <f t="shared" si="39"/>
        <v>0</v>
      </c>
      <c r="BI45" s="185">
        <f>'[3]Spec Schs Calculations-20'!F36</f>
        <v>0</v>
      </c>
      <c r="BJ45" s="184">
        <f t="shared" si="40"/>
        <v>0</v>
      </c>
      <c r="BK45" s="180">
        <f t="shared" si="41"/>
        <v>0</v>
      </c>
      <c r="BL45" s="13"/>
    </row>
    <row r="46" spans="1:64" ht="14.5" x14ac:dyDescent="0.35">
      <c r="A46" s="181">
        <v>4700960</v>
      </c>
      <c r="B46" s="143" t="s">
        <v>135</v>
      </c>
      <c r="C46" s="127">
        <f>'[3]2019-2020 Rev Final-merged'!F39</f>
        <v>241260.89188011229</v>
      </c>
      <c r="D46" s="127">
        <f>'[3]2019-2020 Rev Final-merged'!G39</f>
        <v>58174.241875503765</v>
      </c>
      <c r="E46" s="127">
        <f>'[3]2019-2020 Rev Final-merged'!H39</f>
        <v>113864.6636760251</v>
      </c>
      <c r="F46" s="127">
        <f>'[3]2019-2020 Rev Final-merged'!I39</f>
        <v>115053.48490211775</v>
      </c>
      <c r="G46" s="127">
        <f>'[3]2019-2020 Rev Final-merged'!J39</f>
        <v>528353.28233375889</v>
      </c>
      <c r="H46" s="127">
        <f>'[3]2019-2020 Rev Final-merged'!K39</f>
        <v>228048.50986451155</v>
      </c>
      <c r="I46" s="127">
        <f>'[3]2019-2020 Rev Final-merged'!L39</f>
        <v>55820.42257004961</v>
      </c>
      <c r="J46" s="127">
        <f>'[3]2019-2020 Rev Final-merged'!M39</f>
        <v>102478.19730842259</v>
      </c>
      <c r="K46" s="127">
        <f>'[3]2019-2020 Rev Final-merged'!N39</f>
        <v>103548.13641190597</v>
      </c>
      <c r="L46" s="127">
        <f>'[3]2019-2020 Rev Final-merged'!O39</f>
        <v>489895.26615488972</v>
      </c>
      <c r="M46" s="127">
        <f t="shared" si="3"/>
        <v>489895.26615488972</v>
      </c>
      <c r="N46" s="127">
        <f>'[3]Hold Harmless Base-20'!Y38</f>
        <v>478692.52248721581</v>
      </c>
      <c r="O46" s="162">
        <f t="shared" si="4"/>
        <v>11202.743667673902</v>
      </c>
      <c r="P46" s="163">
        <f t="shared" si="5"/>
        <v>11202.743667673902</v>
      </c>
      <c r="Q46" s="164">
        <f t="shared" si="6"/>
        <v>9188.689852391868</v>
      </c>
      <c r="R46" s="165">
        <f t="shared" si="7"/>
        <v>480706.57630249782</v>
      </c>
      <c r="S46" s="166">
        <f t="shared" si="8"/>
        <v>1.0042074060501662</v>
      </c>
      <c r="T46" s="167">
        <f t="shared" si="9"/>
        <v>0.98124356268123902</v>
      </c>
      <c r="U46" s="149" t="b">
        <f t="shared" si="10"/>
        <v>0</v>
      </c>
      <c r="V46" s="127">
        <f t="shared" si="11"/>
        <v>476193.35118454351</v>
      </c>
      <c r="W46" s="143">
        <f t="shared" si="12"/>
        <v>476193.35118454334</v>
      </c>
      <c r="X46" s="143">
        <f t="shared" si="13"/>
        <v>476193.35118454334</v>
      </c>
      <c r="Y46" s="143">
        <f>'[3]Hold Harmless Base-20'!L38</f>
        <v>218584.39944100112</v>
      </c>
      <c r="Z46" s="143">
        <f>'[3]Hold Harmless Base-20'!M38</f>
        <v>52706.352961719851</v>
      </c>
      <c r="AA46" s="143">
        <f>'[3]Hold Harmless Base-20'!N38</f>
        <v>103162.34402193713</v>
      </c>
      <c r="AB46" s="143">
        <f>'[3]Hold Harmless Base-20'!O38</f>
        <v>104239.42606255772</v>
      </c>
      <c r="AC46" s="143">
        <f t="shared" si="14"/>
        <v>478692.52248721581</v>
      </c>
      <c r="AD46" s="168">
        <f>'[3]Populations-merged FY20'!M39</f>
        <v>0.22868217054263565</v>
      </c>
      <c r="AE46" s="169">
        <f t="shared" si="15"/>
        <v>0</v>
      </c>
      <c r="AF46" s="169">
        <f t="shared" si="16"/>
        <v>0.9</v>
      </c>
      <c r="AG46" s="169">
        <f t="shared" si="17"/>
        <v>0</v>
      </c>
      <c r="AH46" s="170">
        <f t="shared" si="18"/>
        <v>0.9</v>
      </c>
      <c r="AI46" s="143">
        <f t="shared" si="19"/>
        <v>430823.27023849427</v>
      </c>
      <c r="AJ46" s="143">
        <f t="shared" si="20"/>
        <v>0</v>
      </c>
      <c r="AK46" s="143">
        <f t="shared" si="21"/>
        <v>476193.35118454334</v>
      </c>
      <c r="AL46" s="143">
        <f t="shared" si="22"/>
        <v>475844.03752770968</v>
      </c>
      <c r="AM46" s="143">
        <f t="shared" si="23"/>
        <v>475844.03752770968</v>
      </c>
      <c r="AN46" s="143">
        <f t="shared" si="24"/>
        <v>0</v>
      </c>
      <c r="AO46" s="143">
        <f t="shared" si="25"/>
        <v>475844.03752770968</v>
      </c>
      <c r="AP46" s="143">
        <f t="shared" si="26"/>
        <v>475843.16889201442</v>
      </c>
      <c r="AQ46" s="143">
        <f t="shared" si="27"/>
        <v>475843.16889201442</v>
      </c>
      <c r="AR46" s="143">
        <f t="shared" si="28"/>
        <v>0</v>
      </c>
      <c r="AS46" s="143">
        <f t="shared" si="29"/>
        <v>475843.16889201442</v>
      </c>
      <c r="AT46" s="143">
        <f t="shared" si="30"/>
        <v>475843.16889201436</v>
      </c>
      <c r="AU46" s="127">
        <f t="shared" si="31"/>
        <v>475843.16889201436</v>
      </c>
      <c r="AV46" s="143">
        <f t="shared" si="32"/>
        <v>0</v>
      </c>
      <c r="AW46" s="143">
        <f>'[3]Populations-merged FY20'!K39</f>
        <v>413</v>
      </c>
      <c r="AX46" s="151">
        <f t="shared" si="33"/>
        <v>1152</v>
      </c>
      <c r="AY46" s="152">
        <f>'[3]Populations-merged FY20'!G39</f>
        <v>0</v>
      </c>
      <c r="AZ46" s="171">
        <f t="shared" si="34"/>
        <v>0</v>
      </c>
      <c r="BA46" s="172">
        <f t="shared" si="35"/>
        <v>475843.16889201436</v>
      </c>
      <c r="BB46" s="182">
        <f t="shared" si="36"/>
        <v>475843.16889201436</v>
      </c>
      <c r="BC46" s="174">
        <f>'[3]Spec Schs Calculations-20'!C37</f>
        <v>0</v>
      </c>
      <c r="BD46" s="183">
        <f t="shared" si="37"/>
        <v>0</v>
      </c>
      <c r="BE46" s="176">
        <f>'[3]Spec Schs Calculations-20'!D37</f>
        <v>0</v>
      </c>
      <c r="BF46" s="184">
        <f t="shared" si="38"/>
        <v>0</v>
      </c>
      <c r="BG46" s="176">
        <f>'[3]Spec Schs Calculations-20'!E37</f>
        <v>0</v>
      </c>
      <c r="BH46" s="184">
        <f t="shared" si="39"/>
        <v>0</v>
      </c>
      <c r="BI46" s="185">
        <f>'[3]Spec Schs Calculations-20'!F37</f>
        <v>0</v>
      </c>
      <c r="BJ46" s="184">
        <f t="shared" si="40"/>
        <v>0</v>
      </c>
      <c r="BK46" s="180">
        <f t="shared" si="41"/>
        <v>0</v>
      </c>
      <c r="BL46" s="13"/>
    </row>
    <row r="47" spans="1:64" ht="14.5" x14ac:dyDescent="0.35">
      <c r="A47" s="181">
        <v>4700990</v>
      </c>
      <c r="B47" s="143" t="s">
        <v>136</v>
      </c>
      <c r="C47" s="127">
        <f>'[3]2019-2020 Rev Final-merged'!F40</f>
        <v>472578.27628577308</v>
      </c>
      <c r="D47" s="127">
        <f>'[3]2019-2020 Rev Final-merged'!G40</f>
        <v>113950.84688412127</v>
      </c>
      <c r="E47" s="127">
        <f>'[3]2019-2020 Rev Final-merged'!H40</f>
        <v>252103.76221496885</v>
      </c>
      <c r="F47" s="127">
        <f>'[3]2019-2020 Rev Final-merged'!I40</f>
        <v>254735.88963732458</v>
      </c>
      <c r="G47" s="127">
        <f>'[3]2019-2020 Rev Final-merged'!J40</f>
        <v>1093368.7750221877</v>
      </c>
      <c r="H47" s="127">
        <f>'[3]2019-2020 Rev Final-merged'!K40</f>
        <v>437875.22596260946</v>
      </c>
      <c r="I47" s="127">
        <f>'[3]2019-2020 Rev Final-merged'!L40</f>
        <v>107180.61767082164</v>
      </c>
      <c r="J47" s="127">
        <f>'[3]2019-2020 Rev Final-merged'!M40</f>
        <v>226893.38599347198</v>
      </c>
      <c r="K47" s="127">
        <f>'[3]2019-2020 Rev Final-merged'!N40</f>
        <v>229262.30067359214</v>
      </c>
      <c r="L47" s="127">
        <f>'[3]2019-2020 Rev Final-merged'!O40</f>
        <v>1001211.5303004952</v>
      </c>
      <c r="M47" s="127">
        <f t="shared" ref="M47:M78" si="42">SUM(H47:K47)</f>
        <v>1001211.5303004952</v>
      </c>
      <c r="N47" s="127">
        <f>'[3]Hold Harmless Base-20'!Y39</f>
        <v>983511.40908626746</v>
      </c>
      <c r="O47" s="162">
        <f t="shared" ref="O47:O78" si="43">M47-N47</f>
        <v>17700.121214227751</v>
      </c>
      <c r="P47" s="163">
        <f t="shared" ref="P47:P78" si="44">IF(O47&gt;0,O47,"0")</f>
        <v>17700.121214227751</v>
      </c>
      <c r="Q47" s="164">
        <f t="shared" ref="Q47:Q78" si="45">P47*$P$8</f>
        <v>14517.954620044497</v>
      </c>
      <c r="R47" s="165">
        <f t="shared" ref="R47:R78" si="46">M47-Q47</f>
        <v>986693.57568045077</v>
      </c>
      <c r="S47" s="166">
        <f t="shared" ref="S47:S78" si="47">IF($R47&gt;0,$R47/N47,0)</f>
        <v>1.0032355156887705</v>
      </c>
      <c r="T47" s="167">
        <f t="shared" ref="T47:T78" si="48">IF(R47&gt;0,R47/L47,0)</f>
        <v>0.98549961303812872</v>
      </c>
      <c r="U47" s="149" t="b">
        <f t="shared" ref="U47:U78" si="49">AND(S47&lt;100%,T47&lt;100%)</f>
        <v>0</v>
      </c>
      <c r="V47" s="127">
        <f t="shared" ref="V47:V78" si="50">R47/R$13*X$3</f>
        <v>977429.77433257212</v>
      </c>
      <c r="W47" s="143">
        <f t="shared" ref="W47:W78" si="51">V47/V$13*Z$3</f>
        <v>977429.77433257166</v>
      </c>
      <c r="X47" s="143">
        <f t="shared" ref="X47:X78" si="52">V47/V$13*Z$3</f>
        <v>977429.77433257166</v>
      </c>
      <c r="Y47" s="143">
        <f>'[3]Hold Harmless Base-20'!L39</f>
        <v>425095.48199229315</v>
      </c>
      <c r="Z47" s="143">
        <f>'[3]Hold Harmless Base-20'!M39</f>
        <v>102501.51691345067</v>
      </c>
      <c r="AA47" s="143">
        <f>'[3]Hold Harmless Base-20'!N39</f>
        <v>226773.3742505695</v>
      </c>
      <c r="AB47" s="143">
        <f>'[3]Hold Harmless Base-20'!O39</f>
        <v>229141.03592995409</v>
      </c>
      <c r="AC47" s="143">
        <f t="shared" ref="AC47:AC78" si="53">SUM(Y47:AB47)</f>
        <v>983511.40908626746</v>
      </c>
      <c r="AD47" s="168">
        <f>'[3]Populations-merged FY20'!M40</f>
        <v>0.25150650174437045</v>
      </c>
      <c r="AE47" s="169">
        <f t="shared" ref="AE47:AE78" si="54">IF($AD47&lt;0.15,0.85,0)</f>
        <v>0</v>
      </c>
      <c r="AF47" s="169">
        <f t="shared" ref="AF47:AF78" si="55">IF(AND($AD47&gt;=0.15,$AD47&lt;0.3),0.9,0)</f>
        <v>0.9</v>
      </c>
      <c r="AG47" s="169">
        <f t="shared" ref="AG47:AG78" si="56">IF($AD47&gt;=0.3,0.95,0)</f>
        <v>0</v>
      </c>
      <c r="AH47" s="170">
        <f t="shared" ref="AH47:AH78" si="57">MAX(AE47:AG47)</f>
        <v>0.9</v>
      </c>
      <c r="AI47" s="143">
        <f t="shared" ref="AI47:AI78" si="58">AC47*AH47</f>
        <v>885160.26817764074</v>
      </c>
      <c r="AJ47" s="143">
        <f t="shared" ref="AJ47:AJ78" si="59">IF(X47&lt;$AI47,$AI47,0)</f>
        <v>0</v>
      </c>
      <c r="AK47" s="143">
        <f t="shared" ref="AK47:AK78" si="60">IF($AJ47=0,X47,0)</f>
        <v>977429.77433257166</v>
      </c>
      <c r="AL47" s="143">
        <f t="shared" ref="AL47:AL78" si="61">AK47/AK$13*AM$8</f>
        <v>976712.77656701929</v>
      </c>
      <c r="AM47" s="143">
        <f t="shared" ref="AM47:AM78" si="62">$AJ47+AL47</f>
        <v>976712.77656701929</v>
      </c>
      <c r="AN47" s="143">
        <f t="shared" ref="AN47:AN78" si="63">IF(AM47&lt;$AI47,$AI47,0)</f>
        <v>0</v>
      </c>
      <c r="AO47" s="143">
        <f t="shared" ref="AO47:AO78" si="64">IF($AJ47+$AN47=0,AM47,0)</f>
        <v>976712.77656701929</v>
      </c>
      <c r="AP47" s="143">
        <f t="shared" ref="AP47:AP78" si="65">AO47/AO$13*AQ$8</f>
        <v>976710.99361396162</v>
      </c>
      <c r="AQ47" s="143">
        <f t="shared" ref="AQ47:AQ78" si="66">$AJ47+$AN47+AP47</f>
        <v>976710.99361396162</v>
      </c>
      <c r="AR47" s="143">
        <f t="shared" ref="AR47:AR78" si="67">IF(AQ47&lt;$AI47,$AI47,0)</f>
        <v>0</v>
      </c>
      <c r="AS47" s="143">
        <f t="shared" ref="AS47:AS78" si="68">IF($AJ47+$AN47+$AR47=0,AQ47,0)</f>
        <v>976710.99361396162</v>
      </c>
      <c r="AT47" s="143">
        <f t="shared" ref="AT47:AT78" si="69">AS47/AS$13*AU$8</f>
        <v>976710.9936139615</v>
      </c>
      <c r="AU47" s="127">
        <f t="shared" ref="AU47:AU78" si="70">$AJ47+$AN47+$AR47+AT47</f>
        <v>976710.9936139615</v>
      </c>
      <c r="AV47" s="143">
        <f t="shared" ref="AV47:AV78" si="71">IF(AU47&lt;$AI47,$AI47,0)</f>
        <v>0</v>
      </c>
      <c r="AW47" s="143">
        <f>'[3]Populations-merged FY20'!K40</f>
        <v>793</v>
      </c>
      <c r="AX47" s="151">
        <f t="shared" ref="AX47:AX78" si="72">ROUND(AU47/AW47,0)</f>
        <v>1232</v>
      </c>
      <c r="AY47" s="152">
        <f>'[3]Populations-merged FY20'!G40</f>
        <v>30</v>
      </c>
      <c r="AZ47" s="171">
        <f t="shared" ref="AZ47:AZ78" si="73">ROUND(AX47*AY47,0)</f>
        <v>36960</v>
      </c>
      <c r="BA47" s="172">
        <f t="shared" ref="BA47:BA78" si="74">AU47-AZ47</f>
        <v>939750.9936139615</v>
      </c>
      <c r="BB47" s="182">
        <f t="shared" si="36"/>
        <v>937286.9936139615</v>
      </c>
      <c r="BC47" s="174">
        <f>'[3]Spec Schs Calculations-20'!C38</f>
        <v>0</v>
      </c>
      <c r="BD47" s="183">
        <f t="shared" ref="BD47:BD78" si="75">BC47*AX47</f>
        <v>0</v>
      </c>
      <c r="BE47" s="176">
        <f>'[3]Spec Schs Calculations-20'!D38</f>
        <v>0</v>
      </c>
      <c r="BF47" s="184">
        <f t="shared" ref="BF47:BF78" si="76">BE47*AX47</f>
        <v>0</v>
      </c>
      <c r="BG47" s="176">
        <f>'[3]Spec Schs Calculations-20'!E38</f>
        <v>2</v>
      </c>
      <c r="BH47" s="184">
        <f t="shared" ref="BH47:BH78" si="77">BG47*AX47</f>
        <v>2464</v>
      </c>
      <c r="BI47" s="185">
        <f>'[3]Spec Schs Calculations-20'!F38</f>
        <v>0</v>
      </c>
      <c r="BJ47" s="184">
        <f t="shared" ref="BJ47:BJ78" si="78">BI47*AX47</f>
        <v>0</v>
      </c>
      <c r="BK47" s="180">
        <f t="shared" ref="BK47:BK78" si="79">SUM(BD47,BF47,BH47,BJ47)</f>
        <v>2464</v>
      </c>
      <c r="BL47" s="13"/>
    </row>
    <row r="48" spans="1:64" ht="14.5" x14ac:dyDescent="0.35">
      <c r="A48" s="181">
        <v>4701020</v>
      </c>
      <c r="B48" s="143" t="s">
        <v>137</v>
      </c>
      <c r="C48" s="127">
        <f>'[3]2019-2020 Rev Final-merged'!F41</f>
        <v>906587.41128050967</v>
      </c>
      <c r="D48" s="127">
        <f>'[3]2019-2020 Rev Final-merged'!G41</f>
        <v>216557.74273031531</v>
      </c>
      <c r="E48" s="127">
        <f>'[3]2019-2020 Rev Final-merged'!H41</f>
        <v>397268.66038394405</v>
      </c>
      <c r="F48" s="127">
        <f>'[3]2019-2020 Rev Final-merged'!I41</f>
        <v>395865.96938204661</v>
      </c>
      <c r="G48" s="127">
        <f>'[3]2019-2020 Rev Final-merged'!J41</f>
        <v>1916279.7837768155</v>
      </c>
      <c r="H48" s="127">
        <f>'[3]2019-2020 Rev Final-merged'!K41</f>
        <v>815928.67015245871</v>
      </c>
      <c r="I48" s="127">
        <f>'[3]2019-2020 Rev Final-merged'!L41</f>
        <v>196385.16705637309</v>
      </c>
      <c r="J48" s="127">
        <f>'[3]2019-2020 Rev Final-merged'!M41</f>
        <v>357541.79434554966</v>
      </c>
      <c r="K48" s="127">
        <f>'[3]2019-2020 Rev Final-merged'!N41</f>
        <v>356279.37244384194</v>
      </c>
      <c r="L48" s="127">
        <f>'[3]2019-2020 Rev Final-merged'!O41</f>
        <v>1726135.0039982235</v>
      </c>
      <c r="M48" s="127">
        <f t="shared" si="42"/>
        <v>1726135.0039982235</v>
      </c>
      <c r="N48" s="127">
        <f>'[3]Hold Harmless Base-20'!Y40</f>
        <v>1877363.7181056961</v>
      </c>
      <c r="O48" s="162">
        <f t="shared" si="43"/>
        <v>-151228.71410747268</v>
      </c>
      <c r="P48" s="163" t="str">
        <f t="shared" si="44"/>
        <v>0</v>
      </c>
      <c r="Q48" s="164">
        <f t="shared" si="45"/>
        <v>0</v>
      </c>
      <c r="R48" s="165">
        <f t="shared" si="46"/>
        <v>1726135.0039982235</v>
      </c>
      <c r="S48" s="166">
        <f t="shared" si="47"/>
        <v>0.91944623588439967</v>
      </c>
      <c r="T48" s="167">
        <f t="shared" si="48"/>
        <v>1</v>
      </c>
      <c r="U48" s="149" t="b">
        <f t="shared" si="49"/>
        <v>0</v>
      </c>
      <c r="V48" s="127">
        <f t="shared" si="50"/>
        <v>1709928.7854002849</v>
      </c>
      <c r="W48" s="143">
        <f t="shared" si="51"/>
        <v>1709928.7854002842</v>
      </c>
      <c r="X48" s="143">
        <f t="shared" si="52"/>
        <v>1709928.7854002842</v>
      </c>
      <c r="Y48" s="143">
        <f>'[3]Hold Harmless Base-20'!L40</f>
        <v>888176.31310335977</v>
      </c>
      <c r="Z48" s="143">
        <f>'[3]Hold Harmless Base-20'!M40</f>
        <v>212159.85918062174</v>
      </c>
      <c r="AA48" s="143">
        <f>'[3]Hold Harmless Base-20'!N40</f>
        <v>389200.87539374357</v>
      </c>
      <c r="AB48" s="143">
        <f>'[3]Hold Harmless Base-20'!O40</f>
        <v>387826.67042797105</v>
      </c>
      <c r="AC48" s="143">
        <f t="shared" si="53"/>
        <v>1877363.7181056961</v>
      </c>
      <c r="AD48" s="168">
        <f>'[3]Populations-merged FY20'!M41</f>
        <v>0.16003965194404671</v>
      </c>
      <c r="AE48" s="169">
        <f t="shared" si="54"/>
        <v>0</v>
      </c>
      <c r="AF48" s="169">
        <f t="shared" si="55"/>
        <v>0.9</v>
      </c>
      <c r="AG48" s="169">
        <f t="shared" si="56"/>
        <v>0</v>
      </c>
      <c r="AH48" s="170">
        <f t="shared" si="57"/>
        <v>0.9</v>
      </c>
      <c r="AI48" s="143">
        <f t="shared" si="58"/>
        <v>1689627.3462951265</v>
      </c>
      <c r="AJ48" s="143">
        <f t="shared" si="59"/>
        <v>0</v>
      </c>
      <c r="AK48" s="143">
        <f t="shared" si="60"/>
        <v>1709928.7854002842</v>
      </c>
      <c r="AL48" s="143">
        <f t="shared" si="61"/>
        <v>1708674.459871657</v>
      </c>
      <c r="AM48" s="143">
        <f t="shared" si="62"/>
        <v>1708674.459871657</v>
      </c>
      <c r="AN48" s="143">
        <f t="shared" si="63"/>
        <v>0</v>
      </c>
      <c r="AO48" s="143">
        <f t="shared" si="64"/>
        <v>1708674.459871657</v>
      </c>
      <c r="AP48" s="143">
        <f t="shared" si="65"/>
        <v>1708671.3407496121</v>
      </c>
      <c r="AQ48" s="143">
        <f t="shared" si="66"/>
        <v>1708671.3407496121</v>
      </c>
      <c r="AR48" s="143">
        <f t="shared" si="67"/>
        <v>0</v>
      </c>
      <c r="AS48" s="143">
        <f t="shared" si="68"/>
        <v>1708671.3407496121</v>
      </c>
      <c r="AT48" s="143">
        <f t="shared" si="69"/>
        <v>1708671.3407496118</v>
      </c>
      <c r="AU48" s="127">
        <f t="shared" si="70"/>
        <v>1708671.3407496118</v>
      </c>
      <c r="AV48" s="143">
        <f t="shared" si="71"/>
        <v>0</v>
      </c>
      <c r="AW48" s="143">
        <f>'[3]Populations-merged FY20'!K41</f>
        <v>1453</v>
      </c>
      <c r="AX48" s="151">
        <f t="shared" si="72"/>
        <v>1176</v>
      </c>
      <c r="AY48" s="152">
        <f>'[3]Populations-merged FY20'!G41</f>
        <v>0</v>
      </c>
      <c r="AZ48" s="171">
        <f t="shared" si="73"/>
        <v>0</v>
      </c>
      <c r="BA48" s="172">
        <f t="shared" si="74"/>
        <v>1708671.3407496118</v>
      </c>
      <c r="BB48" s="182">
        <f t="shared" si="36"/>
        <v>1705143.3407496118</v>
      </c>
      <c r="BC48" s="174">
        <f>'[3]Spec Schs Calculations-20'!C39</f>
        <v>1</v>
      </c>
      <c r="BD48" s="183">
        <f t="shared" si="75"/>
        <v>1176</v>
      </c>
      <c r="BE48" s="176">
        <f>'[3]Spec Schs Calculations-20'!D39</f>
        <v>0</v>
      </c>
      <c r="BF48" s="184">
        <f t="shared" si="76"/>
        <v>0</v>
      </c>
      <c r="BG48" s="176">
        <f>'[3]Spec Schs Calculations-20'!E39</f>
        <v>2</v>
      </c>
      <c r="BH48" s="184">
        <f t="shared" si="77"/>
        <v>2352</v>
      </c>
      <c r="BI48" s="185">
        <f>'[3]Spec Schs Calculations-20'!F39</f>
        <v>0</v>
      </c>
      <c r="BJ48" s="184">
        <f t="shared" si="78"/>
        <v>0</v>
      </c>
      <c r="BK48" s="180">
        <f t="shared" si="79"/>
        <v>3528</v>
      </c>
      <c r="BL48" s="13"/>
    </row>
    <row r="49" spans="1:68" ht="14.5" x14ac:dyDescent="0.35">
      <c r="A49" s="181">
        <v>4701050</v>
      </c>
      <c r="B49" s="143" t="s">
        <v>138</v>
      </c>
      <c r="C49" s="127">
        <f>'[3]2019-2020 Rev Final-merged'!F42</f>
        <v>440131.04136914201</v>
      </c>
      <c r="D49" s="127">
        <f>'[3]2019-2020 Rev Final-merged'!G42</f>
        <v>106126.97921322925</v>
      </c>
      <c r="E49" s="127">
        <f>'[3]2019-2020 Rev Final-merged'!H42</f>
        <v>190762.59639828728</v>
      </c>
      <c r="F49" s="127">
        <f>'[3]2019-2020 Rev Final-merged'!I42</f>
        <v>192754.28211026633</v>
      </c>
      <c r="G49" s="127">
        <f>'[3]2019-2020 Rev Final-merged'!J42</f>
        <v>929774.899090925</v>
      </c>
      <c r="H49" s="127">
        <f>'[3]2019-2020 Rev Final-merged'!K42</f>
        <v>409162.09639129078</v>
      </c>
      <c r="I49" s="127">
        <f>'[3]2019-2020 Rev Final-merged'!L42</f>
        <v>100152.38044650551</v>
      </c>
      <c r="J49" s="127">
        <f>'[3]2019-2020 Rev Final-merged'!M42</f>
        <v>172281.62816266759</v>
      </c>
      <c r="K49" s="127">
        <f>'[3]2019-2020 Rev Final-merged'!N42</f>
        <v>174071.42805599832</v>
      </c>
      <c r="L49" s="127">
        <f>'[3]2019-2020 Rev Final-merged'!O42</f>
        <v>855667.53305646218</v>
      </c>
      <c r="M49" s="127">
        <f t="shared" si="42"/>
        <v>855667.53305646218</v>
      </c>
      <c r="N49" s="127">
        <f>'[3]Hold Harmless Base-20'!Y41</f>
        <v>868699.18606678024</v>
      </c>
      <c r="O49" s="162">
        <f t="shared" si="43"/>
        <v>-13031.653010318056</v>
      </c>
      <c r="P49" s="163" t="str">
        <f t="shared" si="44"/>
        <v>0</v>
      </c>
      <c r="Q49" s="164">
        <f t="shared" si="45"/>
        <v>0</v>
      </c>
      <c r="R49" s="165">
        <f t="shared" si="46"/>
        <v>855667.53305646218</v>
      </c>
      <c r="S49" s="166">
        <f t="shared" si="47"/>
        <v>0.98499865866189928</v>
      </c>
      <c r="T49" s="167">
        <f t="shared" si="48"/>
        <v>1</v>
      </c>
      <c r="U49" s="149" t="b">
        <f t="shared" si="49"/>
        <v>0</v>
      </c>
      <c r="V49" s="127">
        <f t="shared" si="50"/>
        <v>847633.90008120146</v>
      </c>
      <c r="W49" s="143">
        <f t="shared" si="51"/>
        <v>847633.90008120111</v>
      </c>
      <c r="X49" s="143">
        <f t="shared" si="52"/>
        <v>847633.90008120111</v>
      </c>
      <c r="Y49" s="143">
        <f>'[3]Hold Harmless Base-20'!L41</f>
        <v>411219.40135609958</v>
      </c>
      <c r="Z49" s="143">
        <f>'[3]Hold Harmless Base-20'!M41</f>
        <v>99155.634930990578</v>
      </c>
      <c r="AA49" s="143">
        <f>'[3]Hold Harmless Base-20'!N41</f>
        <v>178231.64766569179</v>
      </c>
      <c r="AB49" s="143">
        <f>'[3]Hold Harmless Base-20'!O41</f>
        <v>180092.50211399826</v>
      </c>
      <c r="AC49" s="143">
        <f t="shared" si="53"/>
        <v>868699.18606678024</v>
      </c>
      <c r="AD49" s="168">
        <f>'[3]Populations-merged FY20'!M42</f>
        <v>0.20157780195865072</v>
      </c>
      <c r="AE49" s="169">
        <f t="shared" si="54"/>
        <v>0</v>
      </c>
      <c r="AF49" s="169">
        <f t="shared" si="55"/>
        <v>0.9</v>
      </c>
      <c r="AG49" s="169">
        <f t="shared" si="56"/>
        <v>0</v>
      </c>
      <c r="AH49" s="170">
        <f t="shared" si="57"/>
        <v>0.9</v>
      </c>
      <c r="AI49" s="143">
        <f t="shared" si="58"/>
        <v>781829.26746010222</v>
      </c>
      <c r="AJ49" s="143">
        <f t="shared" si="59"/>
        <v>0</v>
      </c>
      <c r="AK49" s="143">
        <f t="shared" si="60"/>
        <v>847633.90008120111</v>
      </c>
      <c r="AL49" s="143">
        <f t="shared" si="61"/>
        <v>847012.11463090661</v>
      </c>
      <c r="AM49" s="143">
        <f t="shared" si="62"/>
        <v>847012.11463090661</v>
      </c>
      <c r="AN49" s="143">
        <f t="shared" si="63"/>
        <v>0</v>
      </c>
      <c r="AO49" s="143">
        <f t="shared" si="64"/>
        <v>847012.11463090661</v>
      </c>
      <c r="AP49" s="143">
        <f t="shared" si="65"/>
        <v>847010.56844161125</v>
      </c>
      <c r="AQ49" s="143">
        <f t="shared" si="66"/>
        <v>847010.56844161125</v>
      </c>
      <c r="AR49" s="143">
        <f t="shared" si="67"/>
        <v>0</v>
      </c>
      <c r="AS49" s="143">
        <f t="shared" si="68"/>
        <v>847010.56844161125</v>
      </c>
      <c r="AT49" s="143">
        <f t="shared" si="69"/>
        <v>847010.56844161102</v>
      </c>
      <c r="AU49" s="127">
        <f t="shared" si="70"/>
        <v>847010.56844161102</v>
      </c>
      <c r="AV49" s="143">
        <f t="shared" si="71"/>
        <v>0</v>
      </c>
      <c r="AW49" s="143">
        <f>'[3]Populations-merged FY20'!K42</f>
        <v>741</v>
      </c>
      <c r="AX49" s="151">
        <f t="shared" si="72"/>
        <v>1143</v>
      </c>
      <c r="AY49" s="152">
        <f>'[3]Populations-merged FY20'!G42</f>
        <v>0</v>
      </c>
      <c r="AZ49" s="171">
        <f t="shared" si="73"/>
        <v>0</v>
      </c>
      <c r="BA49" s="172">
        <f t="shared" si="74"/>
        <v>847010.56844161102</v>
      </c>
      <c r="BB49" s="189">
        <f t="shared" si="36"/>
        <v>841295.56844161102</v>
      </c>
      <c r="BC49" s="174">
        <f>'[3]Spec Schs Calculations-20'!C40</f>
        <v>1</v>
      </c>
      <c r="BD49" s="183">
        <f t="shared" si="75"/>
        <v>1143</v>
      </c>
      <c r="BE49" s="176">
        <f>'[3]Spec Schs Calculations-20'!D40</f>
        <v>2</v>
      </c>
      <c r="BF49" s="184">
        <f t="shared" si="76"/>
        <v>2286</v>
      </c>
      <c r="BG49" s="176">
        <f>'[3]Spec Schs Calculations-20'!E40</f>
        <v>2</v>
      </c>
      <c r="BH49" s="184">
        <f t="shared" si="77"/>
        <v>2286</v>
      </c>
      <c r="BI49" s="185">
        <f>'[3]Spec Schs Calculations-20'!F40</f>
        <v>0</v>
      </c>
      <c r="BJ49" s="184">
        <f t="shared" si="78"/>
        <v>0</v>
      </c>
      <c r="BK49" s="180">
        <f t="shared" si="79"/>
        <v>5715</v>
      </c>
      <c r="BL49" s="13"/>
    </row>
    <row r="50" spans="1:68" ht="14.5" x14ac:dyDescent="0.35">
      <c r="A50" s="181">
        <v>4701080</v>
      </c>
      <c r="B50" s="143" t="s">
        <v>139</v>
      </c>
      <c r="C50" s="127">
        <f>'[3]2019-2020 Rev Final-merged'!F43</f>
        <v>487637.50955310685</v>
      </c>
      <c r="D50" s="127">
        <f>'[3]2019-2020 Rev Final-merged'!G43</f>
        <v>116853.24940719412</v>
      </c>
      <c r="E50" s="127">
        <f>'[3]2019-2020 Rev Final-merged'!H43</f>
        <v>283261.42376664997</v>
      </c>
      <c r="F50" s="127">
        <f>'[3]2019-2020 Rev Final-merged'!I43</f>
        <v>282261.27376760868</v>
      </c>
      <c r="G50" s="127">
        <f>'[3]2019-2020 Rev Final-merged'!J43</f>
        <v>1170013.4564945595</v>
      </c>
      <c r="H50" s="127">
        <f>'[3]2019-2020 Rev Final-merged'!K43</f>
        <v>470453.58451468241</v>
      </c>
      <c r="I50" s="127">
        <f>'[3]2019-2020 Rev Final-merged'!L43</f>
        <v>115154.9637522573</v>
      </c>
      <c r="J50" s="127">
        <f>'[3]2019-2020 Rev Final-merged'!M43</f>
        <v>254339.98998577593</v>
      </c>
      <c r="K50" s="127">
        <f>'[3]2019-2020 Rev Final-merged'!N43</f>
        <v>253442.57223408922</v>
      </c>
      <c r="L50" s="127">
        <f>'[3]2019-2020 Rev Final-merged'!O43</f>
        <v>1093391.1104868047</v>
      </c>
      <c r="M50" s="127">
        <f t="shared" si="42"/>
        <v>1093391.1104868047</v>
      </c>
      <c r="N50" s="127">
        <f>'[3]Hold Harmless Base-20'!Y42</f>
        <v>1100480.2674265476</v>
      </c>
      <c r="O50" s="162">
        <f t="shared" si="43"/>
        <v>-7089.1569397428539</v>
      </c>
      <c r="P50" s="163" t="str">
        <f t="shared" si="44"/>
        <v>0</v>
      </c>
      <c r="Q50" s="164">
        <f t="shared" si="45"/>
        <v>0</v>
      </c>
      <c r="R50" s="165">
        <f t="shared" si="46"/>
        <v>1093391.1104868047</v>
      </c>
      <c r="S50" s="166">
        <f t="shared" si="47"/>
        <v>0.99355812443932257</v>
      </c>
      <c r="T50" s="167">
        <f t="shared" si="48"/>
        <v>1</v>
      </c>
      <c r="U50" s="149" t="b">
        <f t="shared" si="49"/>
        <v>0</v>
      </c>
      <c r="V50" s="127">
        <f t="shared" si="50"/>
        <v>1083125.554601229</v>
      </c>
      <c r="W50" s="143">
        <f t="shared" si="51"/>
        <v>1083125.5546012286</v>
      </c>
      <c r="X50" s="143">
        <f t="shared" si="52"/>
        <v>1083125.5546012286</v>
      </c>
      <c r="Y50" s="143">
        <f>'[3]Hold Harmless Base-20'!L42</f>
        <v>458657.50854525663</v>
      </c>
      <c r="Z50" s="143">
        <f>'[3]Hold Harmless Base-20'!M42</f>
        <v>109908.73177011876</v>
      </c>
      <c r="AA50" s="143">
        <f>'[3]Hold Harmless Base-20'!N42</f>
        <v>266427.36940162454</v>
      </c>
      <c r="AB50" s="143">
        <f>'[3]Hold Harmless Base-20'!O42</f>
        <v>265486.65770954773</v>
      </c>
      <c r="AC50" s="143">
        <f t="shared" si="53"/>
        <v>1100480.2674265476</v>
      </c>
      <c r="AD50" s="168">
        <f>'[3]Populations-merged FY20'!M43</f>
        <v>0.28428428428428426</v>
      </c>
      <c r="AE50" s="169">
        <f t="shared" si="54"/>
        <v>0</v>
      </c>
      <c r="AF50" s="169">
        <f t="shared" si="55"/>
        <v>0.9</v>
      </c>
      <c r="AG50" s="169">
        <f t="shared" si="56"/>
        <v>0</v>
      </c>
      <c r="AH50" s="170">
        <f t="shared" si="57"/>
        <v>0.9</v>
      </c>
      <c r="AI50" s="143">
        <f t="shared" si="58"/>
        <v>990432.24068389286</v>
      </c>
      <c r="AJ50" s="143">
        <f t="shared" si="59"/>
        <v>0</v>
      </c>
      <c r="AK50" s="143">
        <f t="shared" si="60"/>
        <v>1083125.5546012286</v>
      </c>
      <c r="AL50" s="143">
        <f t="shared" si="61"/>
        <v>1082331.0232467975</v>
      </c>
      <c r="AM50" s="143">
        <f t="shared" si="62"/>
        <v>1082331.0232467975</v>
      </c>
      <c r="AN50" s="143">
        <f t="shared" si="63"/>
        <v>0</v>
      </c>
      <c r="AO50" s="143">
        <f t="shared" si="64"/>
        <v>1082331.0232467975</v>
      </c>
      <c r="AP50" s="143">
        <f t="shared" si="65"/>
        <v>1082329.0474915358</v>
      </c>
      <c r="AQ50" s="143">
        <f t="shared" si="66"/>
        <v>1082329.0474915358</v>
      </c>
      <c r="AR50" s="143">
        <f t="shared" si="67"/>
        <v>0</v>
      </c>
      <c r="AS50" s="143">
        <f t="shared" si="68"/>
        <v>1082329.0474915358</v>
      </c>
      <c r="AT50" s="143">
        <f t="shared" si="69"/>
        <v>1082329.0474915355</v>
      </c>
      <c r="AU50" s="127">
        <f t="shared" si="70"/>
        <v>1082329.0474915355</v>
      </c>
      <c r="AV50" s="143">
        <f t="shared" si="71"/>
        <v>0</v>
      </c>
      <c r="AW50" s="143">
        <f>'[3]Populations-merged FY20'!K43</f>
        <v>852</v>
      </c>
      <c r="AX50" s="151">
        <f t="shared" si="72"/>
        <v>1270</v>
      </c>
      <c r="AY50" s="152">
        <f>'[3]Populations-merged FY20'!G43</f>
        <v>33</v>
      </c>
      <c r="AZ50" s="171">
        <f t="shared" si="73"/>
        <v>41910</v>
      </c>
      <c r="BA50" s="172">
        <f t="shared" si="74"/>
        <v>1040419.0474915355</v>
      </c>
      <c r="BB50" s="182">
        <f t="shared" si="36"/>
        <v>1040419.0474915355</v>
      </c>
      <c r="BC50" s="174">
        <f>'[3]Spec Schs Calculations-20'!C41</f>
        <v>0</v>
      </c>
      <c r="BD50" s="183">
        <f t="shared" si="75"/>
        <v>0</v>
      </c>
      <c r="BE50" s="176">
        <f>'[3]Spec Schs Calculations-20'!D41</f>
        <v>0</v>
      </c>
      <c r="BF50" s="184">
        <f t="shared" si="76"/>
        <v>0</v>
      </c>
      <c r="BG50" s="176">
        <f>'[3]Spec Schs Calculations-20'!E41</f>
        <v>0</v>
      </c>
      <c r="BH50" s="184">
        <f t="shared" si="77"/>
        <v>0</v>
      </c>
      <c r="BI50" s="185">
        <f>'[3]Spec Schs Calculations-20'!F41</f>
        <v>0</v>
      </c>
      <c r="BJ50" s="184">
        <f t="shared" si="78"/>
        <v>0</v>
      </c>
      <c r="BK50" s="180">
        <f t="shared" si="79"/>
        <v>0</v>
      </c>
      <c r="BL50" s="13"/>
    </row>
    <row r="51" spans="1:68" ht="14.5" x14ac:dyDescent="0.35">
      <c r="A51" s="181">
        <v>4701110</v>
      </c>
      <c r="B51" s="143" t="s">
        <v>140</v>
      </c>
      <c r="C51" s="127">
        <f>'[3]2019-2020 Rev Final-merged'!F44</f>
        <v>344822.67053177301</v>
      </c>
      <c r="D51" s="127">
        <f>'[3]2019-2020 Rev Final-merged'!G44</f>
        <v>82368.250698657561</v>
      </c>
      <c r="E51" s="127">
        <f>'[3]2019-2020 Rev Final-merged'!H44</f>
        <v>213611.02987085414</v>
      </c>
      <c r="F51" s="127">
        <f>'[3]2019-2020 Rev Final-merged'!I44</f>
        <v>212856.80408013531</v>
      </c>
      <c r="G51" s="127">
        <f>'[3]2019-2020 Rev Final-merged'!J44</f>
        <v>853658.75518142001</v>
      </c>
      <c r="H51" s="127">
        <f>'[3]2019-2020 Rev Final-merged'!K44</f>
        <v>332409.69234488124</v>
      </c>
      <c r="I51" s="127">
        <f>'[3]2019-2020 Rev Final-merged'!L44</f>
        <v>81365.361712275699</v>
      </c>
      <c r="J51" s="127">
        <f>'[3]2019-2020 Rev Final-merged'!M44</f>
        <v>199003.46647780004</v>
      </c>
      <c r="K51" s="127">
        <f>'[3]2019-2020 Rev Final-merged'!N44</f>
        <v>198322.61654641925</v>
      </c>
      <c r="L51" s="127">
        <f>'[3]2019-2020 Rev Final-merged'!O44</f>
        <v>811101.13708137628</v>
      </c>
      <c r="M51" s="127">
        <f t="shared" si="42"/>
        <v>811101.13708137628</v>
      </c>
      <c r="N51" s="127">
        <f>'[3]Hold Harmless Base-20'!Y43</f>
        <v>803115.67611836852</v>
      </c>
      <c r="O51" s="162">
        <f t="shared" si="43"/>
        <v>7985.4609630077612</v>
      </c>
      <c r="P51" s="163">
        <f t="shared" si="44"/>
        <v>7985.4609630077612</v>
      </c>
      <c r="Q51" s="164">
        <f t="shared" si="45"/>
        <v>6549.8172853129581</v>
      </c>
      <c r="R51" s="165">
        <f t="shared" si="46"/>
        <v>804551.31979606336</v>
      </c>
      <c r="S51" s="166">
        <f t="shared" si="47"/>
        <v>1.0017875926474671</v>
      </c>
      <c r="T51" s="167">
        <f t="shared" si="48"/>
        <v>0.991924783500019</v>
      </c>
      <c r="U51" s="149" t="b">
        <f t="shared" si="49"/>
        <v>0</v>
      </c>
      <c r="V51" s="127">
        <f t="shared" si="50"/>
        <v>796997.60323758237</v>
      </c>
      <c r="W51" s="143">
        <f t="shared" si="51"/>
        <v>796997.60323758202</v>
      </c>
      <c r="X51" s="143">
        <f t="shared" si="52"/>
        <v>796997.60323758202</v>
      </c>
      <c r="Y51" s="143">
        <f>'[3]Hold Harmless Base-20'!L43</f>
        <v>324406.55063183</v>
      </c>
      <c r="Z51" s="143">
        <f>'[3]Hold Harmless Base-20'!M43</f>
        <v>77491.424938857628</v>
      </c>
      <c r="AA51" s="143">
        <f>'[3]Hold Harmless Base-20'!N43</f>
        <v>200963.63522285112</v>
      </c>
      <c r="AB51" s="143">
        <f>'[3]Hold Harmless Base-20'!O43</f>
        <v>200254.0653248298</v>
      </c>
      <c r="AC51" s="143">
        <f t="shared" si="53"/>
        <v>803115.67611836852</v>
      </c>
      <c r="AD51" s="168">
        <f>'[3]Populations-merged FY20'!M44</f>
        <v>0.31175556706369756</v>
      </c>
      <c r="AE51" s="169">
        <f t="shared" si="54"/>
        <v>0</v>
      </c>
      <c r="AF51" s="169">
        <f t="shared" si="55"/>
        <v>0</v>
      </c>
      <c r="AG51" s="169">
        <f t="shared" si="56"/>
        <v>0.95</v>
      </c>
      <c r="AH51" s="170">
        <f t="shared" si="57"/>
        <v>0.95</v>
      </c>
      <c r="AI51" s="143">
        <f t="shared" si="58"/>
        <v>762959.8923124501</v>
      </c>
      <c r="AJ51" s="143">
        <f t="shared" si="59"/>
        <v>0</v>
      </c>
      <c r="AK51" s="143">
        <f t="shared" si="60"/>
        <v>796997.60323758202</v>
      </c>
      <c r="AL51" s="143">
        <f t="shared" si="61"/>
        <v>796412.96225806803</v>
      </c>
      <c r="AM51" s="143">
        <f t="shared" si="62"/>
        <v>796412.96225806803</v>
      </c>
      <c r="AN51" s="143">
        <f t="shared" si="63"/>
        <v>0</v>
      </c>
      <c r="AO51" s="143">
        <f t="shared" si="64"/>
        <v>796412.96225806803</v>
      </c>
      <c r="AP51" s="143">
        <f t="shared" si="65"/>
        <v>796411.50843565434</v>
      </c>
      <c r="AQ51" s="143">
        <f t="shared" si="66"/>
        <v>796411.50843565434</v>
      </c>
      <c r="AR51" s="143">
        <f t="shared" si="67"/>
        <v>0</v>
      </c>
      <c r="AS51" s="143">
        <f t="shared" si="68"/>
        <v>796411.50843565434</v>
      </c>
      <c r="AT51" s="143">
        <f t="shared" si="69"/>
        <v>796411.5084356541</v>
      </c>
      <c r="AU51" s="127">
        <f t="shared" si="70"/>
        <v>796411.5084356541</v>
      </c>
      <c r="AV51" s="143">
        <f t="shared" si="71"/>
        <v>0</v>
      </c>
      <c r="AW51" s="143">
        <f>'[3]Populations-merged FY20'!K44</f>
        <v>602</v>
      </c>
      <c r="AX51" s="151">
        <f t="shared" si="72"/>
        <v>1323</v>
      </c>
      <c r="AY51" s="152">
        <f>'[3]Populations-merged FY20'!G44</f>
        <v>26</v>
      </c>
      <c r="AZ51" s="171">
        <f t="shared" si="73"/>
        <v>34398</v>
      </c>
      <c r="BA51" s="172">
        <f t="shared" si="74"/>
        <v>762013.5084356541</v>
      </c>
      <c r="BB51" s="182">
        <f t="shared" si="36"/>
        <v>762013.5084356541</v>
      </c>
      <c r="BC51" s="174">
        <f>'[3]Spec Schs Calculations-20'!C42</f>
        <v>0</v>
      </c>
      <c r="BD51" s="183">
        <f t="shared" si="75"/>
        <v>0</v>
      </c>
      <c r="BE51" s="176">
        <f>'[3]Spec Schs Calculations-20'!D42</f>
        <v>0</v>
      </c>
      <c r="BF51" s="184">
        <f t="shared" si="76"/>
        <v>0</v>
      </c>
      <c r="BG51" s="176">
        <f>'[3]Spec Schs Calculations-20'!E42</f>
        <v>0</v>
      </c>
      <c r="BH51" s="184">
        <f t="shared" si="77"/>
        <v>0</v>
      </c>
      <c r="BI51" s="185">
        <f>'[3]Spec Schs Calculations-20'!F42</f>
        <v>0</v>
      </c>
      <c r="BJ51" s="184">
        <f t="shared" si="78"/>
        <v>0</v>
      </c>
      <c r="BK51" s="180">
        <f t="shared" si="79"/>
        <v>0</v>
      </c>
      <c r="BL51" s="13"/>
    </row>
    <row r="52" spans="1:68" ht="14.5" x14ac:dyDescent="0.35">
      <c r="A52" s="181">
        <v>4701140</v>
      </c>
      <c r="B52" s="143" t="s">
        <v>141</v>
      </c>
      <c r="C52" s="127">
        <f>'[3]2019-2020 Rev Final-merged'!F45</f>
        <v>51181.910798850578</v>
      </c>
      <c r="D52" s="127">
        <f>'[3]2019-2020 Rev Final-merged'!G45</f>
        <v>12225.891219433614</v>
      </c>
      <c r="E52" s="127">
        <f>'[3]2019-2020 Rev Final-merged'!H45</f>
        <v>28605.524127468041</v>
      </c>
      <c r="F52" s="127">
        <f>'[3]2019-2020 Rev Final-merged'!I45</f>
        <v>28504.522676058852</v>
      </c>
      <c r="G52" s="127">
        <f>'[3]2019-2020 Rev Final-merged'!J45</f>
        <v>120517.84882181109</v>
      </c>
      <c r="H52" s="127">
        <f>'[3]2019-2020 Rev Final-merged'!K45</f>
        <v>62395.839260750145</v>
      </c>
      <c r="I52" s="127">
        <f>'[3]2019-2020 Rev Final-merged'!L45</f>
        <v>15272.900122071684</v>
      </c>
      <c r="J52" s="127">
        <f>'[3]2019-2020 Rev Final-merged'!M45</f>
        <v>36564.834010550301</v>
      </c>
      <c r="K52" s="127">
        <f>'[3]2019-2020 Rev Final-merged'!N45</f>
        <v>33678.95453599382</v>
      </c>
      <c r="L52" s="127">
        <f>'[3]2019-2020 Rev Final-merged'!O45</f>
        <v>147912.52792936596</v>
      </c>
      <c r="M52" s="127">
        <f t="shared" si="42"/>
        <v>147912.52792936596</v>
      </c>
      <c r="N52" s="127">
        <f>'[3]Hold Harmless Base-20'!Y44</f>
        <v>119323.13555082784</v>
      </c>
      <c r="O52" s="162">
        <f t="shared" si="43"/>
        <v>28589.392378538119</v>
      </c>
      <c r="P52" s="163">
        <f t="shared" si="44"/>
        <v>28589.392378538119</v>
      </c>
      <c r="Q52" s="164">
        <f t="shared" si="45"/>
        <v>23449.52874292343</v>
      </c>
      <c r="R52" s="165">
        <f t="shared" si="46"/>
        <v>124462.99918644252</v>
      </c>
      <c r="S52" s="166">
        <f t="shared" si="47"/>
        <v>1.0430751640232021</v>
      </c>
      <c r="T52" s="167">
        <f t="shared" si="48"/>
        <v>0.84146353881449787</v>
      </c>
      <c r="U52" s="149" t="b">
        <f t="shared" si="49"/>
        <v>0</v>
      </c>
      <c r="V52" s="127">
        <f t="shared" si="50"/>
        <v>123294.44946843181</v>
      </c>
      <c r="W52" s="143">
        <f t="shared" si="51"/>
        <v>123294.44946843176</v>
      </c>
      <c r="X52" s="143">
        <f t="shared" si="52"/>
        <v>123294.44946843176</v>
      </c>
      <c r="Y52" s="143">
        <f>'[3]Hold Harmless Base-20'!L44</f>
        <v>50674.536093249284</v>
      </c>
      <c r="Z52" s="143">
        <f>'[3]Hold Harmless Base-20'!M44</f>
        <v>12104.69394755855</v>
      </c>
      <c r="AA52" s="143">
        <f>'[3]Hold Harmless Base-20'!N44</f>
        <v>28321.952858708944</v>
      </c>
      <c r="AB52" s="143">
        <f>'[3]Hold Harmless Base-20'!O44</f>
        <v>28221.952651311054</v>
      </c>
      <c r="AC52" s="143">
        <f t="shared" si="53"/>
        <v>119323.13555082784</v>
      </c>
      <c r="AD52" s="168">
        <f>'[3]Populations-merged FY20'!M45</f>
        <v>0.32011331444759206</v>
      </c>
      <c r="AE52" s="169">
        <f t="shared" si="54"/>
        <v>0</v>
      </c>
      <c r="AF52" s="169">
        <f t="shared" si="55"/>
        <v>0</v>
      </c>
      <c r="AG52" s="169">
        <f t="shared" si="56"/>
        <v>0.95</v>
      </c>
      <c r="AH52" s="170">
        <f t="shared" si="57"/>
        <v>0.95</v>
      </c>
      <c r="AI52" s="143">
        <f t="shared" si="58"/>
        <v>113356.97877328644</v>
      </c>
      <c r="AJ52" s="143">
        <f t="shared" si="59"/>
        <v>0</v>
      </c>
      <c r="AK52" s="143">
        <f t="shared" si="60"/>
        <v>123294.44946843176</v>
      </c>
      <c r="AL52" s="143">
        <f t="shared" si="61"/>
        <v>123204.00630095792</v>
      </c>
      <c r="AM52" s="143">
        <f t="shared" si="62"/>
        <v>123204.00630095792</v>
      </c>
      <c r="AN52" s="143">
        <f t="shared" si="63"/>
        <v>0</v>
      </c>
      <c r="AO52" s="143">
        <f t="shared" si="64"/>
        <v>123204.00630095792</v>
      </c>
      <c r="AP52" s="143">
        <f t="shared" si="65"/>
        <v>123203.78139660011</v>
      </c>
      <c r="AQ52" s="143">
        <f t="shared" si="66"/>
        <v>123203.78139660011</v>
      </c>
      <c r="AR52" s="143">
        <f t="shared" si="67"/>
        <v>0</v>
      </c>
      <c r="AS52" s="143">
        <f t="shared" si="68"/>
        <v>123203.78139660011</v>
      </c>
      <c r="AT52" s="143">
        <f t="shared" si="69"/>
        <v>123203.78139660008</v>
      </c>
      <c r="AU52" s="127">
        <f t="shared" si="70"/>
        <v>123203.78139660008</v>
      </c>
      <c r="AV52" s="143">
        <f t="shared" si="71"/>
        <v>0</v>
      </c>
      <c r="AW52" s="143">
        <f>'[3]Populations-merged FY20'!K45</f>
        <v>113</v>
      </c>
      <c r="AX52" s="151">
        <f t="shared" si="72"/>
        <v>1090</v>
      </c>
      <c r="AY52" s="152">
        <f>'[3]Populations-merged FY20'!G45</f>
        <v>0</v>
      </c>
      <c r="AZ52" s="171">
        <f t="shared" si="73"/>
        <v>0</v>
      </c>
      <c r="BA52" s="172">
        <f t="shared" si="74"/>
        <v>123203.78139660008</v>
      </c>
      <c r="BB52" s="189">
        <f t="shared" si="36"/>
        <v>123203.78139660008</v>
      </c>
      <c r="BC52" s="174">
        <f>'[3]Spec Schs Calculations-20'!C43</f>
        <v>0</v>
      </c>
      <c r="BD52" s="183">
        <f t="shared" si="75"/>
        <v>0</v>
      </c>
      <c r="BE52" s="176">
        <f>'[3]Spec Schs Calculations-20'!D43</f>
        <v>0</v>
      </c>
      <c r="BF52" s="184">
        <f t="shared" si="76"/>
        <v>0</v>
      </c>
      <c r="BG52" s="176">
        <f>'[3]Spec Schs Calculations-20'!E43</f>
        <v>0</v>
      </c>
      <c r="BH52" s="184">
        <f t="shared" si="77"/>
        <v>0</v>
      </c>
      <c r="BI52" s="185">
        <f>'[3]Spec Schs Calculations-20'!F43</f>
        <v>0</v>
      </c>
      <c r="BJ52" s="184">
        <f t="shared" si="78"/>
        <v>0</v>
      </c>
      <c r="BK52" s="180">
        <f t="shared" si="79"/>
        <v>0</v>
      </c>
      <c r="BL52" s="13"/>
    </row>
    <row r="53" spans="1:68" ht="14.5" x14ac:dyDescent="0.35">
      <c r="A53" s="181">
        <v>4701170</v>
      </c>
      <c r="B53" s="143" t="s">
        <v>142</v>
      </c>
      <c r="C53" s="127">
        <f>'[3]2019-2020 Rev Final-merged'!F46</f>
        <v>655224.80831648747</v>
      </c>
      <c r="D53" s="127">
        <f>'[3]2019-2020 Rev Final-merged'!G46</f>
        <v>157991.65038640072</v>
      </c>
      <c r="E53" s="127">
        <f>'[3]2019-2020 Rev Final-merged'!H46</f>
        <v>277053.34717165062</v>
      </c>
      <c r="F53" s="127">
        <f>'[3]2019-2020 Rev Final-merged'!I46</f>
        <v>279945.96450563602</v>
      </c>
      <c r="G53" s="127">
        <f>'[3]2019-2020 Rev Final-merged'!J46</f>
        <v>1370215.7703801747</v>
      </c>
      <c r="H53" s="127">
        <f>'[3]2019-2020 Rev Final-merged'!K46</f>
        <v>596901.78974222019</v>
      </c>
      <c r="I53" s="127">
        <f>'[3]2019-2020 Rev Final-merged'!L46</f>
        <v>146106.23922088047</v>
      </c>
      <c r="J53" s="127">
        <f>'[3]2019-2020 Rev Final-merged'!M46</f>
        <v>249348.01245448555</v>
      </c>
      <c r="K53" s="127">
        <f>'[3]2019-2020 Rev Final-merged'!N46</f>
        <v>251951.36805507241</v>
      </c>
      <c r="L53" s="127">
        <f>'[3]2019-2020 Rev Final-merged'!O46</f>
        <v>1244307.4094726585</v>
      </c>
      <c r="M53" s="127">
        <f t="shared" si="42"/>
        <v>1244307.4094726585</v>
      </c>
      <c r="N53" s="127">
        <f>'[3]Hold Harmless Base-20'!Y45</f>
        <v>1154541.9998080009</v>
      </c>
      <c r="O53" s="162">
        <f t="shared" si="43"/>
        <v>89765.409664657665</v>
      </c>
      <c r="P53" s="163">
        <f t="shared" si="44"/>
        <v>89765.409664657665</v>
      </c>
      <c r="Q53" s="164">
        <f t="shared" si="45"/>
        <v>73627.187530990152</v>
      </c>
      <c r="R53" s="165">
        <f t="shared" si="46"/>
        <v>1170680.2219416683</v>
      </c>
      <c r="S53" s="166">
        <f t="shared" si="47"/>
        <v>1.0139780295011798</v>
      </c>
      <c r="T53" s="167">
        <f t="shared" si="48"/>
        <v>0.94082877995382697</v>
      </c>
      <c r="U53" s="149" t="b">
        <f t="shared" si="49"/>
        <v>0</v>
      </c>
      <c r="V53" s="127">
        <f t="shared" si="50"/>
        <v>1159689.0193178151</v>
      </c>
      <c r="W53" s="143">
        <f t="shared" si="51"/>
        <v>1159689.0193178146</v>
      </c>
      <c r="X53" s="143">
        <f t="shared" si="52"/>
        <v>1159689.0193178146</v>
      </c>
      <c r="Y53" s="143">
        <f>'[3]Hold Harmless Base-20'!L45</f>
        <v>552091.55876788672</v>
      </c>
      <c r="Z53" s="143">
        <f>'[3]Hold Harmless Base-20'!M45</f>
        <v>133123.55610932095</v>
      </c>
      <c r="AA53" s="143">
        <f>'[3]Hold Harmless Base-20'!N45</f>
        <v>233444.78469132498</v>
      </c>
      <c r="AB53" s="143">
        <f>'[3]Hold Harmless Base-20'!O45</f>
        <v>235882.1002394683</v>
      </c>
      <c r="AC53" s="143">
        <f t="shared" si="53"/>
        <v>1154541.9998080009</v>
      </c>
      <c r="AD53" s="168">
        <f>'[3]Populations-merged FY20'!M46</f>
        <v>0.18728343728343727</v>
      </c>
      <c r="AE53" s="169">
        <f t="shared" si="54"/>
        <v>0</v>
      </c>
      <c r="AF53" s="169">
        <f t="shared" si="55"/>
        <v>0.9</v>
      </c>
      <c r="AG53" s="169">
        <f t="shared" si="56"/>
        <v>0</v>
      </c>
      <c r="AH53" s="170">
        <f t="shared" si="57"/>
        <v>0.9</v>
      </c>
      <c r="AI53" s="143">
        <f t="shared" si="58"/>
        <v>1039087.7998272008</v>
      </c>
      <c r="AJ53" s="143">
        <f t="shared" si="59"/>
        <v>0</v>
      </c>
      <c r="AK53" s="143">
        <f t="shared" si="60"/>
        <v>1159689.0193178146</v>
      </c>
      <c r="AL53" s="143">
        <f t="shared" si="61"/>
        <v>1158838.3245084055</v>
      </c>
      <c r="AM53" s="143">
        <f t="shared" si="62"/>
        <v>1158838.3245084055</v>
      </c>
      <c r="AN53" s="143">
        <f t="shared" si="63"/>
        <v>0</v>
      </c>
      <c r="AO53" s="143">
        <f t="shared" si="64"/>
        <v>1158838.3245084055</v>
      </c>
      <c r="AP53" s="143">
        <f t="shared" si="65"/>
        <v>1158836.2090918943</v>
      </c>
      <c r="AQ53" s="143">
        <f t="shared" si="66"/>
        <v>1158836.2090918943</v>
      </c>
      <c r="AR53" s="143">
        <f t="shared" si="67"/>
        <v>0</v>
      </c>
      <c r="AS53" s="143">
        <f t="shared" si="68"/>
        <v>1158836.2090918943</v>
      </c>
      <c r="AT53" s="143">
        <f t="shared" si="69"/>
        <v>1158836.2090918941</v>
      </c>
      <c r="AU53" s="127">
        <f t="shared" si="70"/>
        <v>1158836.2090918941</v>
      </c>
      <c r="AV53" s="143">
        <f t="shared" si="71"/>
        <v>0</v>
      </c>
      <c r="AW53" s="143">
        <f>'[3]Populations-merged FY20'!K46</f>
        <v>1081</v>
      </c>
      <c r="AX53" s="151">
        <f t="shared" si="72"/>
        <v>1072</v>
      </c>
      <c r="AY53" s="152">
        <f>'[3]Populations-merged FY20'!G46</f>
        <v>0</v>
      </c>
      <c r="AZ53" s="171">
        <f t="shared" si="73"/>
        <v>0</v>
      </c>
      <c r="BA53" s="172">
        <f t="shared" si="74"/>
        <v>1158836.2090918941</v>
      </c>
      <c r="BB53" s="182">
        <f t="shared" si="36"/>
        <v>1158836.2090918941</v>
      </c>
      <c r="BC53" s="174">
        <f>'[3]Spec Schs Calculations-20'!C44</f>
        <v>0</v>
      </c>
      <c r="BD53" s="183">
        <f t="shared" si="75"/>
        <v>0</v>
      </c>
      <c r="BE53" s="176">
        <f>'[3]Spec Schs Calculations-20'!D44</f>
        <v>0</v>
      </c>
      <c r="BF53" s="184">
        <f t="shared" si="76"/>
        <v>0</v>
      </c>
      <c r="BG53" s="176">
        <f>'[3]Spec Schs Calculations-20'!E44</f>
        <v>0</v>
      </c>
      <c r="BH53" s="184">
        <f t="shared" si="77"/>
        <v>0</v>
      </c>
      <c r="BI53" s="185">
        <f>'[3]Spec Schs Calculations-20'!F44</f>
        <v>0</v>
      </c>
      <c r="BJ53" s="184">
        <f t="shared" si="78"/>
        <v>0</v>
      </c>
      <c r="BK53" s="180">
        <f t="shared" si="79"/>
        <v>0</v>
      </c>
      <c r="BL53" s="13"/>
    </row>
    <row r="54" spans="1:68" ht="14.5" x14ac:dyDescent="0.35">
      <c r="A54" s="181">
        <v>4701200</v>
      </c>
      <c r="B54" s="143" t="s">
        <v>143</v>
      </c>
      <c r="C54" s="127">
        <f>'[3]2019-2020 Rev Final-merged'!F47</f>
        <v>171941.54961121106</v>
      </c>
      <c r="D54" s="127">
        <f>'[3]2019-2020 Rev Final-merged'!G47</f>
        <v>41071.907024126231</v>
      </c>
      <c r="E54" s="127">
        <f>'[3]2019-2020 Rev Final-merged'!H47</f>
        <v>102719.8499662354</v>
      </c>
      <c r="F54" s="127">
        <f>'[3]2019-2020 Rev Final-merged'!I47</f>
        <v>102357.16288912074</v>
      </c>
      <c r="G54" s="127">
        <f>'[3]2019-2020 Rev Final-merged'!J47</f>
        <v>418090.46949069342</v>
      </c>
      <c r="H54" s="127">
        <f>'[3]2019-2020 Rev Final-merged'!K47</f>
        <v>171174.42629055347</v>
      </c>
      <c r="I54" s="127">
        <f>'[3]2019-2020 Rev Final-merged'!L47</f>
        <v>41899.106529577177</v>
      </c>
      <c r="J54" s="127">
        <f>'[3]2019-2020 Rev Final-merged'!M47</f>
        <v>97683.370035404892</v>
      </c>
      <c r="K54" s="127">
        <f>'[3]2019-2020 Rev Final-merged'!N47</f>
        <v>97339.856288143143</v>
      </c>
      <c r="L54" s="127">
        <f>'[3]2019-2020 Rev Final-merged'!O47</f>
        <v>408096.75914367865</v>
      </c>
      <c r="M54" s="127">
        <f t="shared" si="42"/>
        <v>408096.75914367865</v>
      </c>
      <c r="N54" s="127">
        <f>'[3]Hold Harmless Base-20'!Y46</f>
        <v>393336.33966221695</v>
      </c>
      <c r="O54" s="162">
        <f t="shared" si="43"/>
        <v>14760.419481461693</v>
      </c>
      <c r="P54" s="163">
        <f t="shared" si="44"/>
        <v>14760.419481461693</v>
      </c>
      <c r="Q54" s="164">
        <f t="shared" si="45"/>
        <v>12106.758909223156</v>
      </c>
      <c r="R54" s="165">
        <f t="shared" si="46"/>
        <v>395990.00023445551</v>
      </c>
      <c r="S54" s="166">
        <f t="shared" si="47"/>
        <v>1.0067465431099436</v>
      </c>
      <c r="T54" s="167">
        <f t="shared" si="48"/>
        <v>0.97033360682739289</v>
      </c>
      <c r="U54" s="149" t="b">
        <f t="shared" si="49"/>
        <v>0</v>
      </c>
      <c r="V54" s="127">
        <f t="shared" si="50"/>
        <v>392272.15632796346</v>
      </c>
      <c r="W54" s="143">
        <f t="shared" si="51"/>
        <v>392272.15632796328</v>
      </c>
      <c r="X54" s="143">
        <f t="shared" si="52"/>
        <v>392272.15632796328</v>
      </c>
      <c r="Y54" s="143">
        <f>'[3]Hold Harmless Base-20'!L46</f>
        <v>161761.3045384874</v>
      </c>
      <c r="Z54" s="143">
        <f>'[3]Hold Harmless Base-20'!M46</f>
        <v>38640.138321010723</v>
      </c>
      <c r="AA54" s="143">
        <f>'[3]Hold Harmless Base-20'!N46</f>
        <v>96638.05502572094</v>
      </c>
      <c r="AB54" s="143">
        <f>'[3]Hold Harmless Base-20'!O46</f>
        <v>96296.84177699787</v>
      </c>
      <c r="AC54" s="143">
        <f t="shared" si="53"/>
        <v>393336.33966221695</v>
      </c>
      <c r="AD54" s="168">
        <f>'[3]Populations-merged FY20'!M47</f>
        <v>0.30451866404715128</v>
      </c>
      <c r="AE54" s="169">
        <f t="shared" si="54"/>
        <v>0</v>
      </c>
      <c r="AF54" s="169">
        <f t="shared" si="55"/>
        <v>0</v>
      </c>
      <c r="AG54" s="169">
        <f t="shared" si="56"/>
        <v>0.95</v>
      </c>
      <c r="AH54" s="170">
        <f t="shared" si="57"/>
        <v>0.95</v>
      </c>
      <c r="AI54" s="143">
        <f t="shared" si="58"/>
        <v>373669.5226791061</v>
      </c>
      <c r="AJ54" s="143">
        <f t="shared" si="59"/>
        <v>0</v>
      </c>
      <c r="AK54" s="143">
        <f t="shared" si="60"/>
        <v>392272.15632796328</v>
      </c>
      <c r="AL54" s="143">
        <f t="shared" si="61"/>
        <v>391984.40342032589</v>
      </c>
      <c r="AM54" s="143">
        <f t="shared" si="62"/>
        <v>391984.40342032589</v>
      </c>
      <c r="AN54" s="143">
        <f t="shared" si="63"/>
        <v>0</v>
      </c>
      <c r="AO54" s="143">
        <f t="shared" si="64"/>
        <v>391984.40342032589</v>
      </c>
      <c r="AP54" s="143">
        <f t="shared" si="65"/>
        <v>391983.68786729185</v>
      </c>
      <c r="AQ54" s="143">
        <f t="shared" si="66"/>
        <v>391983.68786729185</v>
      </c>
      <c r="AR54" s="143">
        <f t="shared" si="67"/>
        <v>0</v>
      </c>
      <c r="AS54" s="143">
        <f t="shared" si="68"/>
        <v>391983.68786729185</v>
      </c>
      <c r="AT54" s="143">
        <f t="shared" si="69"/>
        <v>391983.6878672918</v>
      </c>
      <c r="AU54" s="127">
        <f t="shared" si="70"/>
        <v>391983.6878672918</v>
      </c>
      <c r="AV54" s="143">
        <f t="shared" si="71"/>
        <v>0</v>
      </c>
      <c r="AW54" s="143">
        <f>'[3]Populations-merged FY20'!K47</f>
        <v>310</v>
      </c>
      <c r="AX54" s="151">
        <f t="shared" si="72"/>
        <v>1264</v>
      </c>
      <c r="AY54" s="152">
        <f>'[3]Populations-merged FY20'!G47</f>
        <v>0</v>
      </c>
      <c r="AZ54" s="171">
        <f t="shared" si="73"/>
        <v>0</v>
      </c>
      <c r="BA54" s="172">
        <f t="shared" si="74"/>
        <v>391983.6878672918</v>
      </c>
      <c r="BB54" s="182">
        <f t="shared" si="36"/>
        <v>391983.6878672918</v>
      </c>
      <c r="BC54" s="174">
        <f>'[3]Spec Schs Calculations-20'!C45</f>
        <v>0</v>
      </c>
      <c r="BD54" s="183">
        <f t="shared" si="75"/>
        <v>0</v>
      </c>
      <c r="BE54" s="176">
        <f>'[3]Spec Schs Calculations-20'!D45</f>
        <v>0</v>
      </c>
      <c r="BF54" s="184">
        <f t="shared" si="76"/>
        <v>0</v>
      </c>
      <c r="BG54" s="176">
        <f>'[3]Spec Schs Calculations-20'!E45</f>
        <v>0</v>
      </c>
      <c r="BH54" s="184">
        <f t="shared" si="77"/>
        <v>0</v>
      </c>
      <c r="BI54" s="185">
        <f>'[3]Spec Schs Calculations-20'!F45</f>
        <v>0</v>
      </c>
      <c r="BJ54" s="184">
        <f t="shared" si="78"/>
        <v>0</v>
      </c>
      <c r="BK54" s="180">
        <f t="shared" si="79"/>
        <v>0</v>
      </c>
      <c r="BL54" s="13"/>
    </row>
    <row r="55" spans="1:68" ht="14.5" x14ac:dyDescent="0.35">
      <c r="A55" s="181">
        <v>4701230</v>
      </c>
      <c r="B55" s="143" t="s">
        <v>144</v>
      </c>
      <c r="C55" s="127">
        <f>'[3]2019-2020 Rev Final-merged'!F48</f>
        <v>474148.30378173915</v>
      </c>
      <c r="D55" s="127">
        <f>'[3]2019-2020 Rev Final-merged'!G48</f>
        <v>114329.42112626121</v>
      </c>
      <c r="E55" s="127">
        <f>'[3]2019-2020 Rev Final-merged'!H48</f>
        <v>268750.44704513584</v>
      </c>
      <c r="F55" s="127">
        <f>'[3]2019-2020 Rev Final-merged'!I48</f>
        <v>271556.37669577973</v>
      </c>
      <c r="G55" s="127">
        <f>'[3]2019-2020 Rev Final-merged'!J48</f>
        <v>1128784.5486489157</v>
      </c>
      <c r="H55" s="127">
        <f>'[3]2019-2020 Rev Final-merged'!K48</f>
        <v>474870.98906411603</v>
      </c>
      <c r="I55" s="127">
        <f>'[3]2019-2020 Rev Final-merged'!L48</f>
        <v>116236.23101753672</v>
      </c>
      <c r="J55" s="127">
        <f>'[3]2019-2020 Rev Final-merged'!M48</f>
        <v>261786.07401195573</v>
      </c>
      <c r="K55" s="127">
        <f>'[3]2019-2020 Rev Final-merged'!N48</f>
        <v>257978.55786099072</v>
      </c>
      <c r="L55" s="127">
        <f>'[3]2019-2020 Rev Final-merged'!O48</f>
        <v>1110871.8519545991</v>
      </c>
      <c r="M55" s="127">
        <f t="shared" si="42"/>
        <v>1110871.8519545991</v>
      </c>
      <c r="N55" s="127">
        <f>'[3]Hold Harmless Base-20'!Y47</f>
        <v>1057341.1925177616</v>
      </c>
      <c r="O55" s="162">
        <f t="shared" si="43"/>
        <v>53530.659436837537</v>
      </c>
      <c r="P55" s="163">
        <f t="shared" si="44"/>
        <v>53530.659436837537</v>
      </c>
      <c r="Q55" s="164">
        <f t="shared" si="45"/>
        <v>43906.800133118246</v>
      </c>
      <c r="R55" s="165">
        <f t="shared" si="46"/>
        <v>1066965.051821481</v>
      </c>
      <c r="S55" s="166">
        <f t="shared" si="47"/>
        <v>1.0091019430358168</v>
      </c>
      <c r="T55" s="167">
        <f t="shared" si="48"/>
        <v>0.96047536891328789</v>
      </c>
      <c r="U55" s="149" t="b">
        <f t="shared" si="49"/>
        <v>0</v>
      </c>
      <c r="V55" s="127">
        <f t="shared" si="50"/>
        <v>1056947.6031131656</v>
      </c>
      <c r="W55" s="143">
        <f t="shared" si="51"/>
        <v>1056947.6031131651</v>
      </c>
      <c r="X55" s="143">
        <f t="shared" si="52"/>
        <v>1056947.6031131651</v>
      </c>
      <c r="Y55" s="143">
        <f>'[3]Hold Harmless Base-20'!L47</f>
        <v>444138.37304109649</v>
      </c>
      <c r="Z55" s="143">
        <f>'[3]Hold Harmless Base-20'!M47</f>
        <v>107093.25053943941</v>
      </c>
      <c r="AA55" s="143">
        <f>'[3]Hold Harmless Base-20'!N47</f>
        <v>251740.61649630853</v>
      </c>
      <c r="AB55" s="143">
        <f>'[3]Hold Harmless Base-20'!O47</f>
        <v>254368.95244091714</v>
      </c>
      <c r="AC55" s="143">
        <f t="shared" si="53"/>
        <v>1057341.1925177616</v>
      </c>
      <c r="AD55" s="168">
        <f>'[3]Populations-merged FY20'!M48</f>
        <v>0.31409978308026032</v>
      </c>
      <c r="AE55" s="169">
        <f t="shared" si="54"/>
        <v>0</v>
      </c>
      <c r="AF55" s="169">
        <f t="shared" si="55"/>
        <v>0</v>
      </c>
      <c r="AG55" s="169">
        <f t="shared" si="56"/>
        <v>0.95</v>
      </c>
      <c r="AH55" s="170">
        <f t="shared" si="57"/>
        <v>0.95</v>
      </c>
      <c r="AI55" s="143">
        <f t="shared" si="58"/>
        <v>1004474.1328918735</v>
      </c>
      <c r="AJ55" s="143">
        <f t="shared" si="59"/>
        <v>0</v>
      </c>
      <c r="AK55" s="143">
        <f t="shared" si="60"/>
        <v>1056947.6031131651</v>
      </c>
      <c r="AL55" s="143">
        <f t="shared" si="61"/>
        <v>1056172.274706318</v>
      </c>
      <c r="AM55" s="143">
        <f t="shared" si="62"/>
        <v>1056172.274706318</v>
      </c>
      <c r="AN55" s="143">
        <f t="shared" si="63"/>
        <v>0</v>
      </c>
      <c r="AO55" s="143">
        <f t="shared" si="64"/>
        <v>1056172.274706318</v>
      </c>
      <c r="AP55" s="143">
        <f t="shared" si="65"/>
        <v>1056170.3467028846</v>
      </c>
      <c r="AQ55" s="143">
        <f t="shared" si="66"/>
        <v>1056170.3467028846</v>
      </c>
      <c r="AR55" s="143">
        <f t="shared" si="67"/>
        <v>0</v>
      </c>
      <c r="AS55" s="143">
        <f t="shared" si="68"/>
        <v>1056170.3467028846</v>
      </c>
      <c r="AT55" s="143">
        <f t="shared" si="69"/>
        <v>1056170.3467028844</v>
      </c>
      <c r="AU55" s="127">
        <f t="shared" si="70"/>
        <v>1056170.3467028844</v>
      </c>
      <c r="AV55" s="143">
        <f t="shared" si="71"/>
        <v>0</v>
      </c>
      <c r="AW55" s="143">
        <f>'[3]Populations-merged FY20'!K48+136</f>
        <v>860</v>
      </c>
      <c r="AX55" s="151">
        <f t="shared" si="72"/>
        <v>1228</v>
      </c>
      <c r="AY55" s="152">
        <f>'[3]Populations-merged FY20'!G48</f>
        <v>0</v>
      </c>
      <c r="AZ55" s="171">
        <f t="shared" si="73"/>
        <v>0</v>
      </c>
      <c r="BA55" s="172">
        <f t="shared" si="74"/>
        <v>1056170.3467028844</v>
      </c>
      <c r="BB55" s="190">
        <f>AW6</f>
        <v>882860.18600136798</v>
      </c>
      <c r="BC55" s="174">
        <f>'[3]Spec Schs Calculations-20'!C46</f>
        <v>0</v>
      </c>
      <c r="BD55" s="183">
        <f t="shared" si="75"/>
        <v>0</v>
      </c>
      <c r="BE55" s="176">
        <f>'[3]Spec Schs Calculations-20'!D46</f>
        <v>0</v>
      </c>
      <c r="BF55" s="184">
        <f t="shared" si="76"/>
        <v>0</v>
      </c>
      <c r="BG55" s="176">
        <f>'[3]Spec Schs Calculations-20'!E46</f>
        <v>0</v>
      </c>
      <c r="BH55" s="184">
        <f t="shared" si="77"/>
        <v>0</v>
      </c>
      <c r="BI55" s="185">
        <f>'[3]Spec Schs Calculations-20'!F46</f>
        <v>0</v>
      </c>
      <c r="BJ55" s="184">
        <f t="shared" si="78"/>
        <v>0</v>
      </c>
      <c r="BK55" s="180">
        <f t="shared" si="79"/>
        <v>0</v>
      </c>
      <c r="BL55" s="13"/>
    </row>
    <row r="56" spans="1:68" ht="14.5" x14ac:dyDescent="0.35">
      <c r="A56" s="181">
        <v>4701290</v>
      </c>
      <c r="B56" s="143" t="s">
        <v>145</v>
      </c>
      <c r="C56" s="127">
        <f>'[3]2019-2020 Rev Final-merged'!F49</f>
        <v>634291.10837027372</v>
      </c>
      <c r="D56" s="127">
        <f>'[3]2019-2020 Rev Final-merged'!G49</f>
        <v>152943.99382453487</v>
      </c>
      <c r="E56" s="127">
        <f>'[3]2019-2020 Rev Final-merged'!H49</f>
        <v>266206.23406868218</v>
      </c>
      <c r="F56" s="127">
        <f>'[3]2019-2020 Rev Final-merged'!I49</f>
        <v>268985.60047931422</v>
      </c>
      <c r="G56" s="127">
        <f>'[3]2019-2020 Rev Final-merged'!J49</f>
        <v>1322426.9367428049</v>
      </c>
      <c r="H56" s="127">
        <f>'[3]2019-2020 Rev Final-merged'!K49</f>
        <v>642180.18637391529</v>
      </c>
      <c r="I56" s="127">
        <f>'[3]2019-2020 Rev Final-merged'!L49</f>
        <v>157189.22868999446</v>
      </c>
      <c r="J56" s="127">
        <f>'[3]2019-2020 Rev Final-merged'!M49</f>
        <v>272652.09815340623</v>
      </c>
      <c r="K56" s="127">
        <f>'[3]2019-2020 Rev Final-merged'!N49</f>
        <v>241866.69421739795</v>
      </c>
      <c r="L56" s="127">
        <f>'[3]2019-2020 Rev Final-merged'!O49</f>
        <v>1313888.2074347138</v>
      </c>
      <c r="M56" s="127">
        <f t="shared" si="42"/>
        <v>1313888.2074347138</v>
      </c>
      <c r="N56" s="127">
        <f>'[3]Hold Harmless Base-20'!Y48</f>
        <v>1192713.6420621488</v>
      </c>
      <c r="O56" s="162">
        <f t="shared" si="43"/>
        <v>121174.56537256506</v>
      </c>
      <c r="P56" s="163">
        <f t="shared" si="44"/>
        <v>121174.56537256506</v>
      </c>
      <c r="Q56" s="164">
        <f t="shared" si="45"/>
        <v>99389.536370430345</v>
      </c>
      <c r="R56" s="165">
        <f t="shared" si="46"/>
        <v>1214498.6710642835</v>
      </c>
      <c r="S56" s="166">
        <f t="shared" si="47"/>
        <v>1.0182650958569313</v>
      </c>
      <c r="T56" s="167">
        <f t="shared" si="48"/>
        <v>0.92435464767243603</v>
      </c>
      <c r="U56" s="149" t="b">
        <f t="shared" si="49"/>
        <v>0</v>
      </c>
      <c r="V56" s="127">
        <f t="shared" si="50"/>
        <v>1203096.068773858</v>
      </c>
      <c r="W56" s="143">
        <f t="shared" si="51"/>
        <v>1203096.0687738573</v>
      </c>
      <c r="X56" s="143">
        <f t="shared" si="52"/>
        <v>1203096.0687738573</v>
      </c>
      <c r="Y56" s="143">
        <f>'[3]Hold Harmless Base-20'!L48</f>
        <v>572075.20277476101</v>
      </c>
      <c r="Z56" s="143">
        <f>'[3]Hold Harmless Base-20'!M48</f>
        <v>137942.12960853337</v>
      </c>
      <c r="AA56" s="143">
        <f>'[3]Hold Harmless Base-20'!N48</f>
        <v>240094.78191494066</v>
      </c>
      <c r="AB56" s="143">
        <f>'[3]Hold Harmless Base-20'!O48</f>
        <v>242601.52776391368</v>
      </c>
      <c r="AC56" s="143">
        <f t="shared" si="53"/>
        <v>1192713.6420621488</v>
      </c>
      <c r="AD56" s="168">
        <f>'[3]Populations-merged FY20'!M49</f>
        <v>0.18956805215973921</v>
      </c>
      <c r="AE56" s="169">
        <f t="shared" si="54"/>
        <v>0</v>
      </c>
      <c r="AF56" s="169">
        <f t="shared" si="55"/>
        <v>0.9</v>
      </c>
      <c r="AG56" s="169">
        <f t="shared" si="56"/>
        <v>0</v>
      </c>
      <c r="AH56" s="170">
        <f t="shared" si="57"/>
        <v>0.9</v>
      </c>
      <c r="AI56" s="143">
        <f t="shared" si="58"/>
        <v>1073442.2778559339</v>
      </c>
      <c r="AJ56" s="143">
        <f t="shared" si="59"/>
        <v>0</v>
      </c>
      <c r="AK56" s="143">
        <f t="shared" si="60"/>
        <v>1203096.0687738573</v>
      </c>
      <c r="AL56" s="143">
        <f t="shared" si="61"/>
        <v>1202213.532538817</v>
      </c>
      <c r="AM56" s="143">
        <f t="shared" si="62"/>
        <v>1202213.532538817</v>
      </c>
      <c r="AN56" s="143">
        <f t="shared" si="63"/>
        <v>0</v>
      </c>
      <c r="AO56" s="143">
        <f t="shared" si="64"/>
        <v>1202213.532538817</v>
      </c>
      <c r="AP56" s="143">
        <f t="shared" si="65"/>
        <v>1202211.3379424675</v>
      </c>
      <c r="AQ56" s="143">
        <f t="shared" si="66"/>
        <v>1202211.3379424675</v>
      </c>
      <c r="AR56" s="143">
        <f t="shared" si="67"/>
        <v>0</v>
      </c>
      <c r="AS56" s="143">
        <f t="shared" si="68"/>
        <v>1202211.3379424675</v>
      </c>
      <c r="AT56" s="143">
        <f t="shared" si="69"/>
        <v>1202211.3379424673</v>
      </c>
      <c r="AU56" s="127">
        <f t="shared" si="70"/>
        <v>1202211.3379424673</v>
      </c>
      <c r="AV56" s="143">
        <f t="shared" si="71"/>
        <v>0</v>
      </c>
      <c r="AW56" s="143">
        <f>'[3]Populations-merged FY20'!K49</f>
        <v>1163</v>
      </c>
      <c r="AX56" s="151">
        <f t="shared" si="72"/>
        <v>1034</v>
      </c>
      <c r="AY56" s="152">
        <f>'[3]Populations-merged FY20'!G49</f>
        <v>0</v>
      </c>
      <c r="AZ56" s="171">
        <f t="shared" si="73"/>
        <v>0</v>
      </c>
      <c r="BA56" s="172">
        <f t="shared" si="74"/>
        <v>1202211.3379424673</v>
      </c>
      <c r="BB56" s="182">
        <f t="shared" ref="BB56:BB87" si="80">BA56-BK56</f>
        <v>1202211.3379424673</v>
      </c>
      <c r="BC56" s="174">
        <f>'[3]Spec Schs Calculations-20'!C47</f>
        <v>0</v>
      </c>
      <c r="BD56" s="183">
        <f t="shared" si="75"/>
        <v>0</v>
      </c>
      <c r="BE56" s="176">
        <f>'[3]Spec Schs Calculations-20'!D47</f>
        <v>0</v>
      </c>
      <c r="BF56" s="184">
        <f t="shared" si="76"/>
        <v>0</v>
      </c>
      <c r="BG56" s="176">
        <f>'[3]Spec Schs Calculations-20'!E47</f>
        <v>0</v>
      </c>
      <c r="BH56" s="184">
        <f t="shared" si="77"/>
        <v>0</v>
      </c>
      <c r="BI56" s="185">
        <f>'[3]Spec Schs Calculations-20'!F47</f>
        <v>0</v>
      </c>
      <c r="BJ56" s="184">
        <f t="shared" si="78"/>
        <v>0</v>
      </c>
      <c r="BK56" s="180">
        <f t="shared" si="79"/>
        <v>0</v>
      </c>
      <c r="BL56" s="13"/>
    </row>
    <row r="57" spans="1:68" ht="14.5" x14ac:dyDescent="0.35">
      <c r="A57" s="181">
        <v>4701260</v>
      </c>
      <c r="B57" s="143" t="s">
        <v>146</v>
      </c>
      <c r="C57" s="127">
        <f>'[3]2019-2020 Rev Final-merged'!F50</f>
        <v>297781.88173488906</v>
      </c>
      <c r="D57" s="127">
        <f>'[3]2019-2020 Rev Final-merged'!G50</f>
        <v>49430.155528405092</v>
      </c>
      <c r="E57" s="127">
        <f>'[3]2019-2020 Rev Final-merged'!H50</f>
        <v>102866.78925981678</v>
      </c>
      <c r="F57" s="127">
        <f>'[3]2019-2020 Rev Final-merged'!I50</f>
        <v>103940.78551628509</v>
      </c>
      <c r="G57" s="127">
        <f>'[3]2019-2020 Rev Final-merged'!J50</f>
        <v>554019.61203939607</v>
      </c>
      <c r="H57" s="127">
        <f>'[3]2019-2020 Rev Final-merged'!K50</f>
        <v>253114.5994746557</v>
      </c>
      <c r="I57" s="127">
        <f>'[3]2019-2020 Rev Final-merged'!L50</f>
        <v>42015.632199144326</v>
      </c>
      <c r="J57" s="127">
        <f>'[3]2019-2020 Rev Final-merged'!M50</f>
        <v>87436.770870844266</v>
      </c>
      <c r="K57" s="127">
        <f>'[3]2019-2020 Rev Final-merged'!N50</f>
        <v>88349.667688842324</v>
      </c>
      <c r="L57" s="127">
        <f>'[3]2019-2020 Rev Final-merged'!O50</f>
        <v>470916.67023348663</v>
      </c>
      <c r="M57" s="127">
        <f t="shared" si="42"/>
        <v>470916.67023348663</v>
      </c>
      <c r="N57" s="127">
        <f>'[3]Hold Harmless Base-20'!Y49</f>
        <v>492857.84498053003</v>
      </c>
      <c r="O57" s="162">
        <f t="shared" si="43"/>
        <v>-21941.174747043406</v>
      </c>
      <c r="P57" s="163" t="str">
        <f t="shared" si="44"/>
        <v>0</v>
      </c>
      <c r="Q57" s="164">
        <f t="shared" si="45"/>
        <v>0</v>
      </c>
      <c r="R57" s="165">
        <f t="shared" si="46"/>
        <v>470916.67023348663</v>
      </c>
      <c r="S57" s="166">
        <f t="shared" si="47"/>
        <v>0.95548173784692381</v>
      </c>
      <c r="T57" s="167">
        <f t="shared" si="48"/>
        <v>1</v>
      </c>
      <c r="U57" s="149" t="b">
        <f t="shared" si="49"/>
        <v>0</v>
      </c>
      <c r="V57" s="127">
        <f t="shared" si="50"/>
        <v>466495.35991793196</v>
      </c>
      <c r="W57" s="143">
        <f t="shared" si="51"/>
        <v>466495.35991793178</v>
      </c>
      <c r="X57" s="143">
        <f t="shared" si="52"/>
        <v>466495.35991793178</v>
      </c>
      <c r="Y57" s="143">
        <f>'[3]Hold Harmless Base-20'!L49</f>
        <v>264907.83596243552</v>
      </c>
      <c r="Z57" s="143">
        <f>'[3]Hold Harmless Base-20'!M49</f>
        <v>43973.244631364774</v>
      </c>
      <c r="AA57" s="143">
        <f>'[3]Hold Harmless Base-20'!N49</f>
        <v>91510.666721766655</v>
      </c>
      <c r="AB57" s="143">
        <f>'[3]Hold Harmless Base-20'!O49</f>
        <v>92466.09766496309</v>
      </c>
      <c r="AC57" s="143">
        <f t="shared" si="53"/>
        <v>492857.84498053003</v>
      </c>
      <c r="AD57" s="168">
        <f>'[3]Populations-merged FY20'!M50</f>
        <v>8.625498007968127E-2</v>
      </c>
      <c r="AE57" s="169">
        <f t="shared" si="54"/>
        <v>0.85</v>
      </c>
      <c r="AF57" s="169">
        <f t="shared" si="55"/>
        <v>0</v>
      </c>
      <c r="AG57" s="169">
        <f t="shared" si="56"/>
        <v>0</v>
      </c>
      <c r="AH57" s="170">
        <f t="shared" si="57"/>
        <v>0.85</v>
      </c>
      <c r="AI57" s="143">
        <f t="shared" si="58"/>
        <v>418929.1682334505</v>
      </c>
      <c r="AJ57" s="143">
        <f t="shared" si="59"/>
        <v>0</v>
      </c>
      <c r="AK57" s="143">
        <f t="shared" si="60"/>
        <v>466495.35991793178</v>
      </c>
      <c r="AL57" s="143">
        <f t="shared" si="61"/>
        <v>466153.16026381328</v>
      </c>
      <c r="AM57" s="143">
        <f t="shared" si="62"/>
        <v>466153.16026381328</v>
      </c>
      <c r="AN57" s="143">
        <f t="shared" si="63"/>
        <v>0</v>
      </c>
      <c r="AO57" s="143">
        <f t="shared" si="64"/>
        <v>466153.16026381328</v>
      </c>
      <c r="AP57" s="143">
        <f t="shared" si="65"/>
        <v>466152.30931845616</v>
      </c>
      <c r="AQ57" s="143">
        <f t="shared" si="66"/>
        <v>466152.30931845616</v>
      </c>
      <c r="AR57" s="143">
        <f t="shared" si="67"/>
        <v>0</v>
      </c>
      <c r="AS57" s="143">
        <f t="shared" si="68"/>
        <v>466152.30931845616</v>
      </c>
      <c r="AT57" s="143">
        <f t="shared" si="69"/>
        <v>466152.30931845604</v>
      </c>
      <c r="AU57" s="127">
        <f t="shared" si="70"/>
        <v>466152.30931845604</v>
      </c>
      <c r="AV57" s="143">
        <f t="shared" si="71"/>
        <v>0</v>
      </c>
      <c r="AW57" s="143">
        <f>'[3]Populations-merged FY20'!K50</f>
        <v>433</v>
      </c>
      <c r="AX57" s="151">
        <f t="shared" si="72"/>
        <v>1077</v>
      </c>
      <c r="AY57" s="152">
        <f>'[3]Populations-merged FY20'!G50</f>
        <v>0</v>
      </c>
      <c r="AZ57" s="171">
        <f t="shared" si="73"/>
        <v>0</v>
      </c>
      <c r="BA57" s="172">
        <f t="shared" si="74"/>
        <v>466152.30931845604</v>
      </c>
      <c r="BB57" s="182">
        <f t="shared" si="80"/>
        <v>466152.30931845604</v>
      </c>
      <c r="BC57" s="174">
        <f>'[3]Spec Schs Calculations-20'!C48</f>
        <v>0</v>
      </c>
      <c r="BD57" s="183">
        <f t="shared" si="75"/>
        <v>0</v>
      </c>
      <c r="BE57" s="176">
        <f>'[3]Spec Schs Calculations-20'!D48</f>
        <v>0</v>
      </c>
      <c r="BF57" s="184">
        <f t="shared" si="76"/>
        <v>0</v>
      </c>
      <c r="BG57" s="176">
        <f>'[3]Spec Schs Calculations-20'!E48</f>
        <v>0</v>
      </c>
      <c r="BH57" s="184">
        <f t="shared" si="77"/>
        <v>0</v>
      </c>
      <c r="BI57" s="185">
        <f>'[3]Spec Schs Calculations-20'!F48</f>
        <v>0</v>
      </c>
      <c r="BJ57" s="184">
        <f t="shared" si="78"/>
        <v>0</v>
      </c>
      <c r="BK57" s="180">
        <f t="shared" si="79"/>
        <v>0</v>
      </c>
      <c r="BL57" s="13"/>
    </row>
    <row r="58" spans="1:68" ht="14.5" x14ac:dyDescent="0.35">
      <c r="A58" s="181">
        <v>4700151</v>
      </c>
      <c r="B58" s="187" t="s">
        <v>147</v>
      </c>
      <c r="C58" s="127">
        <f>'[3]2019-2020 Rev Final-merged'!F51</f>
        <v>815776.62233033928</v>
      </c>
      <c r="D58" s="188">
        <f>'[3]2019-2020 Rev Final-merged'!G51</f>
        <v>0</v>
      </c>
      <c r="E58" s="127">
        <f>'[3]2019-2020 Rev Final-merged'!H51</f>
        <v>638547.3174659363</v>
      </c>
      <c r="F58" s="127">
        <f>'[3]2019-2020 Rev Final-merged'!I51</f>
        <v>650983.97919167066</v>
      </c>
      <c r="G58" s="127">
        <f>'[3]2019-2020 Rev Final-merged'!J51</f>
        <v>2105307.9189879461</v>
      </c>
      <c r="H58" s="127">
        <f>'[3]2019-2020 Rev Final-merged'!K51</f>
        <v>693699.79400462541</v>
      </c>
      <c r="I58" s="127">
        <f>'[3]2019-2020 Rev Final-merged'!L51</f>
        <v>0</v>
      </c>
      <c r="J58" s="127">
        <f>'[3]2019-2020 Rev Final-merged'!M51</f>
        <v>543014.48539952061</v>
      </c>
      <c r="K58" s="127">
        <f>'[3]2019-2020 Rev Final-merged'!N51</f>
        <v>553588.25036107004</v>
      </c>
      <c r="L58" s="127">
        <f>'[3]2019-2020 Rev Final-merged'!O51</f>
        <v>1790302.5297652162</v>
      </c>
      <c r="M58" s="127">
        <f t="shared" si="42"/>
        <v>1790302.5297652162</v>
      </c>
      <c r="N58" s="127">
        <f>'[3]Hold Harmless Base-20'!Y50</f>
        <v>2084437.6550817266</v>
      </c>
      <c r="O58" s="162">
        <f t="shared" si="43"/>
        <v>-294135.12531651044</v>
      </c>
      <c r="P58" s="163" t="str">
        <f t="shared" si="44"/>
        <v>0</v>
      </c>
      <c r="Q58" s="164">
        <f t="shared" si="45"/>
        <v>0</v>
      </c>
      <c r="R58" s="165">
        <f t="shared" si="46"/>
        <v>1790302.5297652162</v>
      </c>
      <c r="S58" s="166">
        <f t="shared" si="47"/>
        <v>0.85888993868469621</v>
      </c>
      <c r="T58" s="167">
        <f t="shared" si="48"/>
        <v>1</v>
      </c>
      <c r="U58" s="149" t="b">
        <f t="shared" si="49"/>
        <v>0</v>
      </c>
      <c r="V58" s="127">
        <f t="shared" si="50"/>
        <v>1773493.8594777745</v>
      </c>
      <c r="W58" s="143">
        <f t="shared" si="51"/>
        <v>1773493.8594777738</v>
      </c>
      <c r="X58" s="143">
        <f t="shared" si="52"/>
        <v>1773493.8594777738</v>
      </c>
      <c r="Y58" s="143">
        <f>'[3]Hold Harmless Base-20'!L50</f>
        <v>807689.69440734782</v>
      </c>
      <c r="Z58" s="143">
        <f>'[3]Hold Harmless Base-20'!M50</f>
        <v>0</v>
      </c>
      <c r="AA58" s="143">
        <f>'[3]Hold Harmless Base-20'!N50</f>
        <v>632217.29281161923</v>
      </c>
      <c r="AB58" s="143">
        <f>'[3]Hold Harmless Base-20'!O50</f>
        <v>644530.66786275955</v>
      </c>
      <c r="AC58" s="143">
        <f t="shared" si="53"/>
        <v>2084437.6550817266</v>
      </c>
      <c r="AD58" s="168">
        <f>'[3]Populations-merged FY20'!M51</f>
        <v>5.6980864635010633E-2</v>
      </c>
      <c r="AE58" s="169">
        <f t="shared" si="54"/>
        <v>0.85</v>
      </c>
      <c r="AF58" s="169">
        <f t="shared" si="55"/>
        <v>0</v>
      </c>
      <c r="AG58" s="169">
        <f t="shared" si="56"/>
        <v>0</v>
      </c>
      <c r="AH58" s="170">
        <f t="shared" si="57"/>
        <v>0.85</v>
      </c>
      <c r="AI58" s="143">
        <f t="shared" si="58"/>
        <v>1771772.0068194675</v>
      </c>
      <c r="AJ58" s="143">
        <f t="shared" si="59"/>
        <v>0</v>
      </c>
      <c r="AK58" s="143">
        <f t="shared" si="60"/>
        <v>1773493.8594777738</v>
      </c>
      <c r="AL58" s="143">
        <f t="shared" si="61"/>
        <v>1772192.9055188722</v>
      </c>
      <c r="AM58" s="143">
        <f t="shared" si="62"/>
        <v>1772192.9055188722</v>
      </c>
      <c r="AN58" s="143">
        <f t="shared" si="63"/>
        <v>0</v>
      </c>
      <c r="AO58" s="143">
        <f t="shared" si="64"/>
        <v>1772192.9055188722</v>
      </c>
      <c r="AP58" s="143">
        <f t="shared" si="65"/>
        <v>1772189.6704462534</v>
      </c>
      <c r="AQ58" s="143">
        <f t="shared" si="66"/>
        <v>1772189.6704462534</v>
      </c>
      <c r="AR58" s="143">
        <f t="shared" si="67"/>
        <v>0</v>
      </c>
      <c r="AS58" s="143">
        <f t="shared" si="68"/>
        <v>1772189.6704462534</v>
      </c>
      <c r="AT58" s="143">
        <f t="shared" si="69"/>
        <v>1772189.6704462529</v>
      </c>
      <c r="AU58" s="127">
        <f t="shared" si="70"/>
        <v>1772189.6704462529</v>
      </c>
      <c r="AV58" s="143">
        <f t="shared" si="71"/>
        <v>0</v>
      </c>
      <c r="AW58" s="143">
        <f>'[3]Populations-merged FY20'!K51</f>
        <v>402</v>
      </c>
      <c r="AX58" s="151">
        <f t="shared" si="72"/>
        <v>4408</v>
      </c>
      <c r="AY58" s="152">
        <f>'[3]Populations-merged FY20'!G51</f>
        <v>0</v>
      </c>
      <c r="AZ58" s="171">
        <f t="shared" si="73"/>
        <v>0</v>
      </c>
      <c r="BA58" s="172">
        <f t="shared" si="74"/>
        <v>1772189.6704462529</v>
      </c>
      <c r="BB58" s="182">
        <f t="shared" si="80"/>
        <v>1772189.6704462529</v>
      </c>
      <c r="BC58" s="174">
        <f>'[3]Spec Schs Calculations-20'!C49</f>
        <v>0</v>
      </c>
      <c r="BD58" s="183">
        <f t="shared" si="75"/>
        <v>0</v>
      </c>
      <c r="BE58" s="176">
        <f>'[3]Spec Schs Calculations-20'!D49</f>
        <v>0</v>
      </c>
      <c r="BF58" s="184">
        <f t="shared" si="76"/>
        <v>0</v>
      </c>
      <c r="BG58" s="176">
        <f>'[3]Spec Schs Calculations-20'!E49</f>
        <v>0</v>
      </c>
      <c r="BH58" s="184">
        <f t="shared" si="77"/>
        <v>0</v>
      </c>
      <c r="BI58" s="185">
        <f>'[3]Spec Schs Calculations-20'!F49</f>
        <v>0</v>
      </c>
      <c r="BJ58" s="184">
        <f t="shared" si="78"/>
        <v>0</v>
      </c>
      <c r="BK58" s="180">
        <f t="shared" si="79"/>
        <v>0</v>
      </c>
      <c r="BL58" s="13"/>
    </row>
    <row r="59" spans="1:68" ht="14.5" x14ac:dyDescent="0.35">
      <c r="A59" s="181">
        <v>4701400</v>
      </c>
      <c r="B59" s="143" t="s">
        <v>148</v>
      </c>
      <c r="C59" s="127">
        <f>'[3]2019-2020 Rev Final-merged'!F52</f>
        <v>271091.41430346674</v>
      </c>
      <c r="D59" s="127">
        <f>'[3]2019-2020 Rev Final-merged'!G52</f>
        <v>58039.1593021269</v>
      </c>
      <c r="E59" s="127">
        <f>'[3]2019-2020 Rev Final-merged'!H52</f>
        <v>93646.743122293672</v>
      </c>
      <c r="F59" s="127">
        <f>'[3]2019-2020 Rev Final-merged'!I52</f>
        <v>94624.476093911566</v>
      </c>
      <c r="G59" s="127">
        <f>'[3]2019-2020 Rev Final-merged'!J52</f>
        <v>517401.79282179888</v>
      </c>
      <c r="H59" s="127">
        <f>'[3]2019-2020 Rev Final-merged'!K52</f>
        <v>290444.34912526171</v>
      </c>
      <c r="I59" s="127">
        <f>'[3]2019-2020 Rev Final-merged'!L52</f>
        <v>49050.688845557735</v>
      </c>
      <c r="J59" s="127">
        <f>'[3]2019-2020 Rev Final-merged'!M52</f>
        <v>102512.51152872885</v>
      </c>
      <c r="K59" s="127">
        <f>'[3]2019-2020 Rev Final-merged'!N52</f>
        <v>86740.375871872704</v>
      </c>
      <c r="L59" s="127">
        <f>'[3]2019-2020 Rev Final-merged'!O52</f>
        <v>528747.92537142104</v>
      </c>
      <c r="M59" s="127">
        <f t="shared" si="42"/>
        <v>528747.92537142104</v>
      </c>
      <c r="N59" s="127">
        <f>'[3]Hold Harmless Base-20'!Y51</f>
        <v>497701.42154901824</v>
      </c>
      <c r="O59" s="162">
        <f t="shared" si="43"/>
        <v>31046.503822402796</v>
      </c>
      <c r="P59" s="163">
        <f t="shared" si="44"/>
        <v>31046.503822402796</v>
      </c>
      <c r="Q59" s="164">
        <f t="shared" si="45"/>
        <v>25464.895304918795</v>
      </c>
      <c r="R59" s="165">
        <f t="shared" si="46"/>
        <v>503283.03006650222</v>
      </c>
      <c r="S59" s="166">
        <f t="shared" si="47"/>
        <v>1.0112147731065588</v>
      </c>
      <c r="T59" s="167">
        <f t="shared" si="48"/>
        <v>0.95183925253790658</v>
      </c>
      <c r="U59" s="149" t="b">
        <f t="shared" si="49"/>
        <v>0</v>
      </c>
      <c r="V59" s="127">
        <f t="shared" si="50"/>
        <v>498557.84067923046</v>
      </c>
      <c r="W59" s="143">
        <f t="shared" si="51"/>
        <v>498557.84067923023</v>
      </c>
      <c r="X59" s="143">
        <f t="shared" si="52"/>
        <v>498557.84067923023</v>
      </c>
      <c r="Y59" s="143">
        <f>'[3]Hold Harmless Base-20'!L51</f>
        <v>260769.4525616742</v>
      </c>
      <c r="Z59" s="143">
        <f>'[3]Hold Harmless Base-20'!M51</f>
        <v>55829.284882527114</v>
      </c>
      <c r="AA59" s="143">
        <f>'[3]Hold Harmless Base-20'!N51</f>
        <v>90081.089439622141</v>
      </c>
      <c r="AB59" s="143">
        <f>'[3]Hold Harmless Base-20'!O51</f>
        <v>91021.594665194818</v>
      </c>
      <c r="AC59" s="143">
        <f t="shared" si="53"/>
        <v>497701.42154901824</v>
      </c>
      <c r="AD59" s="168">
        <f>'[3]Populations-merged FY20'!M52</f>
        <v>0.14875565610859728</v>
      </c>
      <c r="AE59" s="169">
        <f t="shared" si="54"/>
        <v>0.85</v>
      </c>
      <c r="AF59" s="169">
        <f t="shared" si="55"/>
        <v>0</v>
      </c>
      <c r="AG59" s="169">
        <f t="shared" si="56"/>
        <v>0</v>
      </c>
      <c r="AH59" s="170">
        <f t="shared" si="57"/>
        <v>0.85</v>
      </c>
      <c r="AI59" s="143">
        <f t="shared" si="58"/>
        <v>423046.20831666549</v>
      </c>
      <c r="AJ59" s="143">
        <f t="shared" si="59"/>
        <v>0</v>
      </c>
      <c r="AK59" s="143">
        <f t="shared" si="60"/>
        <v>498557.84067923023</v>
      </c>
      <c r="AL59" s="143">
        <f t="shared" si="61"/>
        <v>498192.1214560669</v>
      </c>
      <c r="AM59" s="143">
        <f t="shared" si="62"/>
        <v>498192.1214560669</v>
      </c>
      <c r="AN59" s="143">
        <f t="shared" si="63"/>
        <v>0</v>
      </c>
      <c r="AO59" s="143">
        <f t="shared" si="64"/>
        <v>498192.1214560669</v>
      </c>
      <c r="AP59" s="143">
        <f t="shared" si="65"/>
        <v>498191.21202477079</v>
      </c>
      <c r="AQ59" s="143">
        <f t="shared" si="66"/>
        <v>498191.21202477079</v>
      </c>
      <c r="AR59" s="143">
        <f t="shared" si="67"/>
        <v>0</v>
      </c>
      <c r="AS59" s="143">
        <f t="shared" si="68"/>
        <v>498191.21202477079</v>
      </c>
      <c r="AT59" s="143">
        <f t="shared" si="69"/>
        <v>498191.21202477068</v>
      </c>
      <c r="AU59" s="127">
        <f t="shared" si="70"/>
        <v>498191.21202477068</v>
      </c>
      <c r="AV59" s="143">
        <f t="shared" si="71"/>
        <v>0</v>
      </c>
      <c r="AW59" s="143">
        <f>'[3]Populations-merged FY20'!K52</f>
        <v>526</v>
      </c>
      <c r="AX59" s="151">
        <f t="shared" si="72"/>
        <v>947</v>
      </c>
      <c r="AY59" s="152">
        <f>'[3]Populations-merged FY20'!G52</f>
        <v>0</v>
      </c>
      <c r="AZ59" s="171">
        <f t="shared" si="73"/>
        <v>0</v>
      </c>
      <c r="BA59" s="172">
        <f t="shared" si="74"/>
        <v>498191.21202477068</v>
      </c>
      <c r="BB59" s="182">
        <f t="shared" si="80"/>
        <v>494403.21202477068</v>
      </c>
      <c r="BC59" s="174">
        <f>'[3]Spec Schs Calculations-20'!C50</f>
        <v>0</v>
      </c>
      <c r="BD59" s="183">
        <f t="shared" si="75"/>
        <v>0</v>
      </c>
      <c r="BE59" s="176">
        <f>'[3]Spec Schs Calculations-20'!D50</f>
        <v>3</v>
      </c>
      <c r="BF59" s="184">
        <f t="shared" si="76"/>
        <v>2841</v>
      </c>
      <c r="BG59" s="176">
        <f>'[3]Spec Schs Calculations-20'!E50</f>
        <v>1</v>
      </c>
      <c r="BH59" s="184">
        <f t="shared" si="77"/>
        <v>947</v>
      </c>
      <c r="BI59" s="185">
        <f>'[3]Spec Schs Calculations-20'!F50</f>
        <v>0</v>
      </c>
      <c r="BJ59" s="184">
        <f t="shared" si="78"/>
        <v>0</v>
      </c>
      <c r="BK59" s="180">
        <f t="shared" si="79"/>
        <v>3788</v>
      </c>
      <c r="BL59" s="13"/>
    </row>
    <row r="60" spans="1:68" ht="14.5" x14ac:dyDescent="0.35">
      <c r="A60" s="181">
        <v>4701410</v>
      </c>
      <c r="B60" s="143" t="s">
        <v>149</v>
      </c>
      <c r="C60" s="127">
        <f>'[3]2019-2020 Rev Final-merged'!F53</f>
        <v>523865.84115399665</v>
      </c>
      <c r="D60" s="127">
        <f>'[3]2019-2020 Rev Final-merged'!G53</f>
        <v>126317.60546069256</v>
      </c>
      <c r="E60" s="127">
        <f>'[3]2019-2020 Rev Final-merged'!H53</f>
        <v>220277.13466878785</v>
      </c>
      <c r="F60" s="127">
        <f>'[3]2019-2020 Rev Final-merged'!I53</f>
        <v>222576.97137723517</v>
      </c>
      <c r="G60" s="127">
        <f>'[3]2019-2020 Rev Final-merged'!J53</f>
        <v>1093037.5526607123</v>
      </c>
      <c r="H60" s="127">
        <f>'[3]2019-2020 Rev Final-merged'!K53</f>
        <v>483705.79816298338</v>
      </c>
      <c r="I60" s="127">
        <f>'[3]2019-2020 Rev Final-merged'!L53</f>
        <v>118398.76554809554</v>
      </c>
      <c r="J60" s="127">
        <f>'[3]2019-2020 Rev Final-merged'!M53</f>
        <v>198125.4119726335</v>
      </c>
      <c r="K60" s="127">
        <f>'[3]2019-2020 Rev Final-merged'!N53</f>
        <v>200193.97027314</v>
      </c>
      <c r="L60" s="127">
        <f>'[3]2019-2020 Rev Final-merged'!O53</f>
        <v>1000423.9459568524</v>
      </c>
      <c r="M60" s="127">
        <f t="shared" si="42"/>
        <v>1000423.9459568524</v>
      </c>
      <c r="N60" s="127">
        <f>'[3]Hold Harmless Base-20'!Y52</f>
        <v>963682.67963707447</v>
      </c>
      <c r="O60" s="162">
        <f t="shared" si="43"/>
        <v>36741.266319777933</v>
      </c>
      <c r="P60" s="163">
        <f t="shared" si="44"/>
        <v>36741.266319777933</v>
      </c>
      <c r="Q60" s="164">
        <f t="shared" si="45"/>
        <v>30135.840916430567</v>
      </c>
      <c r="R60" s="165">
        <f t="shared" si="46"/>
        <v>970288.10504042183</v>
      </c>
      <c r="S60" s="166">
        <f t="shared" si="47"/>
        <v>1.0068543572930406</v>
      </c>
      <c r="T60" s="167">
        <f t="shared" si="48"/>
        <v>0.96987692963745764</v>
      </c>
      <c r="U60" s="149" t="b">
        <f t="shared" si="49"/>
        <v>0</v>
      </c>
      <c r="V60" s="127">
        <f t="shared" si="50"/>
        <v>961178.33025638596</v>
      </c>
      <c r="W60" s="143">
        <f t="shared" si="51"/>
        <v>961178.33025638561</v>
      </c>
      <c r="X60" s="143">
        <f t="shared" si="52"/>
        <v>961178.33025638561</v>
      </c>
      <c r="Y60" s="143">
        <f>'[3]Hold Harmless Base-20'!L52</f>
        <v>461869.25265715929</v>
      </c>
      <c r="Z60" s="143">
        <f>'[3]Hold Harmless Base-20'!M52</f>
        <v>111368.62427039134</v>
      </c>
      <c r="AA60" s="143">
        <f>'[3]Hold Harmless Base-20'!N52</f>
        <v>194208.56939787758</v>
      </c>
      <c r="AB60" s="143">
        <f>'[3]Hold Harmless Base-20'!O52</f>
        <v>196236.23331164633</v>
      </c>
      <c r="AC60" s="143">
        <f t="shared" si="53"/>
        <v>963682.67963707447</v>
      </c>
      <c r="AD60" s="168">
        <f>'[3]Populations-merged FY20'!M53</f>
        <v>0.19483985765124556</v>
      </c>
      <c r="AE60" s="169">
        <f t="shared" si="54"/>
        <v>0</v>
      </c>
      <c r="AF60" s="169">
        <f t="shared" si="55"/>
        <v>0.9</v>
      </c>
      <c r="AG60" s="169">
        <f t="shared" si="56"/>
        <v>0</v>
      </c>
      <c r="AH60" s="170">
        <f t="shared" si="57"/>
        <v>0.9</v>
      </c>
      <c r="AI60" s="143">
        <f t="shared" si="58"/>
        <v>867314.41167336702</v>
      </c>
      <c r="AJ60" s="143">
        <f t="shared" si="59"/>
        <v>0</v>
      </c>
      <c r="AK60" s="143">
        <f t="shared" si="60"/>
        <v>961178.33025638561</v>
      </c>
      <c r="AL60" s="143">
        <f t="shared" si="61"/>
        <v>960473.25380671246</v>
      </c>
      <c r="AM60" s="143">
        <f t="shared" si="62"/>
        <v>960473.25380671246</v>
      </c>
      <c r="AN60" s="143">
        <f t="shared" si="63"/>
        <v>0</v>
      </c>
      <c r="AO60" s="143">
        <f t="shared" si="64"/>
        <v>960473.25380671246</v>
      </c>
      <c r="AP60" s="143">
        <f t="shared" si="65"/>
        <v>960471.50049830298</v>
      </c>
      <c r="AQ60" s="143">
        <f t="shared" si="66"/>
        <v>960471.50049830298</v>
      </c>
      <c r="AR60" s="143">
        <f t="shared" si="67"/>
        <v>0</v>
      </c>
      <c r="AS60" s="143">
        <f t="shared" si="68"/>
        <v>960471.50049830298</v>
      </c>
      <c r="AT60" s="143">
        <f t="shared" si="69"/>
        <v>960471.50049830275</v>
      </c>
      <c r="AU60" s="127">
        <f t="shared" si="70"/>
        <v>960471.50049830275</v>
      </c>
      <c r="AV60" s="143">
        <f t="shared" si="71"/>
        <v>0</v>
      </c>
      <c r="AW60" s="143">
        <f>'[3]Populations-merged FY20'!K53</f>
        <v>876</v>
      </c>
      <c r="AX60" s="151">
        <f t="shared" si="72"/>
        <v>1096</v>
      </c>
      <c r="AY60" s="152">
        <f>'[3]Populations-merged FY20'!G53</f>
        <v>0</v>
      </c>
      <c r="AZ60" s="171">
        <f t="shared" si="73"/>
        <v>0</v>
      </c>
      <c r="BA60" s="172">
        <f t="shared" si="74"/>
        <v>960471.50049830275</v>
      </c>
      <c r="BB60" s="182">
        <f t="shared" si="80"/>
        <v>960471.50049830275</v>
      </c>
      <c r="BC60" s="174">
        <f>'[3]Spec Schs Calculations-20'!C51</f>
        <v>0</v>
      </c>
      <c r="BD60" s="183">
        <f t="shared" si="75"/>
        <v>0</v>
      </c>
      <c r="BE60" s="176">
        <f>'[3]Spec Schs Calculations-20'!D51</f>
        <v>0</v>
      </c>
      <c r="BF60" s="184">
        <f t="shared" si="76"/>
        <v>0</v>
      </c>
      <c r="BG60" s="176">
        <f>'[3]Spec Schs Calculations-20'!E51</f>
        <v>0</v>
      </c>
      <c r="BH60" s="184">
        <f t="shared" si="77"/>
        <v>0</v>
      </c>
      <c r="BI60" s="185">
        <f>'[3]Spec Schs Calculations-20'!F51</f>
        <v>0</v>
      </c>
      <c r="BJ60" s="184">
        <f t="shared" si="78"/>
        <v>0</v>
      </c>
      <c r="BK60" s="180">
        <f t="shared" si="79"/>
        <v>0</v>
      </c>
      <c r="BL60" s="13"/>
    </row>
    <row r="61" spans="1:68" ht="14.5" x14ac:dyDescent="0.35">
      <c r="A61" s="181">
        <v>4701440</v>
      </c>
      <c r="B61" s="143" t="s">
        <v>150</v>
      </c>
      <c r="C61" s="127">
        <f>'[3]2019-2020 Rev Final-merged'!F54</f>
        <v>551079.65108407428</v>
      </c>
      <c r="D61" s="127">
        <f>'[3]2019-2020 Rev Final-merged'!G54</f>
        <v>132879.55899111813</v>
      </c>
      <c r="E61" s="127">
        <f>'[3]2019-2020 Rev Final-merged'!H54</f>
        <v>290156.00445361983</v>
      </c>
      <c r="F61" s="127">
        <f>'[3]2019-2020 Rev Final-merged'!I54</f>
        <v>293185.42206077289</v>
      </c>
      <c r="G61" s="127">
        <f>'[3]2019-2020 Rev Final-merged'!J54</f>
        <v>1267300.6365895851</v>
      </c>
      <c r="H61" s="127">
        <f>'[3]2019-2020 Rev Final-merged'!K54</f>
        <v>495971.68597566686</v>
      </c>
      <c r="I61" s="127">
        <f>'[3]2019-2020 Rev Final-merged'!L54</f>
        <v>119591.60309200632</v>
      </c>
      <c r="J61" s="127">
        <f>'[3]2019-2020 Rev Final-merged'!M54</f>
        <v>261140.40400825784</v>
      </c>
      <c r="K61" s="127">
        <f>'[3]2019-2020 Rev Final-merged'!N54</f>
        <v>263866.87985469564</v>
      </c>
      <c r="L61" s="127">
        <f>'[3]2019-2020 Rev Final-merged'!O54</f>
        <v>1140570.5729306266</v>
      </c>
      <c r="M61" s="127">
        <f t="shared" si="42"/>
        <v>1140570.5729306266</v>
      </c>
      <c r="N61" s="127">
        <f>'[3]Hold Harmless Base-20'!Y53</f>
        <v>1004112.1780965367</v>
      </c>
      <c r="O61" s="162">
        <f t="shared" si="43"/>
        <v>136458.39483408991</v>
      </c>
      <c r="P61" s="163">
        <f t="shared" si="44"/>
        <v>136458.39483408991</v>
      </c>
      <c r="Q61" s="164">
        <f t="shared" si="45"/>
        <v>111925.60546607907</v>
      </c>
      <c r="R61" s="165">
        <f t="shared" si="46"/>
        <v>1028644.9674645475</v>
      </c>
      <c r="S61" s="166">
        <f t="shared" si="47"/>
        <v>1.0244323193196569</v>
      </c>
      <c r="T61" s="167">
        <f t="shared" si="48"/>
        <v>0.90186875926625654</v>
      </c>
      <c r="U61" s="149" t="b">
        <f t="shared" si="49"/>
        <v>0</v>
      </c>
      <c r="V61" s="127">
        <f t="shared" si="50"/>
        <v>1018987.2957506975</v>
      </c>
      <c r="W61" s="143">
        <f t="shared" si="51"/>
        <v>1018987.295750697</v>
      </c>
      <c r="X61" s="143">
        <f t="shared" si="52"/>
        <v>1018987.295750697</v>
      </c>
      <c r="Y61" s="143">
        <f>'[3]Hold Harmless Base-20'!L53</f>
        <v>436633.40235021926</v>
      </c>
      <c r="Z61" s="143">
        <f>'[3]Hold Harmless Base-20'!M53</f>
        <v>105283.60797019691</v>
      </c>
      <c r="AA61" s="143">
        <f>'[3]Hold Harmless Base-20'!N53</f>
        <v>229897.44438522359</v>
      </c>
      <c r="AB61" s="143">
        <f>'[3]Hold Harmless Base-20'!O53</f>
        <v>232297.72339089695</v>
      </c>
      <c r="AC61" s="143">
        <f t="shared" si="53"/>
        <v>1004112.1780965367</v>
      </c>
      <c r="AD61" s="168">
        <f>'[3]Populations-merged FY20'!M54</f>
        <v>0.23521358159912376</v>
      </c>
      <c r="AE61" s="169">
        <f t="shared" si="54"/>
        <v>0</v>
      </c>
      <c r="AF61" s="169">
        <f t="shared" si="55"/>
        <v>0.9</v>
      </c>
      <c r="AG61" s="169">
        <f t="shared" si="56"/>
        <v>0</v>
      </c>
      <c r="AH61" s="170">
        <f t="shared" si="57"/>
        <v>0.9</v>
      </c>
      <c r="AI61" s="143">
        <f t="shared" si="58"/>
        <v>903700.96028688306</v>
      </c>
      <c r="AJ61" s="143">
        <f t="shared" si="59"/>
        <v>0</v>
      </c>
      <c r="AK61" s="143">
        <f t="shared" si="60"/>
        <v>1018987.295750697</v>
      </c>
      <c r="AL61" s="143">
        <f t="shared" si="61"/>
        <v>1018239.813288667</v>
      </c>
      <c r="AM61" s="143">
        <f t="shared" si="62"/>
        <v>1018239.813288667</v>
      </c>
      <c r="AN61" s="143">
        <f t="shared" si="63"/>
        <v>0</v>
      </c>
      <c r="AO61" s="143">
        <f t="shared" si="64"/>
        <v>1018239.813288667</v>
      </c>
      <c r="AP61" s="143">
        <f t="shared" si="65"/>
        <v>1018237.9545295392</v>
      </c>
      <c r="AQ61" s="143">
        <f t="shared" si="66"/>
        <v>1018237.9545295392</v>
      </c>
      <c r="AR61" s="143">
        <f t="shared" si="67"/>
        <v>0</v>
      </c>
      <c r="AS61" s="143">
        <f t="shared" si="68"/>
        <v>1018237.9545295392</v>
      </c>
      <c r="AT61" s="143">
        <f t="shared" si="69"/>
        <v>1018237.954529539</v>
      </c>
      <c r="AU61" s="127">
        <f t="shared" si="70"/>
        <v>1018237.954529539</v>
      </c>
      <c r="AV61" s="143">
        <f t="shared" si="71"/>
        <v>0</v>
      </c>
      <c r="AW61" s="143">
        <f>'[3]Populations-merged FY20'!K54</f>
        <v>859</v>
      </c>
      <c r="AX61" s="151">
        <f t="shared" si="72"/>
        <v>1185</v>
      </c>
      <c r="AY61" s="152">
        <f>'[3]Populations-merged FY20'!G54</f>
        <v>32</v>
      </c>
      <c r="AZ61" s="171">
        <f t="shared" si="73"/>
        <v>37920</v>
      </c>
      <c r="BA61" s="172">
        <f t="shared" si="74"/>
        <v>980317.95452953898</v>
      </c>
      <c r="BB61" s="182">
        <f t="shared" si="80"/>
        <v>975577.95452953898</v>
      </c>
      <c r="BC61" s="174">
        <f>'[3]Spec Schs Calculations-20'!C52</f>
        <v>4</v>
      </c>
      <c r="BD61" s="183">
        <f t="shared" si="75"/>
        <v>4740</v>
      </c>
      <c r="BE61" s="176">
        <f>'[3]Spec Schs Calculations-20'!D52</f>
        <v>0</v>
      </c>
      <c r="BF61" s="184">
        <f t="shared" si="76"/>
        <v>0</v>
      </c>
      <c r="BG61" s="176">
        <f>'[3]Spec Schs Calculations-20'!E52</f>
        <v>0</v>
      </c>
      <c r="BH61" s="184">
        <f t="shared" si="77"/>
        <v>0</v>
      </c>
      <c r="BI61" s="185">
        <f>'[3]Spec Schs Calculations-20'!F52</f>
        <v>0</v>
      </c>
      <c r="BJ61" s="184">
        <f t="shared" si="78"/>
        <v>0</v>
      </c>
      <c r="BK61" s="180">
        <f t="shared" si="79"/>
        <v>4740</v>
      </c>
      <c r="BL61" s="13"/>
    </row>
    <row r="62" spans="1:68" ht="14.5" x14ac:dyDescent="0.35">
      <c r="A62" s="181">
        <v>4701470</v>
      </c>
      <c r="B62" s="143" t="s">
        <v>151</v>
      </c>
      <c r="C62" s="127">
        <f>'[3]2019-2020 Rev Final-merged'!F55</f>
        <v>933119.67510247347</v>
      </c>
      <c r="D62" s="127">
        <f>'[3]2019-2020 Rev Final-merged'!G55</f>
        <v>224999.29124516968</v>
      </c>
      <c r="E62" s="127">
        <f>'[3]2019-2020 Rev Final-merged'!H55</f>
        <v>421048.77361355594</v>
      </c>
      <c r="F62" s="127">
        <f>'[3]2019-2020 Rev Final-merged'!I55</f>
        <v>425444.79695505806</v>
      </c>
      <c r="G62" s="127">
        <f>'[3]2019-2020 Rev Final-merged'!J55</f>
        <v>2004612.5369162571</v>
      </c>
      <c r="H62" s="127">
        <f>'[3]2019-2020 Rev Final-merged'!K55</f>
        <v>970724.64973804227</v>
      </c>
      <c r="I62" s="127">
        <f>'[3]2019-2020 Rev Final-merged'!L55</f>
        <v>237608.48154515069</v>
      </c>
      <c r="J62" s="127">
        <f>'[3]2019-2020 Rev Final-merged'!M55</f>
        <v>446592.05355148704</v>
      </c>
      <c r="K62" s="127">
        <f>'[3]2019-2020 Rev Final-merged'!N55</f>
        <v>382540.49081316718</v>
      </c>
      <c r="L62" s="127">
        <f>'[3]2019-2020 Rev Final-merged'!O55</f>
        <v>2037465.6756478474</v>
      </c>
      <c r="M62" s="127">
        <f t="shared" si="42"/>
        <v>2037465.6756478474</v>
      </c>
      <c r="N62" s="127">
        <f>'[3]Hold Harmless Base-20'!Y54</f>
        <v>1903768.2797904939</v>
      </c>
      <c r="O62" s="162">
        <f t="shared" si="43"/>
        <v>133697.39585735346</v>
      </c>
      <c r="P62" s="163">
        <f t="shared" si="44"/>
        <v>133697.39585735346</v>
      </c>
      <c r="Q62" s="164">
        <f t="shared" si="45"/>
        <v>109660.98493805531</v>
      </c>
      <c r="R62" s="165">
        <f t="shared" si="46"/>
        <v>1927804.6907097921</v>
      </c>
      <c r="S62" s="166">
        <f t="shared" si="47"/>
        <v>1.0126257019693297</v>
      </c>
      <c r="T62" s="167">
        <f t="shared" si="48"/>
        <v>0.94617775099294044</v>
      </c>
      <c r="U62" s="149" t="b">
        <f t="shared" si="49"/>
        <v>0</v>
      </c>
      <c r="V62" s="127">
        <f t="shared" si="50"/>
        <v>1909705.0495117351</v>
      </c>
      <c r="W62" s="143">
        <f t="shared" si="51"/>
        <v>1909705.0495117342</v>
      </c>
      <c r="X62" s="143">
        <f t="shared" si="52"/>
        <v>1909705.0495117342</v>
      </c>
      <c r="Y62" s="143">
        <f>'[3]Hold Harmless Base-20'!L54</f>
        <v>886178.05485804542</v>
      </c>
      <c r="Z62" s="143">
        <f>'[3]Hold Harmless Base-20'!M54</f>
        <v>213680.45233660593</v>
      </c>
      <c r="AA62" s="143">
        <f>'[3]Hold Harmless Base-20'!N54</f>
        <v>399867.44804223609</v>
      </c>
      <c r="AB62" s="143">
        <f>'[3]Hold Harmless Base-20'!O54</f>
        <v>404042.32455360651</v>
      </c>
      <c r="AC62" s="143">
        <f t="shared" si="53"/>
        <v>1903768.2797904939</v>
      </c>
      <c r="AD62" s="168">
        <f>'[3]Populations-merged FY20'!M55</f>
        <v>0.22683786505538772</v>
      </c>
      <c r="AE62" s="169">
        <f t="shared" si="54"/>
        <v>0</v>
      </c>
      <c r="AF62" s="169">
        <f t="shared" si="55"/>
        <v>0.9</v>
      </c>
      <c r="AG62" s="169">
        <f t="shared" si="56"/>
        <v>0</v>
      </c>
      <c r="AH62" s="170">
        <f t="shared" si="57"/>
        <v>0.9</v>
      </c>
      <c r="AI62" s="143">
        <f t="shared" si="58"/>
        <v>1713391.4518114445</v>
      </c>
      <c r="AJ62" s="143">
        <f t="shared" si="59"/>
        <v>0</v>
      </c>
      <c r="AK62" s="143">
        <f t="shared" si="60"/>
        <v>1909705.0495117342</v>
      </c>
      <c r="AL62" s="143">
        <f t="shared" si="61"/>
        <v>1908304.1772554137</v>
      </c>
      <c r="AM62" s="143">
        <f t="shared" si="62"/>
        <v>1908304.1772554137</v>
      </c>
      <c r="AN62" s="143">
        <f t="shared" si="63"/>
        <v>0</v>
      </c>
      <c r="AO62" s="143">
        <f t="shared" si="64"/>
        <v>1908304.1772554137</v>
      </c>
      <c r="AP62" s="143">
        <f t="shared" si="65"/>
        <v>1908300.6937167014</v>
      </c>
      <c r="AQ62" s="143">
        <f t="shared" si="66"/>
        <v>1908300.6937167014</v>
      </c>
      <c r="AR62" s="143">
        <f t="shared" si="67"/>
        <v>0</v>
      </c>
      <c r="AS62" s="143">
        <f t="shared" si="68"/>
        <v>1908300.6937167014</v>
      </c>
      <c r="AT62" s="143">
        <f t="shared" si="69"/>
        <v>1908300.6937167009</v>
      </c>
      <c r="AU62" s="127">
        <f t="shared" si="70"/>
        <v>1908300.6937167009</v>
      </c>
      <c r="AV62" s="143">
        <f t="shared" si="71"/>
        <v>0</v>
      </c>
      <c r="AW62" s="143">
        <f>'[3]Populations-merged FY20'!K55</f>
        <v>1802</v>
      </c>
      <c r="AX62" s="151">
        <f t="shared" si="72"/>
        <v>1059</v>
      </c>
      <c r="AY62" s="152">
        <f>'[3]Populations-merged FY20'!G55</f>
        <v>44</v>
      </c>
      <c r="AZ62" s="171">
        <f t="shared" si="73"/>
        <v>46596</v>
      </c>
      <c r="BA62" s="172">
        <f t="shared" si="74"/>
        <v>1861704.6937167009</v>
      </c>
      <c r="BB62" s="189">
        <f t="shared" si="80"/>
        <v>1861704.6937167009</v>
      </c>
      <c r="BC62" s="174">
        <f>'[3]Spec Schs Calculations-20'!C53</f>
        <v>0</v>
      </c>
      <c r="BD62" s="183">
        <f t="shared" si="75"/>
        <v>0</v>
      </c>
      <c r="BE62" s="176">
        <f>'[3]Spec Schs Calculations-20'!D53</f>
        <v>0</v>
      </c>
      <c r="BF62" s="184">
        <f t="shared" si="76"/>
        <v>0</v>
      </c>
      <c r="BG62" s="176">
        <f>'[3]Spec Schs Calculations-20'!E53</f>
        <v>0</v>
      </c>
      <c r="BH62" s="184">
        <f t="shared" si="77"/>
        <v>0</v>
      </c>
      <c r="BI62" s="185">
        <f>'[3]Spec Schs Calculations-20'!F53</f>
        <v>0</v>
      </c>
      <c r="BJ62" s="184">
        <f t="shared" si="78"/>
        <v>0</v>
      </c>
      <c r="BK62" s="180">
        <f t="shared" si="79"/>
        <v>0</v>
      </c>
      <c r="BL62" s="13"/>
    </row>
    <row r="63" spans="1:68" ht="14.5" x14ac:dyDescent="0.35">
      <c r="A63" s="181">
        <v>4701500</v>
      </c>
      <c r="B63" s="143" t="s">
        <v>152</v>
      </c>
      <c r="C63" s="127">
        <f>'[3]2019-2020 Rev Final-merged'!F56</f>
        <v>295165.16924161237</v>
      </c>
      <c r="D63" s="127">
        <f>'[3]2019-2020 Rev Final-merged'!G56</f>
        <v>71171.957522308308</v>
      </c>
      <c r="E63" s="127">
        <f>'[3]2019-2020 Rev Final-merged'!H56</f>
        <v>140128.78315187278</v>
      </c>
      <c r="F63" s="127">
        <f>'[3]2019-2020 Rev Final-merged'!I56</f>
        <v>141591.81888586903</v>
      </c>
      <c r="G63" s="127">
        <f>'[3]2019-2020 Rev Final-merged'!J56</f>
        <v>648057.72880166245</v>
      </c>
      <c r="H63" s="127">
        <f>'[3]2019-2020 Rev Final-merged'!K56</f>
        <v>338483.62360035261</v>
      </c>
      <c r="I63" s="127">
        <f>'[3]2019-2020 Rev Final-merged'!L56</f>
        <v>82852.104202034927</v>
      </c>
      <c r="J63" s="127">
        <f>'[3]2019-2020 Rev Final-merged'!M56</f>
        <v>174936.22694429616</v>
      </c>
      <c r="K63" s="127">
        <f>'[3]2019-2020 Rev Final-merged'!N56</f>
        <v>151573.15057204352</v>
      </c>
      <c r="L63" s="127">
        <f>'[3]2019-2020 Rev Final-merged'!O56</f>
        <v>747845.1053187272</v>
      </c>
      <c r="M63" s="127">
        <f t="shared" si="42"/>
        <v>747845.1053187272</v>
      </c>
      <c r="N63" s="127">
        <f>'[3]Hold Harmless Base-20'!Y55</f>
        <v>642318.24364541867</v>
      </c>
      <c r="O63" s="162">
        <f t="shared" si="43"/>
        <v>105526.86167330854</v>
      </c>
      <c r="P63" s="163">
        <f t="shared" si="44"/>
        <v>105526.86167330854</v>
      </c>
      <c r="Q63" s="164">
        <f t="shared" si="45"/>
        <v>86555.011145196171</v>
      </c>
      <c r="R63" s="165">
        <f t="shared" si="46"/>
        <v>661290.09417353105</v>
      </c>
      <c r="S63" s="166">
        <f t="shared" si="47"/>
        <v>1.029536527594856</v>
      </c>
      <c r="T63" s="167">
        <f t="shared" si="48"/>
        <v>0.88426077735936115</v>
      </c>
      <c r="U63" s="149" t="b">
        <f t="shared" si="49"/>
        <v>0</v>
      </c>
      <c r="V63" s="127">
        <f t="shared" si="50"/>
        <v>655081.41883932822</v>
      </c>
      <c r="W63" s="143">
        <f t="shared" si="51"/>
        <v>655081.41883932799</v>
      </c>
      <c r="X63" s="143">
        <f t="shared" si="52"/>
        <v>655081.41883932799</v>
      </c>
      <c r="Y63" s="143">
        <f>'[3]Hold Harmless Base-20'!L55</f>
        <v>292551.05628189963</v>
      </c>
      <c r="Z63" s="143">
        <f>'[3]Hold Harmless Base-20'!M55</f>
        <v>70541.627266861076</v>
      </c>
      <c r="AA63" s="143">
        <f>'[3]Hold Harmless Base-20'!N55</f>
        <v>138887.74082629191</v>
      </c>
      <c r="AB63" s="143">
        <f>'[3]Hold Harmless Base-20'!O55</f>
        <v>140337.81927036608</v>
      </c>
      <c r="AC63" s="143">
        <f t="shared" si="53"/>
        <v>642318.24364541867</v>
      </c>
      <c r="AD63" s="168">
        <f>'[3]Populations-merged FY20'!M56</f>
        <v>0.27292965271593944</v>
      </c>
      <c r="AE63" s="169">
        <f t="shared" si="54"/>
        <v>0</v>
      </c>
      <c r="AF63" s="169">
        <f t="shared" si="55"/>
        <v>0.9</v>
      </c>
      <c r="AG63" s="169">
        <f t="shared" si="56"/>
        <v>0</v>
      </c>
      <c r="AH63" s="170">
        <f t="shared" si="57"/>
        <v>0.9</v>
      </c>
      <c r="AI63" s="143">
        <f t="shared" si="58"/>
        <v>578086.41928087687</v>
      </c>
      <c r="AJ63" s="143">
        <f t="shared" si="59"/>
        <v>0</v>
      </c>
      <c r="AK63" s="143">
        <f t="shared" si="60"/>
        <v>655081.41883932799</v>
      </c>
      <c r="AL63" s="143">
        <f t="shared" si="61"/>
        <v>654600.88108009787</v>
      </c>
      <c r="AM63" s="143">
        <f t="shared" si="62"/>
        <v>654600.88108009787</v>
      </c>
      <c r="AN63" s="143">
        <f t="shared" si="63"/>
        <v>0</v>
      </c>
      <c r="AO63" s="143">
        <f t="shared" si="64"/>
        <v>654600.88108009787</v>
      </c>
      <c r="AP63" s="143">
        <f t="shared" si="65"/>
        <v>654599.68613039458</v>
      </c>
      <c r="AQ63" s="143">
        <f t="shared" si="66"/>
        <v>654599.68613039458</v>
      </c>
      <c r="AR63" s="143">
        <f t="shared" si="67"/>
        <v>0</v>
      </c>
      <c r="AS63" s="143">
        <f t="shared" si="68"/>
        <v>654599.68613039458</v>
      </c>
      <c r="AT63" s="143">
        <f t="shared" si="69"/>
        <v>654599.68613039446</v>
      </c>
      <c r="AU63" s="127">
        <f t="shared" si="70"/>
        <v>654599.68613039446</v>
      </c>
      <c r="AV63" s="143">
        <f t="shared" si="71"/>
        <v>0</v>
      </c>
      <c r="AW63" s="143">
        <f>'[3]Populations-merged FY20'!K56</f>
        <v>613</v>
      </c>
      <c r="AX63" s="151">
        <f t="shared" si="72"/>
        <v>1068</v>
      </c>
      <c r="AY63" s="152">
        <f>'[3]Populations-merged FY20'!G56</f>
        <v>73</v>
      </c>
      <c r="AZ63" s="171">
        <f t="shared" si="73"/>
        <v>77964</v>
      </c>
      <c r="BA63" s="172">
        <f t="shared" si="74"/>
        <v>576635.68613039446</v>
      </c>
      <c r="BB63" s="182">
        <f t="shared" si="80"/>
        <v>575567.68613039446</v>
      </c>
      <c r="BC63" s="174">
        <f>'[3]Spec Schs Calculations-20'!C54</f>
        <v>0</v>
      </c>
      <c r="BD63" s="183">
        <f t="shared" si="75"/>
        <v>0</v>
      </c>
      <c r="BE63" s="176">
        <f>'[3]Spec Schs Calculations-20'!D54</f>
        <v>0</v>
      </c>
      <c r="BF63" s="184">
        <f t="shared" si="76"/>
        <v>0</v>
      </c>
      <c r="BG63" s="176">
        <f>'[3]Spec Schs Calculations-20'!E54</f>
        <v>1</v>
      </c>
      <c r="BH63" s="184">
        <f t="shared" si="77"/>
        <v>1068</v>
      </c>
      <c r="BI63" s="185">
        <f>'[3]Spec Schs Calculations-20'!F54</f>
        <v>0</v>
      </c>
      <c r="BJ63" s="184">
        <f t="shared" si="78"/>
        <v>0</v>
      </c>
      <c r="BK63" s="180">
        <f t="shared" si="79"/>
        <v>1068</v>
      </c>
      <c r="BL63" s="13"/>
      <c r="BM63" s="191"/>
      <c r="BN63" s="191"/>
      <c r="BO63" s="191"/>
      <c r="BP63" s="191"/>
    </row>
    <row r="64" spans="1:68" ht="14.5" x14ac:dyDescent="0.35">
      <c r="A64" s="181">
        <v>4701530</v>
      </c>
      <c r="B64" s="143" t="s">
        <v>153</v>
      </c>
      <c r="C64" s="127">
        <f>'[3]2019-2020 Rev Final-merged'!F57</f>
        <v>332845.82914479717</v>
      </c>
      <c r="D64" s="127">
        <f>'[3]2019-2020 Rev Final-merged'!G57</f>
        <v>81091.8278886841</v>
      </c>
      <c r="E64" s="127">
        <f>'[3]2019-2020 Rev Final-merged'!H57</f>
        <v>191339.79592707532</v>
      </c>
      <c r="F64" s="127">
        <f>'[3]2019-2020 Rev Final-merged'!I57</f>
        <v>190664.20623975285</v>
      </c>
      <c r="G64" s="127">
        <f>'[3]2019-2020 Rev Final-merged'!J57</f>
        <v>795941.65920030943</v>
      </c>
      <c r="H64" s="127">
        <f>'[3]2019-2020 Rev Final-merged'!K57</f>
        <v>348974.95940525731</v>
      </c>
      <c r="I64" s="127">
        <f>'[3]2019-2020 Rev Final-merged'!L57</f>
        <v>85420.113957073467</v>
      </c>
      <c r="J64" s="127">
        <f>'[3]2019-2020 Rev Final-merged'!M57</f>
        <v>188270.24954533603</v>
      </c>
      <c r="K64" s="127">
        <f>'[3]2019-2020 Rev Final-merged'!N57</f>
        <v>171597.78561577757</v>
      </c>
      <c r="L64" s="127">
        <f>'[3]2019-2020 Rev Final-merged'!O57</f>
        <v>794263.10852344439</v>
      </c>
      <c r="M64" s="127">
        <f t="shared" si="42"/>
        <v>794263.10852344439</v>
      </c>
      <c r="N64" s="127">
        <f>'[3]Hold Harmless Base-20'!Y56</f>
        <v>801405.35090345889</v>
      </c>
      <c r="O64" s="162">
        <f t="shared" si="43"/>
        <v>-7142.2423800145043</v>
      </c>
      <c r="P64" s="163" t="str">
        <f t="shared" si="44"/>
        <v>0</v>
      </c>
      <c r="Q64" s="164">
        <f t="shared" si="45"/>
        <v>0</v>
      </c>
      <c r="R64" s="165">
        <f t="shared" si="46"/>
        <v>794263.10852344439</v>
      </c>
      <c r="S64" s="166">
        <f t="shared" si="47"/>
        <v>0.99108785289246848</v>
      </c>
      <c r="T64" s="167">
        <f t="shared" si="48"/>
        <v>1</v>
      </c>
      <c r="U64" s="149" t="b">
        <f t="shared" si="49"/>
        <v>0</v>
      </c>
      <c r="V64" s="127">
        <f t="shared" si="50"/>
        <v>786805.9852212728</v>
      </c>
      <c r="W64" s="143">
        <f t="shared" si="51"/>
        <v>786805.98522127257</v>
      </c>
      <c r="X64" s="143">
        <f t="shared" si="52"/>
        <v>786805.98522127257</v>
      </c>
      <c r="Y64" s="143">
        <f>'[3]Hold Harmless Base-20'!L56</f>
        <v>335130.62850679248</v>
      </c>
      <c r="Z64" s="143">
        <f>'[3]Hold Harmless Base-20'!M56</f>
        <v>81648.477665847138</v>
      </c>
      <c r="AA64" s="143">
        <f>'[3]Hold Harmless Base-20'!N56</f>
        <v>192653.2359806333</v>
      </c>
      <c r="AB64" s="143">
        <f>'[3]Hold Harmless Base-20'!O56</f>
        <v>191973.00875018601</v>
      </c>
      <c r="AC64" s="143">
        <f t="shared" si="53"/>
        <v>801405.35090345889</v>
      </c>
      <c r="AD64" s="168">
        <f>'[3]Populations-merged FY20'!M57</f>
        <v>0.29097605893186002</v>
      </c>
      <c r="AE64" s="169">
        <f t="shared" si="54"/>
        <v>0</v>
      </c>
      <c r="AF64" s="169">
        <f t="shared" si="55"/>
        <v>0.9</v>
      </c>
      <c r="AG64" s="169">
        <f t="shared" si="56"/>
        <v>0</v>
      </c>
      <c r="AH64" s="170">
        <f t="shared" si="57"/>
        <v>0.9</v>
      </c>
      <c r="AI64" s="143">
        <f t="shared" si="58"/>
        <v>721264.815813113</v>
      </c>
      <c r="AJ64" s="143">
        <f t="shared" si="59"/>
        <v>0</v>
      </c>
      <c r="AK64" s="143">
        <f t="shared" si="60"/>
        <v>786805.98522127257</v>
      </c>
      <c r="AL64" s="143">
        <f t="shared" si="61"/>
        <v>786228.82034647418</v>
      </c>
      <c r="AM64" s="143">
        <f t="shared" si="62"/>
        <v>786228.82034647418</v>
      </c>
      <c r="AN64" s="143">
        <f t="shared" si="63"/>
        <v>0</v>
      </c>
      <c r="AO64" s="143">
        <f t="shared" si="64"/>
        <v>786228.82034647418</v>
      </c>
      <c r="AP64" s="143">
        <f t="shared" si="65"/>
        <v>786227.38511483499</v>
      </c>
      <c r="AQ64" s="143">
        <f t="shared" si="66"/>
        <v>786227.38511483499</v>
      </c>
      <c r="AR64" s="143">
        <f t="shared" si="67"/>
        <v>0</v>
      </c>
      <c r="AS64" s="143">
        <f t="shared" si="68"/>
        <v>786227.38511483499</v>
      </c>
      <c r="AT64" s="143">
        <f t="shared" si="69"/>
        <v>786227.38511483488</v>
      </c>
      <c r="AU64" s="127">
        <f t="shared" si="70"/>
        <v>786227.38511483488</v>
      </c>
      <c r="AV64" s="143">
        <f t="shared" si="71"/>
        <v>0</v>
      </c>
      <c r="AW64" s="143">
        <f>'[3]Populations-merged FY20'!K57</f>
        <v>632</v>
      </c>
      <c r="AX64" s="151">
        <f t="shared" si="72"/>
        <v>1244</v>
      </c>
      <c r="AY64" s="152">
        <f>'[3]Populations-merged FY20'!G57</f>
        <v>0</v>
      </c>
      <c r="AZ64" s="171">
        <f t="shared" si="73"/>
        <v>0</v>
      </c>
      <c r="BA64" s="172">
        <f t="shared" si="74"/>
        <v>786227.38511483488</v>
      </c>
      <c r="BB64" s="182">
        <f t="shared" si="80"/>
        <v>784983.38511483488</v>
      </c>
      <c r="BC64" s="174">
        <f>'[3]Spec Schs Calculations-20'!C55</f>
        <v>0</v>
      </c>
      <c r="BD64" s="183">
        <f t="shared" si="75"/>
        <v>0</v>
      </c>
      <c r="BE64" s="176">
        <f>'[3]Spec Schs Calculations-20'!D55</f>
        <v>0</v>
      </c>
      <c r="BF64" s="184">
        <f t="shared" si="76"/>
        <v>0</v>
      </c>
      <c r="BG64" s="176">
        <f>'[3]Spec Schs Calculations-20'!E55</f>
        <v>1</v>
      </c>
      <c r="BH64" s="184">
        <f t="shared" si="77"/>
        <v>1244</v>
      </c>
      <c r="BI64" s="185">
        <f>'[3]Spec Schs Calculations-20'!F55</f>
        <v>0</v>
      </c>
      <c r="BJ64" s="184">
        <f t="shared" si="78"/>
        <v>0</v>
      </c>
      <c r="BK64" s="180">
        <f t="shared" si="79"/>
        <v>1244</v>
      </c>
      <c r="BL64" s="13"/>
      <c r="BM64" s="192"/>
      <c r="BN64" s="192"/>
      <c r="BO64" s="192"/>
      <c r="BP64" s="192"/>
    </row>
    <row r="65" spans="1:68" ht="14.5" x14ac:dyDescent="0.35">
      <c r="A65" s="181">
        <v>4700001</v>
      </c>
      <c r="B65" s="143" t="s">
        <v>154</v>
      </c>
      <c r="C65" s="127">
        <f>'[3]2019-2020 Rev Final-merged'!F58</f>
        <v>1370634.003978339</v>
      </c>
      <c r="D65" s="127">
        <f>'[3]2019-2020 Rev Final-merged'!G58</f>
        <v>330495.31338816573</v>
      </c>
      <c r="E65" s="127">
        <f>'[3]2019-2020 Rev Final-merged'!H58</f>
        <v>680023.59894692607</v>
      </c>
      <c r="F65" s="127">
        <f>'[3]2019-2020 Rev Final-merged'!I58</f>
        <v>687123.48808349087</v>
      </c>
      <c r="G65" s="127">
        <f>'[3]2019-2020 Rev Final-merged'!J58</f>
        <v>3068276.4043969214</v>
      </c>
      <c r="H65" s="127">
        <f>'[3]2019-2020 Rev Final-merged'!K58</f>
        <v>1334608.3494976382</v>
      </c>
      <c r="I65" s="127">
        <f>'[3]2019-2020 Rev Final-merged'!L58</f>
        <v>326677.87252254214</v>
      </c>
      <c r="J65" s="127">
        <f>'[3]2019-2020 Rev Final-merged'!M58</f>
        <v>654345.54649754195</v>
      </c>
      <c r="K65" s="127">
        <f>'[3]2019-2020 Rev Final-merged'!N58</f>
        <v>618411.13927514176</v>
      </c>
      <c r="L65" s="127">
        <f>'[3]2019-2020 Rev Final-merged'!O58</f>
        <v>2934042.9077928644</v>
      </c>
      <c r="M65" s="127">
        <f t="shared" si="42"/>
        <v>2934042.9077928644</v>
      </c>
      <c r="N65" s="127">
        <f>'[3]Hold Harmless Base-20'!Y57</f>
        <v>2768261.9090305027</v>
      </c>
      <c r="O65" s="162">
        <f t="shared" si="43"/>
        <v>165780.99876236171</v>
      </c>
      <c r="P65" s="163">
        <f t="shared" si="44"/>
        <v>165780.99876236171</v>
      </c>
      <c r="Q65" s="164">
        <f t="shared" si="45"/>
        <v>135976.52737897524</v>
      </c>
      <c r="R65" s="165">
        <f t="shared" si="46"/>
        <v>2798066.380413889</v>
      </c>
      <c r="S65" s="166">
        <f t="shared" si="47"/>
        <v>1.0107664926090121</v>
      </c>
      <c r="T65" s="167">
        <f t="shared" si="48"/>
        <v>0.95365557640012022</v>
      </c>
      <c r="U65" s="149" t="b">
        <f t="shared" si="49"/>
        <v>0</v>
      </c>
      <c r="V65" s="127">
        <f t="shared" si="50"/>
        <v>2771796.0856180033</v>
      </c>
      <c r="W65" s="143">
        <f t="shared" si="51"/>
        <v>2771796.0856180023</v>
      </c>
      <c r="X65" s="143">
        <f t="shared" si="52"/>
        <v>2771796.0856180023</v>
      </c>
      <c r="Y65" s="143">
        <f>'[3]Hold Harmless Base-20'!L57</f>
        <v>1236614.1130564061</v>
      </c>
      <c r="Z65" s="143">
        <f>'[3]Hold Harmless Base-20'!M57</f>
        <v>298179.65091231198</v>
      </c>
      <c r="AA65" s="143">
        <f>'[3]Hold Harmless Base-20'!N57</f>
        <v>613531.23972434865</v>
      </c>
      <c r="AB65" s="143">
        <f>'[3]Hold Harmless Base-20'!O57</f>
        <v>619936.90533743578</v>
      </c>
      <c r="AC65" s="143">
        <f t="shared" si="53"/>
        <v>2768261.9090305027</v>
      </c>
      <c r="AD65" s="168">
        <f>'[3]Populations-merged FY20'!M58</f>
        <v>0.22036834427425236</v>
      </c>
      <c r="AE65" s="169">
        <f t="shared" si="54"/>
        <v>0</v>
      </c>
      <c r="AF65" s="169">
        <f t="shared" si="55"/>
        <v>0.9</v>
      </c>
      <c r="AG65" s="169">
        <f t="shared" si="56"/>
        <v>0</v>
      </c>
      <c r="AH65" s="170">
        <f t="shared" si="57"/>
        <v>0.9</v>
      </c>
      <c r="AI65" s="143">
        <f t="shared" si="58"/>
        <v>2491435.7181274523</v>
      </c>
      <c r="AJ65" s="143">
        <f t="shared" si="59"/>
        <v>0</v>
      </c>
      <c r="AK65" s="143">
        <f t="shared" si="60"/>
        <v>2771796.0856180023</v>
      </c>
      <c r="AL65" s="143">
        <f t="shared" si="61"/>
        <v>2769762.8228178057</v>
      </c>
      <c r="AM65" s="143">
        <f t="shared" si="62"/>
        <v>2769762.8228178057</v>
      </c>
      <c r="AN65" s="143">
        <f t="shared" si="63"/>
        <v>0</v>
      </c>
      <c r="AO65" s="143">
        <f t="shared" si="64"/>
        <v>2769762.8228178057</v>
      </c>
      <c r="AP65" s="143">
        <f t="shared" si="65"/>
        <v>2769757.7667181902</v>
      </c>
      <c r="AQ65" s="143">
        <f t="shared" si="66"/>
        <v>2769757.7667181902</v>
      </c>
      <c r="AR65" s="143">
        <f t="shared" si="67"/>
        <v>0</v>
      </c>
      <c r="AS65" s="143">
        <f t="shared" si="68"/>
        <v>2769757.7667181902</v>
      </c>
      <c r="AT65" s="143">
        <f t="shared" si="69"/>
        <v>2769757.7667181897</v>
      </c>
      <c r="AU65" s="127">
        <f t="shared" si="70"/>
        <v>2769757.7667181897</v>
      </c>
      <c r="AV65" s="143">
        <f t="shared" si="71"/>
        <v>0</v>
      </c>
      <c r="AW65" s="143">
        <f>'[3]Populations-merged FY20'!K58</f>
        <v>2417</v>
      </c>
      <c r="AX65" s="151">
        <f t="shared" si="72"/>
        <v>1146</v>
      </c>
      <c r="AY65" s="152">
        <f>'[3]Populations-merged FY20'!G58</f>
        <v>0</v>
      </c>
      <c r="AZ65" s="171">
        <f t="shared" si="73"/>
        <v>0</v>
      </c>
      <c r="BA65" s="172">
        <f t="shared" si="74"/>
        <v>2769757.7667181897</v>
      </c>
      <c r="BB65" s="182">
        <f t="shared" si="80"/>
        <v>2768611.7667181897</v>
      </c>
      <c r="BC65" s="174">
        <f>'[3]Spec Schs Calculations-20'!C56</f>
        <v>0</v>
      </c>
      <c r="BD65" s="183">
        <f t="shared" si="75"/>
        <v>0</v>
      </c>
      <c r="BE65" s="176">
        <f>'[3]Spec Schs Calculations-20'!D56</f>
        <v>0</v>
      </c>
      <c r="BF65" s="184">
        <f t="shared" si="76"/>
        <v>0</v>
      </c>
      <c r="BG65" s="176">
        <f>'[3]Spec Schs Calculations-20'!E56</f>
        <v>1</v>
      </c>
      <c r="BH65" s="184">
        <f t="shared" si="77"/>
        <v>1146</v>
      </c>
      <c r="BI65" s="185">
        <f>'[3]Spec Schs Calculations-20'!F56</f>
        <v>0</v>
      </c>
      <c r="BJ65" s="184">
        <f t="shared" si="78"/>
        <v>0</v>
      </c>
      <c r="BK65" s="180">
        <f t="shared" si="79"/>
        <v>1146</v>
      </c>
      <c r="BL65" s="13"/>
      <c r="BM65" s="193"/>
      <c r="BN65" s="193"/>
      <c r="BO65" s="193"/>
      <c r="BP65" s="193"/>
    </row>
    <row r="66" spans="1:68" ht="14.5" x14ac:dyDescent="0.35">
      <c r="A66" s="181">
        <v>4701590</v>
      </c>
      <c r="B66" s="143" t="s">
        <v>155</v>
      </c>
      <c r="C66" s="127">
        <f>'[3]2019-2020 Rev Final-merged'!F59</f>
        <v>5301982.853877265</v>
      </c>
      <c r="D66" s="127">
        <f>'[3]2019-2020 Rev Final-merged'!G59</f>
        <v>1278445.2157065701</v>
      </c>
      <c r="E66" s="127">
        <f>'[3]2019-2020 Rev Final-merged'!H59</f>
        <v>3602235.8688866077</v>
      </c>
      <c r="F66" s="127">
        <f>'[3]2019-2020 Rev Final-merged'!I59</f>
        <v>3639845.5567745846</v>
      </c>
      <c r="G66" s="127">
        <f>'[3]2019-2020 Rev Final-merged'!J59</f>
        <v>13822509.495245026</v>
      </c>
      <c r="H66" s="127">
        <f>'[3]2019-2020 Rev Final-merged'!K59</f>
        <v>5321315.9553614948</v>
      </c>
      <c r="I66" s="127">
        <f>'[3]2019-2020 Rev Final-merged'!L59</f>
        <v>1302521.5794372107</v>
      </c>
      <c r="J66" s="127">
        <f>'[3]2019-2020 Rev Final-merged'!M59</f>
        <v>3642604.7466306211</v>
      </c>
      <c r="K66" s="127">
        <f>'[3]2019-2020 Rev Final-merged'!N59</f>
        <v>3570289.9388098484</v>
      </c>
      <c r="L66" s="127">
        <f>'[3]2019-2020 Rev Final-merged'!O59</f>
        <v>13836732.220239177</v>
      </c>
      <c r="M66" s="127">
        <f t="shared" si="42"/>
        <v>13836732.220239177</v>
      </c>
      <c r="N66" s="127">
        <f>'[3]Hold Harmless Base-20'!Y58</f>
        <v>12971480.232339691</v>
      </c>
      <c r="O66" s="162">
        <f t="shared" si="43"/>
        <v>865251.98789948598</v>
      </c>
      <c r="P66" s="163">
        <f t="shared" si="44"/>
        <v>865251.98789948598</v>
      </c>
      <c r="Q66" s="164">
        <f t="shared" si="45"/>
        <v>709695.08870541875</v>
      </c>
      <c r="R66" s="165">
        <f t="shared" si="46"/>
        <v>13127037.131533759</v>
      </c>
      <c r="S66" s="166">
        <f t="shared" si="47"/>
        <v>1.0119922242032364</v>
      </c>
      <c r="T66" s="167">
        <f t="shared" si="48"/>
        <v>0.94870934282681729</v>
      </c>
      <c r="U66" s="149" t="b">
        <f t="shared" si="49"/>
        <v>0</v>
      </c>
      <c r="V66" s="127">
        <f t="shared" si="50"/>
        <v>13003790.900616635</v>
      </c>
      <c r="W66" s="143">
        <f t="shared" si="51"/>
        <v>13003790.900616629</v>
      </c>
      <c r="X66" s="143">
        <f t="shared" si="52"/>
        <v>13003790.900616629</v>
      </c>
      <c r="Y66" s="143">
        <f>'[3]Hold Harmless Base-20'!L58</f>
        <v>4975548.4563010447</v>
      </c>
      <c r="Z66" s="143">
        <f>'[3]Hold Harmless Base-20'!M58</f>
        <v>1199733.4383725133</v>
      </c>
      <c r="AA66" s="143">
        <f>'[3]Hold Harmless Base-20'!N58</f>
        <v>3380452.1083209664</v>
      </c>
      <c r="AB66" s="143">
        <f>'[3]Hold Harmless Base-20'!O58</f>
        <v>3415746.229345168</v>
      </c>
      <c r="AC66" s="143">
        <f t="shared" si="53"/>
        <v>12971480.232339691</v>
      </c>
      <c r="AD66" s="168">
        <f>'[3]Populations-merged FY20'!M59</f>
        <v>0.17706936150666056</v>
      </c>
      <c r="AE66" s="169">
        <f t="shared" si="54"/>
        <v>0</v>
      </c>
      <c r="AF66" s="169">
        <f t="shared" si="55"/>
        <v>0.9</v>
      </c>
      <c r="AG66" s="169">
        <f t="shared" si="56"/>
        <v>0</v>
      </c>
      <c r="AH66" s="170">
        <f t="shared" si="57"/>
        <v>0.9</v>
      </c>
      <c r="AI66" s="143">
        <f t="shared" si="58"/>
        <v>11674332.209105723</v>
      </c>
      <c r="AJ66" s="143">
        <f t="shared" si="59"/>
        <v>0</v>
      </c>
      <c r="AK66" s="143">
        <f t="shared" si="60"/>
        <v>13003790.900616629</v>
      </c>
      <c r="AL66" s="143">
        <f t="shared" si="61"/>
        <v>12994251.914528528</v>
      </c>
      <c r="AM66" s="143">
        <f t="shared" si="62"/>
        <v>12994251.914528528</v>
      </c>
      <c r="AN66" s="143">
        <f t="shared" si="63"/>
        <v>0</v>
      </c>
      <c r="AO66" s="143">
        <f t="shared" si="64"/>
        <v>12994251.914528528</v>
      </c>
      <c r="AP66" s="143">
        <f t="shared" si="65"/>
        <v>12994228.194002146</v>
      </c>
      <c r="AQ66" s="143">
        <f t="shared" si="66"/>
        <v>12994228.194002146</v>
      </c>
      <c r="AR66" s="143">
        <f t="shared" si="67"/>
        <v>0</v>
      </c>
      <c r="AS66" s="143">
        <f t="shared" si="68"/>
        <v>12994228.194002146</v>
      </c>
      <c r="AT66" s="143">
        <f t="shared" si="69"/>
        <v>12994228.194002142</v>
      </c>
      <c r="AU66" s="127">
        <f t="shared" si="70"/>
        <v>12994228.194002142</v>
      </c>
      <c r="AV66" s="143">
        <f t="shared" si="71"/>
        <v>0</v>
      </c>
      <c r="AW66" s="143">
        <f>'[3]Populations-merged FY20'!K59</f>
        <v>9637</v>
      </c>
      <c r="AX66" s="151">
        <f t="shared" si="72"/>
        <v>1348</v>
      </c>
      <c r="AY66" s="152">
        <f>'[3]Populations-merged FY20'!G59</f>
        <v>110</v>
      </c>
      <c r="AZ66" s="171">
        <f t="shared" si="73"/>
        <v>148280</v>
      </c>
      <c r="BA66" s="172">
        <f t="shared" si="74"/>
        <v>12845948.194002142</v>
      </c>
      <c r="BB66" s="189">
        <f t="shared" si="80"/>
        <v>12833816.194002142</v>
      </c>
      <c r="BC66" s="174">
        <f>'[3]Spec Schs Calculations-20'!C57</f>
        <v>5</v>
      </c>
      <c r="BD66" s="183">
        <f t="shared" si="75"/>
        <v>6740</v>
      </c>
      <c r="BE66" s="176">
        <f>'[3]Spec Schs Calculations-20'!D57</f>
        <v>0</v>
      </c>
      <c r="BF66" s="184">
        <f t="shared" si="76"/>
        <v>0</v>
      </c>
      <c r="BG66" s="176">
        <f>'[3]Spec Schs Calculations-20'!E57</f>
        <v>4</v>
      </c>
      <c r="BH66" s="184">
        <f t="shared" si="77"/>
        <v>5392</v>
      </c>
      <c r="BI66" s="185">
        <f>'[3]Spec Schs Calculations-20'!F57</f>
        <v>0</v>
      </c>
      <c r="BJ66" s="184">
        <f t="shared" si="78"/>
        <v>0</v>
      </c>
      <c r="BK66" s="180">
        <f t="shared" si="79"/>
        <v>12132</v>
      </c>
      <c r="BL66" s="13"/>
      <c r="BM66" s="194"/>
      <c r="BN66" s="195"/>
      <c r="BO66" s="196"/>
      <c r="BP66" s="194"/>
    </row>
    <row r="67" spans="1:68" ht="14.5" x14ac:dyDescent="0.35">
      <c r="A67" s="181">
        <v>4701620</v>
      </c>
      <c r="B67" s="143" t="s">
        <v>156</v>
      </c>
      <c r="C67" s="127">
        <f>'[3]2019-2020 Rev Final-merged'!F60</f>
        <v>216663.7944433112</v>
      </c>
      <c r="D67" s="127">
        <f>'[3]2019-2020 Rev Final-merged'!G60</f>
        <v>52243.245415311416</v>
      </c>
      <c r="E67" s="127">
        <f>'[3]2019-2020 Rev Final-merged'!H60</f>
        <v>152369.4248751796</v>
      </c>
      <c r="F67" s="127">
        <f>'[3]2019-2020 Rev Final-merged'!I60</f>
        <v>153960.26087865245</v>
      </c>
      <c r="G67" s="127">
        <f>'[3]2019-2020 Rev Final-merged'!J60</f>
        <v>575236.72561245458</v>
      </c>
      <c r="H67" s="127">
        <f>'[3]2019-2020 Rev Final-merged'!K60</f>
        <v>205830.60472114562</v>
      </c>
      <c r="I67" s="127">
        <f>'[3]2019-2020 Rev Final-merged'!L60</f>
        <v>49631.083144545846</v>
      </c>
      <c r="J67" s="127">
        <f>'[3]2019-2020 Rev Final-merged'!M60</f>
        <v>144750.95363142062</v>
      </c>
      <c r="K67" s="127">
        <f>'[3]2019-2020 Rev Final-merged'!N60</f>
        <v>146262.24783471983</v>
      </c>
      <c r="L67" s="127">
        <f>'[3]2019-2020 Rev Final-merged'!O60</f>
        <v>546474.88933183195</v>
      </c>
      <c r="M67" s="127">
        <f t="shared" si="42"/>
        <v>546474.88933183195</v>
      </c>
      <c r="N67" s="127">
        <f>'[3]Hold Harmless Base-20'!Y59</f>
        <v>523821.93514514383</v>
      </c>
      <c r="O67" s="162">
        <f t="shared" si="43"/>
        <v>22652.954186688119</v>
      </c>
      <c r="P67" s="163">
        <f t="shared" si="44"/>
        <v>22652.954186688119</v>
      </c>
      <c r="Q67" s="164">
        <f t="shared" si="45"/>
        <v>18580.356423092089</v>
      </c>
      <c r="R67" s="165">
        <f t="shared" si="46"/>
        <v>527894.53290873987</v>
      </c>
      <c r="S67" s="166">
        <f t="shared" si="47"/>
        <v>1.0077747751484816</v>
      </c>
      <c r="T67" s="167">
        <f t="shared" si="48"/>
        <v>0.96599961537883283</v>
      </c>
      <c r="U67" s="149" t="b">
        <f t="shared" si="49"/>
        <v>0</v>
      </c>
      <c r="V67" s="127">
        <f t="shared" si="50"/>
        <v>522938.27272216143</v>
      </c>
      <c r="W67" s="143">
        <f t="shared" si="51"/>
        <v>522938.2727221612</v>
      </c>
      <c r="X67" s="143">
        <f t="shared" si="52"/>
        <v>522938.2727221612</v>
      </c>
      <c r="Y67" s="143">
        <f>'[3]Hold Harmless Base-20'!L59</f>
        <v>197298.33480355178</v>
      </c>
      <c r="Z67" s="143">
        <f>'[3]Hold Harmless Base-20'!M59</f>
        <v>47573.732157963896</v>
      </c>
      <c r="AA67" s="143">
        <f>'[3]Hold Harmless Base-20'!N59</f>
        <v>138750.61073350409</v>
      </c>
      <c r="AB67" s="143">
        <f>'[3]Hold Harmless Base-20'!O59</f>
        <v>140199.25745012407</v>
      </c>
      <c r="AC67" s="143">
        <f t="shared" si="53"/>
        <v>523821.93514514383</v>
      </c>
      <c r="AD67" s="168">
        <f>'[3]Populations-merged FY20'!M60</f>
        <v>0.35396518375241781</v>
      </c>
      <c r="AE67" s="169">
        <f t="shared" si="54"/>
        <v>0</v>
      </c>
      <c r="AF67" s="169">
        <f t="shared" si="55"/>
        <v>0</v>
      </c>
      <c r="AG67" s="169">
        <f t="shared" si="56"/>
        <v>0.95</v>
      </c>
      <c r="AH67" s="170">
        <f t="shared" si="57"/>
        <v>0.95</v>
      </c>
      <c r="AI67" s="143">
        <f t="shared" si="58"/>
        <v>497630.83838788659</v>
      </c>
      <c r="AJ67" s="143">
        <f t="shared" si="59"/>
        <v>0</v>
      </c>
      <c r="AK67" s="143">
        <f t="shared" si="60"/>
        <v>522938.2727221612</v>
      </c>
      <c r="AL67" s="143">
        <f t="shared" si="61"/>
        <v>522554.66912944306</v>
      </c>
      <c r="AM67" s="143">
        <f t="shared" si="62"/>
        <v>522554.66912944306</v>
      </c>
      <c r="AN67" s="143">
        <f t="shared" si="63"/>
        <v>0</v>
      </c>
      <c r="AO67" s="143">
        <f t="shared" si="64"/>
        <v>522554.66912944306</v>
      </c>
      <c r="AP67" s="143">
        <f t="shared" si="65"/>
        <v>522553.71522521705</v>
      </c>
      <c r="AQ67" s="143">
        <f t="shared" si="66"/>
        <v>522553.71522521705</v>
      </c>
      <c r="AR67" s="143">
        <f t="shared" si="67"/>
        <v>0</v>
      </c>
      <c r="AS67" s="143">
        <f t="shared" si="68"/>
        <v>522553.71522521705</v>
      </c>
      <c r="AT67" s="143">
        <f t="shared" si="69"/>
        <v>522553.71522521693</v>
      </c>
      <c r="AU67" s="127">
        <f t="shared" si="70"/>
        <v>522553.71522521693</v>
      </c>
      <c r="AV67" s="143">
        <f t="shared" si="71"/>
        <v>0</v>
      </c>
      <c r="AW67" s="143">
        <f>'[3]Populations-merged FY20'!K60</f>
        <v>366</v>
      </c>
      <c r="AX67" s="151">
        <f t="shared" si="72"/>
        <v>1428</v>
      </c>
      <c r="AY67" s="152">
        <f>'[3]Populations-merged FY20'!G60</f>
        <v>0</v>
      </c>
      <c r="AZ67" s="171">
        <f t="shared" si="73"/>
        <v>0</v>
      </c>
      <c r="BA67" s="172">
        <f t="shared" si="74"/>
        <v>522553.71522521693</v>
      </c>
      <c r="BB67" s="182">
        <f t="shared" si="80"/>
        <v>522553.71522521693</v>
      </c>
      <c r="BC67" s="174">
        <f>'[3]Spec Schs Calculations-20'!C58</f>
        <v>0</v>
      </c>
      <c r="BD67" s="183">
        <f t="shared" si="75"/>
        <v>0</v>
      </c>
      <c r="BE67" s="176">
        <f>'[3]Spec Schs Calculations-20'!D58</f>
        <v>0</v>
      </c>
      <c r="BF67" s="184">
        <f t="shared" si="76"/>
        <v>0</v>
      </c>
      <c r="BG67" s="176">
        <f>'[3]Spec Schs Calculations-20'!E58</f>
        <v>0</v>
      </c>
      <c r="BH67" s="184">
        <f t="shared" si="77"/>
        <v>0</v>
      </c>
      <c r="BI67" s="185">
        <f>'[3]Spec Schs Calculations-20'!F58</f>
        <v>0</v>
      </c>
      <c r="BJ67" s="184">
        <f t="shared" si="78"/>
        <v>0</v>
      </c>
      <c r="BK67" s="180">
        <f t="shared" si="79"/>
        <v>0</v>
      </c>
      <c r="BL67" s="13"/>
    </row>
    <row r="68" spans="1:68" ht="14.5" x14ac:dyDescent="0.35">
      <c r="A68" s="181">
        <v>4701650</v>
      </c>
      <c r="B68" s="143" t="s">
        <v>157</v>
      </c>
      <c r="C68" s="127">
        <f>'[3]2019-2020 Rev Final-merged'!F61</f>
        <v>582480.20100339467</v>
      </c>
      <c r="D68" s="127">
        <f>'[3]2019-2020 Rev Final-merged'!G61</f>
        <v>140451.04383391692</v>
      </c>
      <c r="E68" s="127">
        <f>'[3]2019-2020 Rev Final-merged'!H61</f>
        <v>314258.68297626555</v>
      </c>
      <c r="F68" s="127">
        <f>'[3]2019-2020 Rev Final-merged'!I61</f>
        <v>317539.74824045581</v>
      </c>
      <c r="G68" s="127">
        <f>'[3]2019-2020 Rev Final-merged'!J61</f>
        <v>1354729.676054033</v>
      </c>
      <c r="H68" s="127">
        <f>'[3]2019-2020 Rev Final-merged'!K61</f>
        <v>614571.40793995513</v>
      </c>
      <c r="I68" s="127">
        <f>'[3]2019-2020 Rev Final-merged'!L61</f>
        <v>150431.30828199803</v>
      </c>
      <c r="J68" s="127">
        <f>'[3]2019-2020 Rev Final-merged'!M61</f>
        <v>340202.72736979742</v>
      </c>
      <c r="K68" s="127">
        <f>'[3]2019-2020 Rev Final-merged'!N61</f>
        <v>303137.47869140824</v>
      </c>
      <c r="L68" s="127">
        <f>'[3]2019-2020 Rev Final-merged'!O61</f>
        <v>1408342.9222831589</v>
      </c>
      <c r="M68" s="127">
        <f t="shared" si="42"/>
        <v>1408342.9222831589</v>
      </c>
      <c r="N68" s="127">
        <f>'[3]Hold Harmless Base-20'!Y60</f>
        <v>1176910.0619464854</v>
      </c>
      <c r="O68" s="162">
        <f t="shared" si="43"/>
        <v>231432.86033667345</v>
      </c>
      <c r="P68" s="163">
        <f t="shared" si="44"/>
        <v>231432.86033667345</v>
      </c>
      <c r="Q68" s="164">
        <f t="shared" si="45"/>
        <v>189825.35335713596</v>
      </c>
      <c r="R68" s="165">
        <f t="shared" si="46"/>
        <v>1218517.5689260229</v>
      </c>
      <c r="S68" s="166">
        <f t="shared" si="47"/>
        <v>1.035353174660367</v>
      </c>
      <c r="T68" s="167">
        <f t="shared" si="48"/>
        <v>0.86521368456952408</v>
      </c>
      <c r="U68" s="149" t="b">
        <f t="shared" si="49"/>
        <v>0</v>
      </c>
      <c r="V68" s="127">
        <f t="shared" si="50"/>
        <v>1207077.234281454</v>
      </c>
      <c r="W68" s="143">
        <f t="shared" si="51"/>
        <v>1207077.2342814535</v>
      </c>
      <c r="X68" s="143">
        <f t="shared" si="52"/>
        <v>1207077.2342814535</v>
      </c>
      <c r="Y68" s="143">
        <f>'[3]Hold Harmless Base-20'!L60</f>
        <v>506024.79709624703</v>
      </c>
      <c r="Z68" s="143">
        <f>'[3]Hold Harmless Base-20'!M60</f>
        <v>122015.66823315888</v>
      </c>
      <c r="AA68" s="143">
        <f>'[3]Hold Harmless Base-20'!N60</f>
        <v>273009.59932176617</v>
      </c>
      <c r="AB68" s="143">
        <f>'[3]Hold Harmless Base-20'!O60</f>
        <v>275859.99729531334</v>
      </c>
      <c r="AC68" s="143">
        <f t="shared" si="53"/>
        <v>1176910.0619464854</v>
      </c>
      <c r="AD68" s="168">
        <f>'[3]Populations-merged FY20'!M61</f>
        <v>0.30261011419249595</v>
      </c>
      <c r="AE68" s="169">
        <f t="shared" si="54"/>
        <v>0</v>
      </c>
      <c r="AF68" s="169">
        <f t="shared" si="55"/>
        <v>0</v>
      </c>
      <c r="AG68" s="169">
        <f t="shared" si="56"/>
        <v>0.95</v>
      </c>
      <c r="AH68" s="170">
        <f t="shared" si="57"/>
        <v>0.95</v>
      </c>
      <c r="AI68" s="143">
        <f t="shared" si="58"/>
        <v>1118064.558849161</v>
      </c>
      <c r="AJ68" s="143">
        <f t="shared" si="59"/>
        <v>0</v>
      </c>
      <c r="AK68" s="143">
        <f t="shared" si="60"/>
        <v>1207077.2342814535</v>
      </c>
      <c r="AL68" s="143">
        <f t="shared" si="61"/>
        <v>1206191.7776455332</v>
      </c>
      <c r="AM68" s="143">
        <f t="shared" si="62"/>
        <v>1206191.7776455332</v>
      </c>
      <c r="AN68" s="143">
        <f t="shared" si="63"/>
        <v>0</v>
      </c>
      <c r="AO68" s="143">
        <f t="shared" si="64"/>
        <v>1206191.7776455332</v>
      </c>
      <c r="AP68" s="143">
        <f t="shared" si="65"/>
        <v>1206189.5757870446</v>
      </c>
      <c r="AQ68" s="143">
        <f t="shared" si="66"/>
        <v>1206189.5757870446</v>
      </c>
      <c r="AR68" s="143">
        <f t="shared" si="67"/>
        <v>0</v>
      </c>
      <c r="AS68" s="143">
        <f t="shared" si="68"/>
        <v>1206189.5757870446</v>
      </c>
      <c r="AT68" s="143">
        <f t="shared" si="69"/>
        <v>1206189.5757870444</v>
      </c>
      <c r="AU68" s="127">
        <f t="shared" si="70"/>
        <v>1206189.5757870444</v>
      </c>
      <c r="AV68" s="143">
        <f t="shared" si="71"/>
        <v>0</v>
      </c>
      <c r="AW68" s="143">
        <f>'[3]Populations-merged FY20'!K61</f>
        <v>1113</v>
      </c>
      <c r="AX68" s="151">
        <f t="shared" si="72"/>
        <v>1084</v>
      </c>
      <c r="AY68" s="152">
        <f>'[3]Populations-merged FY20'!G61</f>
        <v>0</v>
      </c>
      <c r="AZ68" s="171">
        <f t="shared" si="73"/>
        <v>0</v>
      </c>
      <c r="BA68" s="172">
        <f t="shared" si="74"/>
        <v>1206189.5757870444</v>
      </c>
      <c r="BB68" s="182">
        <f t="shared" si="80"/>
        <v>1201853.5757870444</v>
      </c>
      <c r="BC68" s="174">
        <f>'[3]Spec Schs Calculations-20'!C59</f>
        <v>2</v>
      </c>
      <c r="BD68" s="183">
        <f t="shared" si="75"/>
        <v>2168</v>
      </c>
      <c r="BE68" s="176">
        <f>'[3]Spec Schs Calculations-20'!D59</f>
        <v>1</v>
      </c>
      <c r="BF68" s="184">
        <f t="shared" si="76"/>
        <v>1084</v>
      </c>
      <c r="BG68" s="176">
        <f>'[3]Spec Schs Calculations-20'!E59</f>
        <v>1</v>
      </c>
      <c r="BH68" s="184">
        <f t="shared" si="77"/>
        <v>1084</v>
      </c>
      <c r="BI68" s="185">
        <f>'[3]Spec Schs Calculations-20'!F59</f>
        <v>0</v>
      </c>
      <c r="BJ68" s="184">
        <f t="shared" si="78"/>
        <v>0</v>
      </c>
      <c r="BK68" s="180">
        <f t="shared" si="79"/>
        <v>4336</v>
      </c>
      <c r="BL68" s="13"/>
    </row>
    <row r="69" spans="1:68" ht="14.5" x14ac:dyDescent="0.35">
      <c r="A69" s="181">
        <v>4701680</v>
      </c>
      <c r="B69" s="143" t="s">
        <v>158</v>
      </c>
      <c r="C69" s="127">
        <f>'[3]2019-2020 Rev Final-merged'!F62</f>
        <v>615450.77841868147</v>
      </c>
      <c r="D69" s="127">
        <f>'[3]2019-2020 Rev Final-merged'!G62</f>
        <v>148401.10291885558</v>
      </c>
      <c r="E69" s="127">
        <f>'[3]2019-2020 Rev Final-merged'!H62</f>
        <v>332908.47706537502</v>
      </c>
      <c r="F69" s="127">
        <f>'[3]2019-2020 Rev Final-merged'!I62</f>
        <v>336384.25832274195</v>
      </c>
      <c r="G69" s="127">
        <f>'[3]2019-2020 Rev Final-merged'!J62</f>
        <v>1433144.6167256539</v>
      </c>
      <c r="H69" s="127">
        <f>'[3]2019-2020 Rev Final-merged'!K62</f>
        <v>583649.57609391923</v>
      </c>
      <c r="I69" s="127">
        <f>'[3]2019-2020 Rev Final-merged'!L62</f>
        <v>142862.43742504221</v>
      </c>
      <c r="J69" s="127">
        <f>'[3]2019-2020 Rev Final-merged'!M62</f>
        <v>299617.6293588375</v>
      </c>
      <c r="K69" s="127">
        <f>'[3]2019-2020 Rev Final-merged'!N62</f>
        <v>302745.83249046776</v>
      </c>
      <c r="L69" s="127">
        <f>'[3]2019-2020 Rev Final-merged'!O62</f>
        <v>1328875.4753682667</v>
      </c>
      <c r="M69" s="127">
        <f t="shared" si="42"/>
        <v>1328875.4753682667</v>
      </c>
      <c r="N69" s="127">
        <f>'[3]Hold Harmless Base-20'!Y61</f>
        <v>1203125.008072861</v>
      </c>
      <c r="O69" s="162">
        <f t="shared" si="43"/>
        <v>125750.46729540569</v>
      </c>
      <c r="P69" s="163">
        <f t="shared" si="44"/>
        <v>125750.46729540569</v>
      </c>
      <c r="Q69" s="164">
        <f t="shared" si="45"/>
        <v>103142.77261426886</v>
      </c>
      <c r="R69" s="165">
        <f t="shared" si="46"/>
        <v>1225732.7027539979</v>
      </c>
      <c r="S69" s="166">
        <f t="shared" si="47"/>
        <v>1.0187908110374577</v>
      </c>
      <c r="T69" s="167">
        <f t="shared" si="48"/>
        <v>0.92238341776479449</v>
      </c>
      <c r="U69" s="149" t="b">
        <f t="shared" si="49"/>
        <v>0</v>
      </c>
      <c r="V69" s="127">
        <f t="shared" si="50"/>
        <v>1214224.6271530387</v>
      </c>
      <c r="W69" s="143">
        <f t="shared" si="51"/>
        <v>1214224.6271530383</v>
      </c>
      <c r="X69" s="143">
        <f t="shared" si="52"/>
        <v>1214224.6271530383</v>
      </c>
      <c r="Y69" s="143">
        <f>'[3]Hold Harmless Base-20'!L61</f>
        <v>516670.97242787981</v>
      </c>
      <c r="Z69" s="143">
        <f>'[3]Hold Harmless Base-20'!M61</f>
        <v>124582.73649675118</v>
      </c>
      <c r="AA69" s="143">
        <f>'[3]Hold Harmless Base-20'!N61</f>
        <v>279476.69026724366</v>
      </c>
      <c r="AB69" s="143">
        <f>'[3]Hold Harmless Base-20'!O61</f>
        <v>282394.60888098646</v>
      </c>
      <c r="AC69" s="143">
        <f t="shared" si="53"/>
        <v>1203125.008072861</v>
      </c>
      <c r="AD69" s="168">
        <f>'[3]Populations-merged FY20'!M62</f>
        <v>0.26998722860791824</v>
      </c>
      <c r="AE69" s="169">
        <f t="shared" si="54"/>
        <v>0</v>
      </c>
      <c r="AF69" s="169">
        <f t="shared" si="55"/>
        <v>0.9</v>
      </c>
      <c r="AG69" s="169">
        <f t="shared" si="56"/>
        <v>0</v>
      </c>
      <c r="AH69" s="170">
        <f t="shared" si="57"/>
        <v>0.9</v>
      </c>
      <c r="AI69" s="143">
        <f t="shared" si="58"/>
        <v>1082812.507265575</v>
      </c>
      <c r="AJ69" s="143">
        <f t="shared" si="59"/>
        <v>0</v>
      </c>
      <c r="AK69" s="143">
        <f t="shared" si="60"/>
        <v>1214224.6271530383</v>
      </c>
      <c r="AL69" s="143">
        <f t="shared" si="61"/>
        <v>1213333.9275166967</v>
      </c>
      <c r="AM69" s="143">
        <f t="shared" si="62"/>
        <v>1213333.9275166967</v>
      </c>
      <c r="AN69" s="143">
        <f t="shared" si="63"/>
        <v>0</v>
      </c>
      <c r="AO69" s="143">
        <f t="shared" si="64"/>
        <v>1213333.9275166967</v>
      </c>
      <c r="AP69" s="143">
        <f t="shared" si="65"/>
        <v>1213331.7126204774</v>
      </c>
      <c r="AQ69" s="143">
        <f t="shared" si="66"/>
        <v>1213331.7126204774</v>
      </c>
      <c r="AR69" s="143">
        <f t="shared" si="67"/>
        <v>0</v>
      </c>
      <c r="AS69" s="143">
        <f t="shared" si="68"/>
        <v>1213331.7126204774</v>
      </c>
      <c r="AT69" s="143">
        <f t="shared" si="69"/>
        <v>1213331.7126204772</v>
      </c>
      <c r="AU69" s="127">
        <f t="shared" si="70"/>
        <v>1213331.7126204772</v>
      </c>
      <c r="AV69" s="143">
        <f t="shared" si="71"/>
        <v>0</v>
      </c>
      <c r="AW69" s="143">
        <f>'[3]Populations-merged FY20'!K62</f>
        <v>1057</v>
      </c>
      <c r="AX69" s="151">
        <f t="shared" si="72"/>
        <v>1148</v>
      </c>
      <c r="AY69" s="152">
        <f>'[3]Populations-merged FY20'!G62</f>
        <v>0</v>
      </c>
      <c r="AZ69" s="171">
        <f t="shared" si="73"/>
        <v>0</v>
      </c>
      <c r="BA69" s="172">
        <f t="shared" si="74"/>
        <v>1213331.7126204772</v>
      </c>
      <c r="BB69" s="182">
        <f t="shared" si="80"/>
        <v>1212183.7126204772</v>
      </c>
      <c r="BC69" s="174">
        <f>'[3]Spec Schs Calculations-20'!C60</f>
        <v>0</v>
      </c>
      <c r="BD69" s="183">
        <f t="shared" si="75"/>
        <v>0</v>
      </c>
      <c r="BE69" s="176">
        <f>'[3]Spec Schs Calculations-20'!D60</f>
        <v>0</v>
      </c>
      <c r="BF69" s="184">
        <f t="shared" si="76"/>
        <v>0</v>
      </c>
      <c r="BG69" s="176">
        <f>'[3]Spec Schs Calculations-20'!E60</f>
        <v>1</v>
      </c>
      <c r="BH69" s="184">
        <f t="shared" si="77"/>
        <v>1148</v>
      </c>
      <c r="BI69" s="185">
        <f>'[3]Spec Schs Calculations-20'!F60</f>
        <v>0</v>
      </c>
      <c r="BJ69" s="184">
        <f t="shared" si="78"/>
        <v>0</v>
      </c>
      <c r="BK69" s="180">
        <f t="shared" si="79"/>
        <v>1148</v>
      </c>
      <c r="BL69" s="13"/>
    </row>
    <row r="70" spans="1:68" ht="14.5" x14ac:dyDescent="0.35">
      <c r="A70" s="181">
        <v>4701740</v>
      </c>
      <c r="B70" s="143" t="s">
        <v>159</v>
      </c>
      <c r="C70" s="127">
        <f>'[3]2019-2020 Rev Final-merged'!F63</f>
        <v>1010574.364903464</v>
      </c>
      <c r="D70" s="127">
        <f>'[3]2019-2020 Rev Final-merged'!G63</f>
        <v>243675.62052407328</v>
      </c>
      <c r="E70" s="127">
        <f>'[3]2019-2020 Rev Final-merged'!H63</f>
        <v>480883.3345677699</v>
      </c>
      <c r="F70" s="127">
        <f>'[3]2019-2020 Rev Final-merged'!I63</f>
        <v>479185.41375592229</v>
      </c>
      <c r="G70" s="127">
        <f>'[3]2019-2020 Rev Final-merged'!J63</f>
        <v>2214318.7337512295</v>
      </c>
      <c r="H70" s="127">
        <f>'[3]2019-2020 Rev Final-merged'!K63</f>
        <v>973485.52758143796</v>
      </c>
      <c r="I70" s="127">
        <f>'[3]2019-2020 Rev Final-merged'!L63</f>
        <v>238284.27358595032</v>
      </c>
      <c r="J70" s="127">
        <f>'[3]2019-2020 Rev Final-merged'!M63</f>
        <v>448053.73384894984</v>
      </c>
      <c r="K70" s="127">
        <f>'[3]2019-2020 Rev Final-merged'!N63</f>
        <v>431662.24643102865</v>
      </c>
      <c r="L70" s="127">
        <f>'[3]2019-2020 Rev Final-merged'!O63</f>
        <v>2091485.7814473668</v>
      </c>
      <c r="M70" s="127">
        <f t="shared" si="42"/>
        <v>2091485.7814473668</v>
      </c>
      <c r="N70" s="127">
        <f>'[3]Hold Harmless Base-20'!Y62</f>
        <v>2144581.7133958405</v>
      </c>
      <c r="O70" s="162">
        <f t="shared" si="43"/>
        <v>-53095.931948473677</v>
      </c>
      <c r="P70" s="163" t="str">
        <f t="shared" si="44"/>
        <v>0</v>
      </c>
      <c r="Q70" s="164">
        <f t="shared" si="45"/>
        <v>0</v>
      </c>
      <c r="R70" s="165">
        <f t="shared" si="46"/>
        <v>2091485.7814473668</v>
      </c>
      <c r="S70" s="166">
        <f t="shared" si="47"/>
        <v>0.97524182379397484</v>
      </c>
      <c r="T70" s="167">
        <f t="shared" si="48"/>
        <v>1</v>
      </c>
      <c r="U70" s="149" t="b">
        <f t="shared" si="49"/>
        <v>0</v>
      </c>
      <c r="V70" s="127">
        <f t="shared" si="50"/>
        <v>2071849.3823881357</v>
      </c>
      <c r="W70" s="143">
        <f t="shared" si="51"/>
        <v>2071849.3823881347</v>
      </c>
      <c r="X70" s="143">
        <f t="shared" si="52"/>
        <v>2071849.3823881347</v>
      </c>
      <c r="Y70" s="143">
        <f>'[3]Hold Harmless Base-20'!L62</f>
        <v>978747.67076873209</v>
      </c>
      <c r="Z70" s="143">
        <f>'[3]Hold Harmless Base-20'!M62</f>
        <v>236001.3812876055</v>
      </c>
      <c r="AA70" s="143">
        <f>'[3]Hold Harmless Base-20'!N62</f>
        <v>465738.55419800425</v>
      </c>
      <c r="AB70" s="143">
        <f>'[3]Hold Harmless Base-20'!O62</f>
        <v>464094.10714149859</v>
      </c>
      <c r="AC70" s="143">
        <f t="shared" si="53"/>
        <v>2144581.7133958405</v>
      </c>
      <c r="AD70" s="168">
        <f>'[3]Populations-merged FY20'!M63</f>
        <v>0.22813146997929606</v>
      </c>
      <c r="AE70" s="169">
        <f t="shared" si="54"/>
        <v>0</v>
      </c>
      <c r="AF70" s="169">
        <f t="shared" si="55"/>
        <v>0.9</v>
      </c>
      <c r="AG70" s="169">
        <f t="shared" si="56"/>
        <v>0</v>
      </c>
      <c r="AH70" s="170">
        <f t="shared" si="57"/>
        <v>0.9</v>
      </c>
      <c r="AI70" s="143">
        <f t="shared" si="58"/>
        <v>1930123.5420562564</v>
      </c>
      <c r="AJ70" s="143">
        <f t="shared" si="59"/>
        <v>0</v>
      </c>
      <c r="AK70" s="143">
        <f t="shared" si="60"/>
        <v>2071849.3823881347</v>
      </c>
      <c r="AL70" s="143">
        <f t="shared" si="61"/>
        <v>2070329.5684672343</v>
      </c>
      <c r="AM70" s="143">
        <f t="shared" si="62"/>
        <v>2070329.5684672343</v>
      </c>
      <c r="AN70" s="143">
        <f t="shared" si="63"/>
        <v>0</v>
      </c>
      <c r="AO70" s="143">
        <f t="shared" si="64"/>
        <v>2070329.5684672343</v>
      </c>
      <c r="AP70" s="143">
        <f t="shared" si="65"/>
        <v>2070325.7891571615</v>
      </c>
      <c r="AQ70" s="143">
        <f t="shared" si="66"/>
        <v>2070325.7891571615</v>
      </c>
      <c r="AR70" s="143">
        <f t="shared" si="67"/>
        <v>0</v>
      </c>
      <c r="AS70" s="143">
        <f t="shared" si="68"/>
        <v>2070325.7891571615</v>
      </c>
      <c r="AT70" s="143">
        <f t="shared" si="69"/>
        <v>2070325.789157161</v>
      </c>
      <c r="AU70" s="127">
        <f t="shared" si="70"/>
        <v>2070325.789157161</v>
      </c>
      <c r="AV70" s="143">
        <f t="shared" si="71"/>
        <v>0</v>
      </c>
      <c r="AW70" s="143">
        <f>'[3]Populations-merged FY20'!K63</f>
        <v>1763</v>
      </c>
      <c r="AX70" s="151">
        <f t="shared" si="72"/>
        <v>1174</v>
      </c>
      <c r="AY70" s="152">
        <f>'[3]Populations-merged FY20'!G63</f>
        <v>0</v>
      </c>
      <c r="AZ70" s="171">
        <f t="shared" si="73"/>
        <v>0</v>
      </c>
      <c r="BA70" s="172">
        <f t="shared" si="74"/>
        <v>2070325.789157161</v>
      </c>
      <c r="BB70" s="182">
        <f t="shared" si="80"/>
        <v>2070325.789157161</v>
      </c>
      <c r="BC70" s="174">
        <f>'[3]Spec Schs Calculations-20'!C61</f>
        <v>0</v>
      </c>
      <c r="BD70" s="183">
        <f t="shared" si="75"/>
        <v>0</v>
      </c>
      <c r="BE70" s="176">
        <f>'[3]Spec Schs Calculations-20'!D61</f>
        <v>0</v>
      </c>
      <c r="BF70" s="184">
        <f t="shared" si="76"/>
        <v>0</v>
      </c>
      <c r="BG70" s="176">
        <f>'[3]Spec Schs Calculations-20'!E61</f>
        <v>0</v>
      </c>
      <c r="BH70" s="184">
        <f t="shared" si="77"/>
        <v>0</v>
      </c>
      <c r="BI70" s="185">
        <f>'[3]Spec Schs Calculations-20'!F61</f>
        <v>0</v>
      </c>
      <c r="BJ70" s="184">
        <f t="shared" si="78"/>
        <v>0</v>
      </c>
      <c r="BK70" s="180">
        <f t="shared" si="79"/>
        <v>0</v>
      </c>
      <c r="BL70" s="13"/>
    </row>
    <row r="71" spans="1:68" ht="14.5" x14ac:dyDescent="0.35">
      <c r="A71" s="181">
        <v>4701770</v>
      </c>
      <c r="B71" s="143" t="s">
        <v>160</v>
      </c>
      <c r="C71" s="127">
        <f>'[3]2019-2020 Rev Final-merged'!F64</f>
        <v>473101.61878442863</v>
      </c>
      <c r="D71" s="127">
        <f>'[3]2019-2020 Rev Final-merged'!G64</f>
        <v>114077.03829816791</v>
      </c>
      <c r="E71" s="127">
        <f>'[3]2019-2020 Rev Final-merged'!H64</f>
        <v>254395.44987875482</v>
      </c>
      <c r="F71" s="127">
        <f>'[3]2019-2020 Rev Final-merged'!I64</f>
        <v>257051.50401243893</v>
      </c>
      <c r="G71" s="127">
        <f>'[3]2019-2020 Rev Final-merged'!J64</f>
        <v>1098625.6109737903</v>
      </c>
      <c r="H71" s="127">
        <f>'[3]2019-2020 Rev Final-merged'!K64</f>
        <v>474870.98906411603</v>
      </c>
      <c r="I71" s="127">
        <f>'[3]2019-2020 Rev Final-merged'!L64</f>
        <v>116236.23101753672</v>
      </c>
      <c r="J71" s="127">
        <f>'[3]2019-2020 Rev Final-merged'!M64</f>
        <v>255340.45855382484</v>
      </c>
      <c r="K71" s="127">
        <f>'[3]2019-2020 Rev Final-merged'!N64</f>
        <v>231346.35361119505</v>
      </c>
      <c r="L71" s="127">
        <f>'[3]2019-2020 Rev Final-merged'!O64</f>
        <v>1077794.0322466725</v>
      </c>
      <c r="M71" s="127">
        <f t="shared" si="42"/>
        <v>1077794.0322466725</v>
      </c>
      <c r="N71" s="127">
        <f>'[3]Hold Harmless Base-20'!Y63</f>
        <v>997811.30971514841</v>
      </c>
      <c r="O71" s="162">
        <f t="shared" si="43"/>
        <v>79982.722531524138</v>
      </c>
      <c r="P71" s="163">
        <f t="shared" si="44"/>
        <v>79982.722531524138</v>
      </c>
      <c r="Q71" s="164">
        <f t="shared" si="45"/>
        <v>65603.253336304348</v>
      </c>
      <c r="R71" s="165">
        <f t="shared" si="46"/>
        <v>1012190.7789103682</v>
      </c>
      <c r="S71" s="166">
        <f t="shared" si="47"/>
        <v>1.0144110104337511</v>
      </c>
      <c r="T71" s="167">
        <f t="shared" si="48"/>
        <v>0.93913192003897661</v>
      </c>
      <c r="U71" s="149" t="b">
        <f t="shared" si="49"/>
        <v>0</v>
      </c>
      <c r="V71" s="127">
        <f t="shared" si="50"/>
        <v>1002687.5911597905</v>
      </c>
      <c r="W71" s="143">
        <f t="shared" si="51"/>
        <v>1002687.5911597901</v>
      </c>
      <c r="X71" s="143">
        <f t="shared" si="52"/>
        <v>1002687.5911597901</v>
      </c>
      <c r="Y71" s="143">
        <f>'[3]Hold Harmless Base-20'!L63</f>
        <v>429687.91292715422</v>
      </c>
      <c r="Z71" s="143">
        <f>'[3]Hold Harmless Base-20'!M63</f>
        <v>103608.87080706844</v>
      </c>
      <c r="AA71" s="143">
        <f>'[3]Hold Harmless Base-20'!N63</f>
        <v>231051.10102439669</v>
      </c>
      <c r="AB71" s="143">
        <f>'[3]Hold Harmless Base-20'!O63</f>
        <v>233463.42495652908</v>
      </c>
      <c r="AC71" s="143">
        <f t="shared" si="53"/>
        <v>997811.30971514841</v>
      </c>
      <c r="AD71" s="168">
        <f>'[3]Populations-merged FY20'!M64</f>
        <v>0.28946482665769102</v>
      </c>
      <c r="AE71" s="169">
        <f t="shared" si="54"/>
        <v>0</v>
      </c>
      <c r="AF71" s="169">
        <f t="shared" si="55"/>
        <v>0.9</v>
      </c>
      <c r="AG71" s="169">
        <f t="shared" si="56"/>
        <v>0</v>
      </c>
      <c r="AH71" s="170">
        <f t="shared" si="57"/>
        <v>0.9</v>
      </c>
      <c r="AI71" s="143">
        <f t="shared" si="58"/>
        <v>898030.17874363356</v>
      </c>
      <c r="AJ71" s="143">
        <f t="shared" si="59"/>
        <v>0</v>
      </c>
      <c r="AK71" s="143">
        <f t="shared" si="60"/>
        <v>1002687.5911597901</v>
      </c>
      <c r="AL71" s="143">
        <f t="shared" si="61"/>
        <v>1001952.0654153451</v>
      </c>
      <c r="AM71" s="143">
        <f t="shared" si="62"/>
        <v>1001952.0654153451</v>
      </c>
      <c r="AN71" s="143">
        <f t="shared" si="63"/>
        <v>0</v>
      </c>
      <c r="AO71" s="143">
        <f t="shared" si="64"/>
        <v>1001952.0654153451</v>
      </c>
      <c r="AP71" s="143">
        <f t="shared" si="65"/>
        <v>1001950.2363888988</v>
      </c>
      <c r="AQ71" s="143">
        <f t="shared" si="66"/>
        <v>1001950.2363888988</v>
      </c>
      <c r="AR71" s="143">
        <f t="shared" si="67"/>
        <v>0</v>
      </c>
      <c r="AS71" s="143">
        <f t="shared" si="68"/>
        <v>1001950.2363888988</v>
      </c>
      <c r="AT71" s="143">
        <f t="shared" si="69"/>
        <v>1001950.2363888986</v>
      </c>
      <c r="AU71" s="127">
        <f t="shared" si="70"/>
        <v>1001950.2363888986</v>
      </c>
      <c r="AV71" s="143">
        <f t="shared" si="71"/>
        <v>0</v>
      </c>
      <c r="AW71" s="143">
        <f>'[3]Populations-merged FY20'!K64</f>
        <v>860</v>
      </c>
      <c r="AX71" s="151">
        <f t="shared" si="72"/>
        <v>1165</v>
      </c>
      <c r="AY71" s="152">
        <f>'[3]Populations-merged FY20'!G64</f>
        <v>0</v>
      </c>
      <c r="AZ71" s="171">
        <f t="shared" si="73"/>
        <v>0</v>
      </c>
      <c r="BA71" s="172">
        <f t="shared" si="74"/>
        <v>1001950.2363888986</v>
      </c>
      <c r="BB71" s="182">
        <f t="shared" si="80"/>
        <v>1000785.2363888986</v>
      </c>
      <c r="BC71" s="174">
        <f>'[3]Spec Schs Calculations-20'!C62</f>
        <v>1</v>
      </c>
      <c r="BD71" s="183">
        <f t="shared" si="75"/>
        <v>1165</v>
      </c>
      <c r="BE71" s="176">
        <f>'[3]Spec Schs Calculations-20'!D62</f>
        <v>0</v>
      </c>
      <c r="BF71" s="184">
        <f t="shared" si="76"/>
        <v>0</v>
      </c>
      <c r="BG71" s="176">
        <f>'[3]Spec Schs Calculations-20'!E62</f>
        <v>0</v>
      </c>
      <c r="BH71" s="184">
        <f t="shared" si="77"/>
        <v>0</v>
      </c>
      <c r="BI71" s="185">
        <f>'[3]Spec Schs Calculations-20'!F62</f>
        <v>0</v>
      </c>
      <c r="BJ71" s="184">
        <f t="shared" si="78"/>
        <v>0</v>
      </c>
      <c r="BK71" s="180">
        <f t="shared" si="79"/>
        <v>1165</v>
      </c>
      <c r="BL71" s="13"/>
    </row>
    <row r="72" spans="1:68" ht="14.5" x14ac:dyDescent="0.35">
      <c r="A72" s="181">
        <v>4701800</v>
      </c>
      <c r="B72" s="143" t="s">
        <v>161</v>
      </c>
      <c r="C72" s="127">
        <f>'[3]2019-2020 Rev Final-merged'!F65</f>
        <v>446934.49385166127</v>
      </c>
      <c r="D72" s="127">
        <f>'[3]2019-2020 Rev Final-merged'!G65</f>
        <v>107767.46759583562</v>
      </c>
      <c r="E72" s="127">
        <f>'[3]2019-2020 Rev Final-merged'!H65</f>
        <v>186001.36909250083</v>
      </c>
      <c r="F72" s="127">
        <f>'[3]2019-2020 Rev Final-merged'!I65</f>
        <v>187943.34449137098</v>
      </c>
      <c r="G72" s="127">
        <f>'[3]2019-2020 Rev Final-merged'!J65</f>
        <v>928646.67503136862</v>
      </c>
      <c r="H72" s="127">
        <f>'[3]2019-2020 Rev Final-merged'!K65</f>
        <v>414131.67650940345</v>
      </c>
      <c r="I72" s="127">
        <f>'[3]2019-2020 Rev Final-merged'!L65</f>
        <v>101368.80611994481</v>
      </c>
      <c r="J72" s="127">
        <f>'[3]2019-2020 Rev Final-merged'!M65</f>
        <v>167203.8646481196</v>
      </c>
      <c r="K72" s="127">
        <f>'[3]2019-2020 Rev Final-merged'!N65</f>
        <v>168949.58186152991</v>
      </c>
      <c r="L72" s="127">
        <f>'[3]2019-2020 Rev Final-merged'!O65</f>
        <v>851653.9291389978</v>
      </c>
      <c r="M72" s="127">
        <f t="shared" si="42"/>
        <v>851653.9291389978</v>
      </c>
      <c r="N72" s="127">
        <f>'[3]Hold Harmless Base-20'!Y64</f>
        <v>813553.90398687159</v>
      </c>
      <c r="O72" s="162">
        <f t="shared" si="43"/>
        <v>38100.025152126211</v>
      </c>
      <c r="P72" s="163">
        <f t="shared" si="44"/>
        <v>38100.025152126211</v>
      </c>
      <c r="Q72" s="164">
        <f t="shared" si="45"/>
        <v>31250.319107221734</v>
      </c>
      <c r="R72" s="165">
        <f t="shared" si="46"/>
        <v>820403.61003177601</v>
      </c>
      <c r="S72" s="166">
        <f t="shared" si="47"/>
        <v>1.0084194864179705</v>
      </c>
      <c r="T72" s="167">
        <f t="shared" si="48"/>
        <v>0.96330631722815496</v>
      </c>
      <c r="U72" s="149" t="b">
        <f t="shared" si="49"/>
        <v>0</v>
      </c>
      <c r="V72" s="127">
        <f t="shared" si="50"/>
        <v>812701.06057190383</v>
      </c>
      <c r="W72" s="143">
        <f t="shared" si="51"/>
        <v>812701.06057190348</v>
      </c>
      <c r="X72" s="143">
        <f t="shared" si="52"/>
        <v>812701.06057190348</v>
      </c>
      <c r="Y72" s="143">
        <f>'[3]Hold Harmless Base-20'!L64</f>
        <v>391543.21237098414</v>
      </c>
      <c r="Z72" s="143">
        <f>'[3]Hold Harmless Base-20'!M64</f>
        <v>94411.196790651506</v>
      </c>
      <c r="AA72" s="143">
        <f>'[3]Hold Harmless Base-20'!N64</f>
        <v>162949.10006219058</v>
      </c>
      <c r="AB72" s="143">
        <f>'[3]Hold Harmless Base-20'!O64</f>
        <v>164650.39476304536</v>
      </c>
      <c r="AC72" s="143">
        <f t="shared" si="53"/>
        <v>813553.90398687159</v>
      </c>
      <c r="AD72" s="168">
        <f>'[3]Populations-merged FY20'!M65</f>
        <v>0.19035532994923857</v>
      </c>
      <c r="AE72" s="169">
        <f t="shared" si="54"/>
        <v>0</v>
      </c>
      <c r="AF72" s="169">
        <f t="shared" si="55"/>
        <v>0.9</v>
      </c>
      <c r="AG72" s="169">
        <f t="shared" si="56"/>
        <v>0</v>
      </c>
      <c r="AH72" s="170">
        <f t="shared" si="57"/>
        <v>0.9</v>
      </c>
      <c r="AI72" s="143">
        <f t="shared" si="58"/>
        <v>732198.51358818449</v>
      </c>
      <c r="AJ72" s="143">
        <f t="shared" si="59"/>
        <v>0</v>
      </c>
      <c r="AK72" s="143">
        <f t="shared" si="60"/>
        <v>812701.06057190348</v>
      </c>
      <c r="AL72" s="143">
        <f t="shared" si="61"/>
        <v>812104.90025451395</v>
      </c>
      <c r="AM72" s="143">
        <f t="shared" si="62"/>
        <v>812104.90025451395</v>
      </c>
      <c r="AN72" s="143">
        <f t="shared" si="63"/>
        <v>0</v>
      </c>
      <c r="AO72" s="143">
        <f t="shared" si="64"/>
        <v>812104.90025451395</v>
      </c>
      <c r="AP72" s="143">
        <f t="shared" si="65"/>
        <v>812103.41778704769</v>
      </c>
      <c r="AQ72" s="143">
        <f t="shared" si="66"/>
        <v>812103.41778704769</v>
      </c>
      <c r="AR72" s="143">
        <f t="shared" si="67"/>
        <v>0</v>
      </c>
      <c r="AS72" s="143">
        <f t="shared" si="68"/>
        <v>812103.41778704769</v>
      </c>
      <c r="AT72" s="143">
        <f t="shared" si="69"/>
        <v>812103.41778704745</v>
      </c>
      <c r="AU72" s="127">
        <f t="shared" si="70"/>
        <v>812103.41778704745</v>
      </c>
      <c r="AV72" s="143">
        <f t="shared" si="71"/>
        <v>0</v>
      </c>
      <c r="AW72" s="143">
        <f>'[3]Populations-merged FY20'!K65</f>
        <v>750</v>
      </c>
      <c r="AX72" s="151">
        <f t="shared" si="72"/>
        <v>1083</v>
      </c>
      <c r="AY72" s="152">
        <f>'[3]Populations-merged FY20'!G65</f>
        <v>0</v>
      </c>
      <c r="AZ72" s="171">
        <f t="shared" si="73"/>
        <v>0</v>
      </c>
      <c r="BA72" s="172">
        <f t="shared" si="74"/>
        <v>812103.41778704745</v>
      </c>
      <c r="BB72" s="182">
        <f t="shared" si="80"/>
        <v>812103.41778704745</v>
      </c>
      <c r="BC72" s="174">
        <f>'[3]Spec Schs Calculations-20'!C63</f>
        <v>0</v>
      </c>
      <c r="BD72" s="183">
        <f t="shared" si="75"/>
        <v>0</v>
      </c>
      <c r="BE72" s="176">
        <f>'[3]Spec Schs Calculations-20'!D63</f>
        <v>0</v>
      </c>
      <c r="BF72" s="184">
        <f t="shared" si="76"/>
        <v>0</v>
      </c>
      <c r="BG72" s="176">
        <f>'[3]Spec Schs Calculations-20'!E63</f>
        <v>0</v>
      </c>
      <c r="BH72" s="184">
        <f t="shared" si="77"/>
        <v>0</v>
      </c>
      <c r="BI72" s="185">
        <f>'[3]Spec Schs Calculations-20'!F63</f>
        <v>0</v>
      </c>
      <c r="BJ72" s="184">
        <f t="shared" si="78"/>
        <v>0</v>
      </c>
      <c r="BK72" s="180">
        <f t="shared" si="79"/>
        <v>0</v>
      </c>
      <c r="BL72" s="13"/>
    </row>
    <row r="73" spans="1:68" ht="14.5" x14ac:dyDescent="0.35">
      <c r="A73" s="181">
        <v>4701830</v>
      </c>
      <c r="B73" s="143" t="s">
        <v>162</v>
      </c>
      <c r="C73" s="127">
        <f>'[3]2019-2020 Rev Final-merged'!F66</f>
        <v>497175.37372257415</v>
      </c>
      <c r="D73" s="127">
        <f>'[3]2019-2020 Rev Final-merged'!G66</f>
        <v>119881.84334431362</v>
      </c>
      <c r="E73" s="127">
        <f>'[3]2019-2020 Rev Final-merged'!H66</f>
        <v>236449.32609515687</v>
      </c>
      <c r="F73" s="127">
        <f>'[3]2019-2020 Rev Final-merged'!I66</f>
        <v>238918.01101181394</v>
      </c>
      <c r="G73" s="127">
        <f>'[3]2019-2020 Rev Final-merged'!J66</f>
        <v>1092424.5541738586</v>
      </c>
      <c r="H73" s="127">
        <f>'[3]2019-2020 Rev Final-merged'!K66</f>
        <v>508001.52318486833</v>
      </c>
      <c r="I73" s="127">
        <f>'[3]2019-2020 Rev Final-merged'!L66</f>
        <v>124345.73550713231</v>
      </c>
      <c r="J73" s="127">
        <f>'[3]2019-2020 Rev Final-merged'!M66</f>
        <v>240446.38944357052</v>
      </c>
      <c r="K73" s="127">
        <f>'[3]2019-2020 Rev Final-merged'!N66</f>
        <v>214858.9177348722</v>
      </c>
      <c r="L73" s="127">
        <f>'[3]2019-2020 Rev Final-merged'!O66</f>
        <v>1087652.5658704434</v>
      </c>
      <c r="M73" s="127">
        <f t="shared" si="42"/>
        <v>1087652.5658704434</v>
      </c>
      <c r="N73" s="127">
        <f>'[3]Hold Harmless Base-20'!Y65</f>
        <v>923162.23965720716</v>
      </c>
      <c r="O73" s="162">
        <f t="shared" si="43"/>
        <v>164490.3262132362</v>
      </c>
      <c r="P73" s="163">
        <f t="shared" si="44"/>
        <v>164490.3262132362</v>
      </c>
      <c r="Q73" s="164">
        <f t="shared" si="45"/>
        <v>134917.89477014999</v>
      </c>
      <c r="R73" s="165">
        <f t="shared" si="46"/>
        <v>952734.6711002934</v>
      </c>
      <c r="S73" s="166">
        <f t="shared" si="47"/>
        <v>1.032033839960858</v>
      </c>
      <c r="T73" s="167">
        <f t="shared" si="48"/>
        <v>0.87595497036116876</v>
      </c>
      <c r="U73" s="149" t="b">
        <f t="shared" si="49"/>
        <v>0</v>
      </c>
      <c r="V73" s="127">
        <f t="shared" si="50"/>
        <v>943789.70079963759</v>
      </c>
      <c r="W73" s="143">
        <f t="shared" si="51"/>
        <v>943789.70079963724</v>
      </c>
      <c r="X73" s="143">
        <f t="shared" si="52"/>
        <v>943789.70079963724</v>
      </c>
      <c r="Y73" s="143">
        <f>'[3]Hold Harmless Base-20'!L65</f>
        <v>420142.08647592814</v>
      </c>
      <c r="Z73" s="143">
        <f>'[3]Hold Harmless Base-20'!M65</f>
        <v>101307.12512194036</v>
      </c>
      <c r="AA73" s="143">
        <f>'[3]Hold Harmless Base-20'!N65</f>
        <v>199813.42291277632</v>
      </c>
      <c r="AB73" s="143">
        <f>'[3]Hold Harmless Base-20'!O65</f>
        <v>201899.60514656233</v>
      </c>
      <c r="AC73" s="143">
        <f t="shared" si="53"/>
        <v>923162.23965720716</v>
      </c>
      <c r="AD73" s="168">
        <f>'[3]Populations-merged FY20'!M66</f>
        <v>0.24390243902439024</v>
      </c>
      <c r="AE73" s="169">
        <f t="shared" si="54"/>
        <v>0</v>
      </c>
      <c r="AF73" s="169">
        <f t="shared" si="55"/>
        <v>0.9</v>
      </c>
      <c r="AG73" s="169">
        <f t="shared" si="56"/>
        <v>0</v>
      </c>
      <c r="AH73" s="170">
        <f t="shared" si="57"/>
        <v>0.9</v>
      </c>
      <c r="AI73" s="143">
        <f t="shared" si="58"/>
        <v>830846.01569148642</v>
      </c>
      <c r="AJ73" s="143">
        <f t="shared" si="59"/>
        <v>0</v>
      </c>
      <c r="AK73" s="143">
        <f t="shared" si="60"/>
        <v>943789.70079963724</v>
      </c>
      <c r="AL73" s="143">
        <f t="shared" si="61"/>
        <v>943097.37985301297</v>
      </c>
      <c r="AM73" s="143">
        <f t="shared" si="62"/>
        <v>943097.37985301297</v>
      </c>
      <c r="AN73" s="143">
        <f t="shared" si="63"/>
        <v>0</v>
      </c>
      <c r="AO73" s="143">
        <f t="shared" si="64"/>
        <v>943097.37985301297</v>
      </c>
      <c r="AP73" s="143">
        <f t="shared" si="65"/>
        <v>943095.65826361894</v>
      </c>
      <c r="AQ73" s="143">
        <f t="shared" si="66"/>
        <v>943095.65826361894</v>
      </c>
      <c r="AR73" s="143">
        <f t="shared" si="67"/>
        <v>0</v>
      </c>
      <c r="AS73" s="143">
        <f t="shared" si="68"/>
        <v>943095.65826361894</v>
      </c>
      <c r="AT73" s="143">
        <f t="shared" si="69"/>
        <v>943095.65826361883</v>
      </c>
      <c r="AU73" s="127">
        <f t="shared" si="70"/>
        <v>943095.65826361883</v>
      </c>
      <c r="AV73" s="143">
        <f t="shared" si="71"/>
        <v>0</v>
      </c>
      <c r="AW73" s="143">
        <f>'[3]Populations-merged FY20'!K66</f>
        <v>920</v>
      </c>
      <c r="AX73" s="151">
        <f t="shared" si="72"/>
        <v>1025</v>
      </c>
      <c r="AY73" s="152">
        <f>'[3]Populations-merged FY20'!G66</f>
        <v>0</v>
      </c>
      <c r="AZ73" s="171">
        <f t="shared" si="73"/>
        <v>0</v>
      </c>
      <c r="BA73" s="172">
        <f t="shared" si="74"/>
        <v>943095.65826361883</v>
      </c>
      <c r="BB73" s="182">
        <f t="shared" si="80"/>
        <v>941045.65826361883</v>
      </c>
      <c r="BC73" s="174">
        <f>'[3]Spec Schs Calculations-20'!C64</f>
        <v>0</v>
      </c>
      <c r="BD73" s="183">
        <f t="shared" si="75"/>
        <v>0</v>
      </c>
      <c r="BE73" s="176">
        <f>'[3]Spec Schs Calculations-20'!D64</f>
        <v>1</v>
      </c>
      <c r="BF73" s="184">
        <f t="shared" si="76"/>
        <v>1025</v>
      </c>
      <c r="BG73" s="176">
        <f>'[3]Spec Schs Calculations-20'!E64</f>
        <v>1</v>
      </c>
      <c r="BH73" s="184">
        <f t="shared" si="77"/>
        <v>1025</v>
      </c>
      <c r="BI73" s="185">
        <f>'[3]Spec Schs Calculations-20'!F64</f>
        <v>0</v>
      </c>
      <c r="BJ73" s="184">
        <f t="shared" si="78"/>
        <v>0</v>
      </c>
      <c r="BK73" s="180">
        <f t="shared" si="79"/>
        <v>2050</v>
      </c>
      <c r="BL73" s="13"/>
    </row>
    <row r="74" spans="1:68" ht="14.5" x14ac:dyDescent="0.35">
      <c r="A74" s="181">
        <v>4701860</v>
      </c>
      <c r="B74" s="143" t="s">
        <v>163</v>
      </c>
      <c r="C74" s="127">
        <f>'[3]2019-2020 Rev Final-merged'!F67</f>
        <v>539566.11611365678</v>
      </c>
      <c r="D74" s="127">
        <f>'[3]2019-2020 Rev Final-merged'!G67</f>
        <v>130103.34788209194</v>
      </c>
      <c r="E74" s="127">
        <f>'[3]2019-2020 Rev Final-merged'!H67</f>
        <v>267079.22780973103</v>
      </c>
      <c r="F74" s="127">
        <f>'[3]2019-2020 Rev Final-merged'!I67</f>
        <v>269867.70884342602</v>
      </c>
      <c r="G74" s="127">
        <f>'[3]2019-2020 Rev Final-merged'!J67</f>
        <v>1206616.4006489057</v>
      </c>
      <c r="H74" s="127">
        <f>'[3]2019-2020 Rev Final-merged'!K67</f>
        <v>485609.50450229109</v>
      </c>
      <c r="I74" s="127">
        <f>'[3]2019-2020 Rev Final-merged'!L67</f>
        <v>117093.01309388275</v>
      </c>
      <c r="J74" s="127">
        <f>'[3]2019-2020 Rev Final-merged'!M67</f>
        <v>240371.30502875792</v>
      </c>
      <c r="K74" s="127">
        <f>'[3]2019-2020 Rev Final-merged'!N67</f>
        <v>242880.93795908341</v>
      </c>
      <c r="L74" s="127">
        <f>'[3]2019-2020 Rev Final-merged'!O67</f>
        <v>1085954.7605840152</v>
      </c>
      <c r="M74" s="127">
        <f t="shared" si="42"/>
        <v>1085954.7605840152</v>
      </c>
      <c r="N74" s="127">
        <f>'[3]Hold Harmless Base-20'!Y66</f>
        <v>1065108.2790940464</v>
      </c>
      <c r="O74" s="162">
        <f t="shared" si="43"/>
        <v>20846.481489968719</v>
      </c>
      <c r="P74" s="163">
        <f t="shared" si="44"/>
        <v>20846.481489968719</v>
      </c>
      <c r="Q74" s="164">
        <f t="shared" si="45"/>
        <v>17098.655347946886</v>
      </c>
      <c r="R74" s="165">
        <f t="shared" si="46"/>
        <v>1068856.1052360684</v>
      </c>
      <c r="S74" s="166">
        <f t="shared" si="47"/>
        <v>1.0035187278285074</v>
      </c>
      <c r="T74" s="167">
        <f t="shared" si="48"/>
        <v>0.98425472591625152</v>
      </c>
      <c r="U74" s="149" t="b">
        <f t="shared" si="49"/>
        <v>0</v>
      </c>
      <c r="V74" s="127">
        <f t="shared" si="50"/>
        <v>1058820.9019344298</v>
      </c>
      <c r="W74" s="143">
        <f t="shared" si="51"/>
        <v>1058820.9019344293</v>
      </c>
      <c r="X74" s="143">
        <f t="shared" si="52"/>
        <v>1058820.9019344293</v>
      </c>
      <c r="Y74" s="143">
        <f>'[3]Hold Harmless Base-20'!L66</f>
        <v>476287.52359259303</v>
      </c>
      <c r="Z74" s="143">
        <f>'[3]Hold Harmless Base-20'!M66</f>
        <v>114845.24235916672</v>
      </c>
      <c r="AA74" s="143">
        <f>'[3]Hold Harmless Base-20'!N66</f>
        <v>235757.02813355203</v>
      </c>
      <c r="AB74" s="143">
        <f>'[3]Hold Harmless Base-20'!O66</f>
        <v>238218.48500873457</v>
      </c>
      <c r="AC74" s="143">
        <f t="shared" si="53"/>
        <v>1065108.2790940464</v>
      </c>
      <c r="AD74" s="168">
        <f>'[3]Populations-merged FY20'!M67</f>
        <v>0.22451108213820078</v>
      </c>
      <c r="AE74" s="169">
        <f t="shared" si="54"/>
        <v>0</v>
      </c>
      <c r="AF74" s="169">
        <f t="shared" si="55"/>
        <v>0.9</v>
      </c>
      <c r="AG74" s="169">
        <f t="shared" si="56"/>
        <v>0</v>
      </c>
      <c r="AH74" s="170">
        <f t="shared" si="57"/>
        <v>0.9</v>
      </c>
      <c r="AI74" s="143">
        <f t="shared" si="58"/>
        <v>958597.4511846418</v>
      </c>
      <c r="AJ74" s="143">
        <f t="shared" si="59"/>
        <v>0</v>
      </c>
      <c r="AK74" s="143">
        <f t="shared" si="60"/>
        <v>1058820.9019344293</v>
      </c>
      <c r="AL74" s="143">
        <f t="shared" si="61"/>
        <v>1058044.1993612694</v>
      </c>
      <c r="AM74" s="143">
        <f t="shared" si="62"/>
        <v>1058044.1993612694</v>
      </c>
      <c r="AN74" s="143">
        <f t="shared" si="63"/>
        <v>0</v>
      </c>
      <c r="AO74" s="143">
        <f t="shared" si="64"/>
        <v>1058044.1993612694</v>
      </c>
      <c r="AP74" s="143">
        <f t="shared" si="65"/>
        <v>1058042.2679407066</v>
      </c>
      <c r="AQ74" s="143">
        <f t="shared" si="66"/>
        <v>1058042.2679407066</v>
      </c>
      <c r="AR74" s="143">
        <f t="shared" si="67"/>
        <v>0</v>
      </c>
      <c r="AS74" s="143">
        <f t="shared" si="68"/>
        <v>1058042.2679407066</v>
      </c>
      <c r="AT74" s="143">
        <f t="shared" si="69"/>
        <v>1058042.2679407063</v>
      </c>
      <c r="AU74" s="127">
        <f t="shared" si="70"/>
        <v>1058042.2679407063</v>
      </c>
      <c r="AV74" s="143">
        <f t="shared" si="71"/>
        <v>0</v>
      </c>
      <c r="AW74" s="143">
        <f>'[3]Populations-merged FY20'!K67</f>
        <v>861</v>
      </c>
      <c r="AX74" s="151">
        <f t="shared" si="72"/>
        <v>1229</v>
      </c>
      <c r="AY74" s="152">
        <f>'[3]Populations-merged FY20'!G67</f>
        <v>0</v>
      </c>
      <c r="AZ74" s="171">
        <f t="shared" si="73"/>
        <v>0</v>
      </c>
      <c r="BA74" s="172">
        <f t="shared" si="74"/>
        <v>1058042.2679407063</v>
      </c>
      <c r="BB74" s="182">
        <f t="shared" si="80"/>
        <v>1054355.2679407063</v>
      </c>
      <c r="BC74" s="174">
        <f>'[3]Spec Schs Calculations-20'!C65</f>
        <v>1</v>
      </c>
      <c r="BD74" s="183">
        <f t="shared" si="75"/>
        <v>1229</v>
      </c>
      <c r="BE74" s="176">
        <f>'[3]Spec Schs Calculations-20'!D65</f>
        <v>0</v>
      </c>
      <c r="BF74" s="184">
        <f t="shared" si="76"/>
        <v>0</v>
      </c>
      <c r="BG74" s="176">
        <f>'[3]Spec Schs Calculations-20'!E65</f>
        <v>2</v>
      </c>
      <c r="BH74" s="184">
        <f t="shared" si="77"/>
        <v>2458</v>
      </c>
      <c r="BI74" s="185">
        <f>'[3]Spec Schs Calculations-20'!F65</f>
        <v>0</v>
      </c>
      <c r="BJ74" s="184">
        <f t="shared" si="78"/>
        <v>0</v>
      </c>
      <c r="BK74" s="180">
        <f t="shared" si="79"/>
        <v>3687</v>
      </c>
      <c r="BL74" s="13"/>
    </row>
    <row r="75" spans="1:68" ht="14.5" x14ac:dyDescent="0.35">
      <c r="A75" s="181">
        <v>4701890</v>
      </c>
      <c r="B75" s="143" t="s">
        <v>164</v>
      </c>
      <c r="C75" s="127">
        <f>'[3]2019-2020 Rev Final-merged'!F68</f>
        <v>93678.307259306108</v>
      </c>
      <c r="D75" s="127">
        <f>'[3]2019-2020 Rev Final-merged'!G68</f>
        <v>22588.263114349622</v>
      </c>
      <c r="E75" s="127">
        <f>'[3]2019-2020 Rev Final-merged'!H68</f>
        <v>50228.758361485008</v>
      </c>
      <c r="F75" s="127">
        <f>'[3]2019-2020 Rev Final-merged'!I68</f>
        <v>50299.106216407221</v>
      </c>
      <c r="G75" s="127">
        <f>'[3]2019-2020 Rev Final-merged'!J68</f>
        <v>216794.43495154794</v>
      </c>
      <c r="H75" s="127">
        <f>'[3]2019-2020 Rev Final-merged'!K68</f>
        <v>106569.88475508652</v>
      </c>
      <c r="I75" s="127">
        <f>'[3]2019-2020 Rev Final-merged'!L68</f>
        <v>26085.572774865803</v>
      </c>
      <c r="J75" s="127">
        <f>'[3]2019-2020 Rev Final-merged'!M68</f>
        <v>61847.615561118648</v>
      </c>
      <c r="K75" s="127">
        <f>'[3]2019-2020 Rev Final-merged'!N68</f>
        <v>56657.040783688572</v>
      </c>
      <c r="L75" s="127">
        <f>'[3]2019-2020 Rev Final-merged'!O68</f>
        <v>251160.11387475953</v>
      </c>
      <c r="M75" s="127">
        <f t="shared" si="42"/>
        <v>251160.11387475953</v>
      </c>
      <c r="N75" s="127">
        <f>'[3]Hold Harmless Base-20'!Y67</f>
        <v>207779.95086349745</v>
      </c>
      <c r="O75" s="162">
        <f t="shared" si="43"/>
        <v>43380.163011262077</v>
      </c>
      <c r="P75" s="163">
        <f t="shared" si="44"/>
        <v>43380.163011262077</v>
      </c>
      <c r="Q75" s="164">
        <f t="shared" si="45"/>
        <v>35581.182206898986</v>
      </c>
      <c r="R75" s="165">
        <f t="shared" si="46"/>
        <v>215578.93166786054</v>
      </c>
      <c r="S75" s="166">
        <f t="shared" si="47"/>
        <v>1.0375348091668704</v>
      </c>
      <c r="T75" s="167">
        <f t="shared" si="48"/>
        <v>0.85833267210317687</v>
      </c>
      <c r="U75" s="149" t="b">
        <f t="shared" si="49"/>
        <v>0</v>
      </c>
      <c r="V75" s="127">
        <f t="shared" si="50"/>
        <v>213554.91889734895</v>
      </c>
      <c r="W75" s="143">
        <f t="shared" si="51"/>
        <v>213554.91889734886</v>
      </c>
      <c r="X75" s="143">
        <f t="shared" si="52"/>
        <v>213554.91889734886</v>
      </c>
      <c r="Y75" s="143">
        <f>'[3]Hold Harmless Base-20'!L67</f>
        <v>89783.089144628713</v>
      </c>
      <c r="Z75" s="143">
        <f>'[3]Hold Harmless Base-20'!M67</f>
        <v>21649.025266908979</v>
      </c>
      <c r="AA75" s="143">
        <f>'[3]Hold Harmless Base-20'!N67</f>
        <v>48140.206858244928</v>
      </c>
      <c r="AB75" s="143">
        <f>'[3]Hold Harmless Base-20'!O67</f>
        <v>48207.629593714853</v>
      </c>
      <c r="AC75" s="143">
        <f t="shared" si="53"/>
        <v>207779.95086349745</v>
      </c>
      <c r="AD75" s="168">
        <f>'[3]Populations-merged FY20'!M68</f>
        <v>0.31691297208538588</v>
      </c>
      <c r="AE75" s="169">
        <f t="shared" si="54"/>
        <v>0</v>
      </c>
      <c r="AF75" s="169">
        <f t="shared" si="55"/>
        <v>0</v>
      </c>
      <c r="AG75" s="169">
        <f t="shared" si="56"/>
        <v>0.95</v>
      </c>
      <c r="AH75" s="170">
        <f t="shared" si="57"/>
        <v>0.95</v>
      </c>
      <c r="AI75" s="143">
        <f t="shared" si="58"/>
        <v>197390.95332032256</v>
      </c>
      <c r="AJ75" s="143">
        <f t="shared" si="59"/>
        <v>0</v>
      </c>
      <c r="AK75" s="143">
        <f t="shared" si="60"/>
        <v>213554.91889734886</v>
      </c>
      <c r="AL75" s="143">
        <f t="shared" si="61"/>
        <v>213398.26477887097</v>
      </c>
      <c r="AM75" s="143">
        <f t="shared" si="62"/>
        <v>213398.26477887097</v>
      </c>
      <c r="AN75" s="143">
        <f t="shared" si="63"/>
        <v>0</v>
      </c>
      <c r="AO75" s="143">
        <f t="shared" si="64"/>
        <v>213398.26477887097</v>
      </c>
      <c r="AP75" s="143">
        <f t="shared" si="65"/>
        <v>213397.87522822944</v>
      </c>
      <c r="AQ75" s="143">
        <f t="shared" si="66"/>
        <v>213397.87522822944</v>
      </c>
      <c r="AR75" s="143">
        <f t="shared" si="67"/>
        <v>0</v>
      </c>
      <c r="AS75" s="143">
        <f t="shared" si="68"/>
        <v>213397.87522822944</v>
      </c>
      <c r="AT75" s="143">
        <f t="shared" si="69"/>
        <v>213397.87522822939</v>
      </c>
      <c r="AU75" s="127">
        <f t="shared" si="70"/>
        <v>213397.87522822939</v>
      </c>
      <c r="AV75" s="143">
        <f t="shared" si="71"/>
        <v>0</v>
      </c>
      <c r="AW75" s="143">
        <f>'[3]Populations-merged FY20'!K68</f>
        <v>193</v>
      </c>
      <c r="AX75" s="151">
        <f t="shared" si="72"/>
        <v>1106</v>
      </c>
      <c r="AY75" s="152">
        <f>'[3]Populations-merged FY20'!G68</f>
        <v>0</v>
      </c>
      <c r="AZ75" s="171">
        <f t="shared" si="73"/>
        <v>0</v>
      </c>
      <c r="BA75" s="172">
        <f t="shared" si="74"/>
        <v>213397.87522822939</v>
      </c>
      <c r="BB75" s="182">
        <f t="shared" si="80"/>
        <v>212291.87522822939</v>
      </c>
      <c r="BC75" s="174">
        <f>'[3]Spec Schs Calculations-20'!C66</f>
        <v>0</v>
      </c>
      <c r="BD75" s="183">
        <f t="shared" si="75"/>
        <v>0</v>
      </c>
      <c r="BE75" s="176">
        <f>'[3]Spec Schs Calculations-20'!D66</f>
        <v>1</v>
      </c>
      <c r="BF75" s="184">
        <f t="shared" si="76"/>
        <v>1106</v>
      </c>
      <c r="BG75" s="176">
        <f>'[3]Spec Schs Calculations-20'!E66</f>
        <v>0</v>
      </c>
      <c r="BH75" s="184">
        <f t="shared" si="77"/>
        <v>0</v>
      </c>
      <c r="BI75" s="185">
        <f>'[3]Spec Schs Calculations-20'!F66</f>
        <v>0</v>
      </c>
      <c r="BJ75" s="184">
        <f t="shared" si="78"/>
        <v>0</v>
      </c>
      <c r="BK75" s="180">
        <f t="shared" si="79"/>
        <v>1106</v>
      </c>
      <c r="BL75" s="13"/>
    </row>
    <row r="76" spans="1:68" ht="14.5" x14ac:dyDescent="0.35">
      <c r="A76" s="181">
        <v>4701920</v>
      </c>
      <c r="B76" s="143" t="s">
        <v>165</v>
      </c>
      <c r="C76" s="127">
        <f>'[3]2019-2020 Rev Final-merged'!F69</f>
        <v>169567.89577706149</v>
      </c>
      <c r="D76" s="127">
        <f>'[3]2019-2020 Rev Final-merged'!G69</f>
        <v>40504.909170471343</v>
      </c>
      <c r="E76" s="127">
        <f>'[3]2019-2020 Rev Final-merged'!H69</f>
        <v>83149.939483137234</v>
      </c>
      <c r="F76" s="127">
        <f>'[3]2019-2020 Rev Final-merged'!I69</f>
        <v>82856.350575800345</v>
      </c>
      <c r="G76" s="127">
        <f>'[3]2019-2020 Rev Final-merged'!J69</f>
        <v>376079.09500647039</v>
      </c>
      <c r="H76" s="127">
        <f>'[3]2019-2020 Rev Final-merged'!K69</f>
        <v>170070.0751531951</v>
      </c>
      <c r="I76" s="127">
        <f>'[3]2019-2020 Rev Final-merged'!L69</f>
        <v>41628.789713257349</v>
      </c>
      <c r="J76" s="127">
        <f>'[3]2019-2020 Rev Final-merged'!M69</f>
        <v>74834.945534823506</v>
      </c>
      <c r="K76" s="127">
        <f>'[3]2019-2020 Rev Final-merged'!N69</f>
        <v>74570.715518220313</v>
      </c>
      <c r="L76" s="127">
        <f>'[3]2019-2020 Rev Final-merged'!O69</f>
        <v>361104.52591949626</v>
      </c>
      <c r="M76" s="127">
        <f t="shared" si="42"/>
        <v>361104.52591949626</v>
      </c>
      <c r="N76" s="127">
        <f>'[3]Hold Harmless Base-20'!Y68</f>
        <v>368441.63053874968</v>
      </c>
      <c r="O76" s="162">
        <f t="shared" si="43"/>
        <v>-7337.1046192534268</v>
      </c>
      <c r="P76" s="163" t="str">
        <f t="shared" si="44"/>
        <v>0</v>
      </c>
      <c r="Q76" s="164">
        <f t="shared" si="45"/>
        <v>0</v>
      </c>
      <c r="R76" s="165">
        <f t="shared" si="46"/>
        <v>361104.52591949626</v>
      </c>
      <c r="S76" s="166">
        <f t="shared" si="47"/>
        <v>0.98008611402428969</v>
      </c>
      <c r="T76" s="167">
        <f t="shared" si="48"/>
        <v>1</v>
      </c>
      <c r="U76" s="149" t="b">
        <f t="shared" si="49"/>
        <v>0</v>
      </c>
      <c r="V76" s="127">
        <f t="shared" si="50"/>
        <v>357714.21237495821</v>
      </c>
      <c r="W76" s="143">
        <f t="shared" si="51"/>
        <v>357714.21237495809</v>
      </c>
      <c r="X76" s="143">
        <f t="shared" si="52"/>
        <v>357714.21237495809</v>
      </c>
      <c r="Y76" s="143">
        <f>'[3]Hold Harmless Base-20'!L68</f>
        <v>166124.28831241047</v>
      </c>
      <c r="Z76" s="143">
        <f>'[3]Hold Harmless Base-20'!M68</f>
        <v>39682.330067656789</v>
      </c>
      <c r="AA76" s="143">
        <f>'[3]Hold Harmless Base-20'!N68</f>
        <v>81461.319411647579</v>
      </c>
      <c r="AB76" s="143">
        <f>'[3]Hold Harmless Base-20'!O68</f>
        <v>81173.692747034831</v>
      </c>
      <c r="AC76" s="143">
        <f t="shared" si="53"/>
        <v>368441.63053874968</v>
      </c>
      <c r="AD76" s="168">
        <f>'[3]Populations-merged FY20'!M69</f>
        <v>0.22547584187408493</v>
      </c>
      <c r="AE76" s="169">
        <f t="shared" si="54"/>
        <v>0</v>
      </c>
      <c r="AF76" s="169">
        <f t="shared" si="55"/>
        <v>0.9</v>
      </c>
      <c r="AG76" s="169">
        <f t="shared" si="56"/>
        <v>0</v>
      </c>
      <c r="AH76" s="170">
        <f t="shared" si="57"/>
        <v>0.9</v>
      </c>
      <c r="AI76" s="143">
        <f t="shared" si="58"/>
        <v>331597.46748487471</v>
      </c>
      <c r="AJ76" s="143">
        <f t="shared" si="59"/>
        <v>0</v>
      </c>
      <c r="AK76" s="143">
        <f t="shared" si="60"/>
        <v>357714.21237495809</v>
      </c>
      <c r="AL76" s="143">
        <f t="shared" si="61"/>
        <v>357451.80959399685</v>
      </c>
      <c r="AM76" s="143">
        <f t="shared" si="62"/>
        <v>357451.80959399685</v>
      </c>
      <c r="AN76" s="143">
        <f t="shared" si="63"/>
        <v>0</v>
      </c>
      <c r="AO76" s="143">
        <f t="shared" si="64"/>
        <v>357451.80959399685</v>
      </c>
      <c r="AP76" s="143">
        <f t="shared" si="65"/>
        <v>357451.15707893588</v>
      </c>
      <c r="AQ76" s="143">
        <f t="shared" si="66"/>
        <v>357451.15707893588</v>
      </c>
      <c r="AR76" s="143">
        <f t="shared" si="67"/>
        <v>0</v>
      </c>
      <c r="AS76" s="143">
        <f t="shared" si="68"/>
        <v>357451.15707893588</v>
      </c>
      <c r="AT76" s="143">
        <f t="shared" si="69"/>
        <v>357451.15707893582</v>
      </c>
      <c r="AU76" s="127">
        <f t="shared" si="70"/>
        <v>357451.15707893582</v>
      </c>
      <c r="AV76" s="143">
        <f t="shared" si="71"/>
        <v>0</v>
      </c>
      <c r="AW76" s="143">
        <f>'[3]Populations-merged FY20'!K69</f>
        <v>308</v>
      </c>
      <c r="AX76" s="151">
        <f t="shared" si="72"/>
        <v>1161</v>
      </c>
      <c r="AY76" s="152">
        <f>'[3]Populations-merged FY20'!G69</f>
        <v>0</v>
      </c>
      <c r="AZ76" s="171">
        <f t="shared" si="73"/>
        <v>0</v>
      </c>
      <c r="BA76" s="172">
        <f t="shared" si="74"/>
        <v>357451.15707893582</v>
      </c>
      <c r="BB76" s="182">
        <f t="shared" si="80"/>
        <v>357451.15707893582</v>
      </c>
      <c r="BC76" s="174">
        <f>'[3]Spec Schs Calculations-20'!C67</f>
        <v>0</v>
      </c>
      <c r="BD76" s="183">
        <f t="shared" si="75"/>
        <v>0</v>
      </c>
      <c r="BE76" s="176">
        <f>'[3]Spec Schs Calculations-20'!D67</f>
        <v>0</v>
      </c>
      <c r="BF76" s="184">
        <f t="shared" si="76"/>
        <v>0</v>
      </c>
      <c r="BG76" s="176">
        <f>'[3]Spec Schs Calculations-20'!E67</f>
        <v>0</v>
      </c>
      <c r="BH76" s="184">
        <f t="shared" si="77"/>
        <v>0</v>
      </c>
      <c r="BI76" s="185">
        <f>'[3]Spec Schs Calculations-20'!F67</f>
        <v>0</v>
      </c>
      <c r="BJ76" s="184">
        <f t="shared" si="78"/>
        <v>0</v>
      </c>
      <c r="BK76" s="180">
        <f t="shared" si="79"/>
        <v>0</v>
      </c>
      <c r="BL76" s="13"/>
    </row>
    <row r="77" spans="1:68" ht="14.5" x14ac:dyDescent="0.35">
      <c r="A77" s="181">
        <v>4701950</v>
      </c>
      <c r="B77" s="143" t="s">
        <v>166</v>
      </c>
      <c r="C77" s="127">
        <f>'[3]2019-2020 Rev Final-merged'!F70</f>
        <v>213000.39695272391</v>
      </c>
      <c r="D77" s="127">
        <f>'[3]2019-2020 Rev Final-merged'!G70</f>
        <v>51359.905516984894</v>
      </c>
      <c r="E77" s="127">
        <f>'[3]2019-2020 Rev Final-merged'!H70</f>
        <v>123738.53354367675</v>
      </c>
      <c r="F77" s="127">
        <f>'[3]2019-2020 Rev Final-merged'!I70</f>
        <v>126148.52610339531</v>
      </c>
      <c r="G77" s="127">
        <f>'[3]2019-2020 Rev Final-merged'!J70</f>
        <v>514247.36211678089</v>
      </c>
      <c r="H77" s="127">
        <f>'[3]2019-2020 Rev Final-merged'!K70</f>
        <v>237435.49453205802</v>
      </c>
      <c r="I77" s="127">
        <f>'[3]2019-2020 Rev Final-merged'!L70</f>
        <v>58118.115508768358</v>
      </c>
      <c r="J77" s="127">
        <f>'[3]2019-2020 Rev Final-merged'!M70</f>
        <v>141349.57628436177</v>
      </c>
      <c r="K77" s="127">
        <f>'[3]2019-2020 Rev Final-merged'!N70</f>
        <v>131324.93731529804</v>
      </c>
      <c r="L77" s="127">
        <f>'[3]2019-2020 Rev Final-merged'!O70</f>
        <v>568228.12364048616</v>
      </c>
      <c r="M77" s="127">
        <f t="shared" si="42"/>
        <v>568228.12364048616</v>
      </c>
      <c r="N77" s="127">
        <f>'[3]Hold Harmless Base-20'!Y69</f>
        <v>504145.2249868135</v>
      </c>
      <c r="O77" s="162">
        <f t="shared" si="43"/>
        <v>64082.898653672659</v>
      </c>
      <c r="P77" s="163">
        <f t="shared" si="44"/>
        <v>64082.898653672659</v>
      </c>
      <c r="Q77" s="164">
        <f t="shared" si="45"/>
        <v>52561.93465088206</v>
      </c>
      <c r="R77" s="165">
        <f t="shared" si="46"/>
        <v>515666.18898960412</v>
      </c>
      <c r="S77" s="166">
        <f t="shared" si="47"/>
        <v>1.0228524707401363</v>
      </c>
      <c r="T77" s="167">
        <f t="shared" si="48"/>
        <v>0.90749853366262179</v>
      </c>
      <c r="U77" s="149" t="b">
        <f t="shared" si="49"/>
        <v>0</v>
      </c>
      <c r="V77" s="127">
        <f t="shared" si="50"/>
        <v>510824.73744440381</v>
      </c>
      <c r="W77" s="143">
        <f t="shared" si="51"/>
        <v>510824.73744440358</v>
      </c>
      <c r="X77" s="143">
        <f t="shared" si="52"/>
        <v>510824.73744440358</v>
      </c>
      <c r="Y77" s="143">
        <f>'[3]Hold Harmless Base-20'!L69</f>
        <v>208816.10865633542</v>
      </c>
      <c r="Z77" s="143">
        <f>'[3]Hold Harmless Base-20'!M69</f>
        <v>50350.965371178325</v>
      </c>
      <c r="AA77" s="143">
        <f>'[3]Hold Harmless Base-20'!N69</f>
        <v>121307.75076051602</v>
      </c>
      <c r="AB77" s="143">
        <f>'[3]Hold Harmless Base-20'!O69</f>
        <v>123670.40019878373</v>
      </c>
      <c r="AC77" s="143">
        <f t="shared" si="53"/>
        <v>504145.2249868135</v>
      </c>
      <c r="AD77" s="168">
        <f>'[3]Populations-merged FY20'!M70</f>
        <v>0.3255109765329296</v>
      </c>
      <c r="AE77" s="169">
        <f t="shared" si="54"/>
        <v>0</v>
      </c>
      <c r="AF77" s="169">
        <f t="shared" si="55"/>
        <v>0</v>
      </c>
      <c r="AG77" s="169">
        <f t="shared" si="56"/>
        <v>0.95</v>
      </c>
      <c r="AH77" s="170">
        <f t="shared" si="57"/>
        <v>0.95</v>
      </c>
      <c r="AI77" s="143">
        <f t="shared" si="58"/>
        <v>478937.96373747278</v>
      </c>
      <c r="AJ77" s="143">
        <f t="shared" si="59"/>
        <v>0</v>
      </c>
      <c r="AK77" s="143">
        <f t="shared" si="60"/>
        <v>510824.73744440358</v>
      </c>
      <c r="AL77" s="143">
        <f t="shared" si="61"/>
        <v>510450.01978697738</v>
      </c>
      <c r="AM77" s="143">
        <f t="shared" si="62"/>
        <v>510450.01978697738</v>
      </c>
      <c r="AN77" s="143">
        <f t="shared" si="63"/>
        <v>0</v>
      </c>
      <c r="AO77" s="143">
        <f t="shared" si="64"/>
        <v>510450.01978697738</v>
      </c>
      <c r="AP77" s="143">
        <f t="shared" si="65"/>
        <v>510449.08797934116</v>
      </c>
      <c r="AQ77" s="143">
        <f t="shared" si="66"/>
        <v>510449.08797934116</v>
      </c>
      <c r="AR77" s="143">
        <f t="shared" si="67"/>
        <v>0</v>
      </c>
      <c r="AS77" s="143">
        <f t="shared" si="68"/>
        <v>510449.08797934116</v>
      </c>
      <c r="AT77" s="143">
        <f t="shared" si="69"/>
        <v>510449.08797934104</v>
      </c>
      <c r="AU77" s="127">
        <f t="shared" si="70"/>
        <v>510449.08797934104</v>
      </c>
      <c r="AV77" s="143">
        <f t="shared" si="71"/>
        <v>0</v>
      </c>
      <c r="AW77" s="143">
        <f>'[3]Populations-merged FY20'!K70</f>
        <v>430</v>
      </c>
      <c r="AX77" s="151">
        <f t="shared" si="72"/>
        <v>1187</v>
      </c>
      <c r="AY77" s="152">
        <f>'[3]Populations-merged FY20'!G70</f>
        <v>0</v>
      </c>
      <c r="AZ77" s="171">
        <f t="shared" si="73"/>
        <v>0</v>
      </c>
      <c r="BA77" s="172">
        <f t="shared" si="74"/>
        <v>510449.08797934104</v>
      </c>
      <c r="BB77" s="182">
        <f t="shared" si="80"/>
        <v>509262.08797934104</v>
      </c>
      <c r="BC77" s="174">
        <f>'[3]Spec Schs Calculations-20'!C68</f>
        <v>1</v>
      </c>
      <c r="BD77" s="183">
        <f t="shared" si="75"/>
        <v>1187</v>
      </c>
      <c r="BE77" s="176">
        <f>'[3]Spec Schs Calculations-20'!D68</f>
        <v>0</v>
      </c>
      <c r="BF77" s="184">
        <f t="shared" si="76"/>
        <v>0</v>
      </c>
      <c r="BG77" s="176">
        <f>'[3]Spec Schs Calculations-20'!E68</f>
        <v>0</v>
      </c>
      <c r="BH77" s="184">
        <f t="shared" si="77"/>
        <v>0</v>
      </c>
      <c r="BI77" s="185">
        <f>'[3]Spec Schs Calculations-20'!F68</f>
        <v>0</v>
      </c>
      <c r="BJ77" s="184">
        <f t="shared" si="78"/>
        <v>0</v>
      </c>
      <c r="BK77" s="180">
        <f t="shared" si="79"/>
        <v>1187</v>
      </c>
      <c r="BL77" s="13"/>
    </row>
    <row r="78" spans="1:68" ht="14.5" x14ac:dyDescent="0.35">
      <c r="A78" s="181">
        <v>4701980</v>
      </c>
      <c r="B78" s="143" t="s">
        <v>167</v>
      </c>
      <c r="C78" s="127">
        <f>'[3]2019-2020 Rev Final-merged'!F71</f>
        <v>386226.76400764176</v>
      </c>
      <c r="D78" s="127">
        <f>'[3]2019-2020 Rev Final-merged'!G71</f>
        <v>93129.263566424677</v>
      </c>
      <c r="E78" s="127">
        <f>'[3]2019-2020 Rev Final-merged'!H71</f>
        <v>184377.72348731349</v>
      </c>
      <c r="F78" s="127">
        <f>'[3]2019-2020 Rev Final-merged'!I71</f>
        <v>186302.7469689094</v>
      </c>
      <c r="G78" s="127">
        <f>'[3]2019-2020 Rev Final-merged'!J71</f>
        <v>850036.49803028931</v>
      </c>
      <c r="H78" s="127">
        <f>'[3]2019-2020 Rev Final-merged'!K71</f>
        <v>347604.08760687761</v>
      </c>
      <c r="I78" s="127">
        <f>'[3]2019-2020 Rev Final-merged'!L71</f>
        <v>83816.337209782214</v>
      </c>
      <c r="J78" s="127">
        <f>'[3]2019-2020 Rev Final-merged'!M71</f>
        <v>165939.95113858214</v>
      </c>
      <c r="K78" s="127">
        <f>'[3]2019-2020 Rev Final-merged'!N71</f>
        <v>167672.47227201847</v>
      </c>
      <c r="L78" s="127">
        <f>'[3]2019-2020 Rev Final-merged'!O71</f>
        <v>765032.8482272604</v>
      </c>
      <c r="M78" s="127">
        <f t="shared" si="42"/>
        <v>765032.8482272604</v>
      </c>
      <c r="N78" s="127">
        <f>'[3]Hold Harmless Base-20'!Y70</f>
        <v>661080.69848433579</v>
      </c>
      <c r="O78" s="162">
        <f t="shared" si="43"/>
        <v>103952.14974292461</v>
      </c>
      <c r="P78" s="163">
        <f t="shared" si="44"/>
        <v>103952.14974292461</v>
      </c>
      <c r="Q78" s="164">
        <f t="shared" si="45"/>
        <v>85263.404377747604</v>
      </c>
      <c r="R78" s="165">
        <f t="shared" si="46"/>
        <v>679769.44384951284</v>
      </c>
      <c r="S78" s="166">
        <f t="shared" si="47"/>
        <v>1.0282699909527306</v>
      </c>
      <c r="T78" s="167">
        <f t="shared" si="48"/>
        <v>0.88854935500440202</v>
      </c>
      <c r="U78" s="149" t="b">
        <f t="shared" si="49"/>
        <v>0</v>
      </c>
      <c r="V78" s="127">
        <f t="shared" si="50"/>
        <v>673387.27085741947</v>
      </c>
      <c r="W78" s="143">
        <f t="shared" si="51"/>
        <v>673387.27085741924</v>
      </c>
      <c r="X78" s="143">
        <f t="shared" si="52"/>
        <v>673387.27085741924</v>
      </c>
      <c r="Y78" s="143">
        <f>'[3]Hold Harmless Base-20'!L70</f>
        <v>300371.8775783889</v>
      </c>
      <c r="Z78" s="143">
        <f>'[3]Hold Harmless Base-20'!M70</f>
        <v>72427.429587417602</v>
      </c>
      <c r="AA78" s="143">
        <f>'[3]Hold Harmless Base-20'!N70</f>
        <v>143392.14199670948</v>
      </c>
      <c r="AB78" s="143">
        <f>'[3]Hold Harmless Base-20'!O70</f>
        <v>144889.24932181969</v>
      </c>
      <c r="AC78" s="143">
        <f t="shared" si="53"/>
        <v>661080.69848433579</v>
      </c>
      <c r="AD78" s="168">
        <f>'[3]Populations-merged FY20'!M71</f>
        <v>0.20479833101529904</v>
      </c>
      <c r="AE78" s="169">
        <f t="shared" si="54"/>
        <v>0</v>
      </c>
      <c r="AF78" s="169">
        <f t="shared" si="55"/>
        <v>0.9</v>
      </c>
      <c r="AG78" s="169">
        <f t="shared" si="56"/>
        <v>0</v>
      </c>
      <c r="AH78" s="170">
        <f t="shared" si="57"/>
        <v>0.9</v>
      </c>
      <c r="AI78" s="143">
        <f t="shared" si="58"/>
        <v>594972.62863590219</v>
      </c>
      <c r="AJ78" s="143">
        <f t="shared" si="59"/>
        <v>0</v>
      </c>
      <c r="AK78" s="143">
        <f t="shared" si="60"/>
        <v>673387.27085741924</v>
      </c>
      <c r="AL78" s="143">
        <f t="shared" si="61"/>
        <v>672893.30476263165</v>
      </c>
      <c r="AM78" s="143">
        <f t="shared" si="62"/>
        <v>672893.30476263165</v>
      </c>
      <c r="AN78" s="143">
        <f t="shared" si="63"/>
        <v>0</v>
      </c>
      <c r="AO78" s="143">
        <f t="shared" si="64"/>
        <v>672893.30476263165</v>
      </c>
      <c r="AP78" s="143">
        <f t="shared" si="65"/>
        <v>672892.07642078539</v>
      </c>
      <c r="AQ78" s="143">
        <f t="shared" si="66"/>
        <v>672892.07642078539</v>
      </c>
      <c r="AR78" s="143">
        <f t="shared" si="67"/>
        <v>0</v>
      </c>
      <c r="AS78" s="143">
        <f t="shared" si="68"/>
        <v>672892.07642078539</v>
      </c>
      <c r="AT78" s="143">
        <f t="shared" si="69"/>
        <v>672892.07642078528</v>
      </c>
      <c r="AU78" s="127">
        <f t="shared" si="70"/>
        <v>672892.07642078528</v>
      </c>
      <c r="AV78" s="143">
        <f t="shared" si="71"/>
        <v>0</v>
      </c>
      <c r="AW78" s="143">
        <f>'[3]Populations-merged FY20'!K71</f>
        <v>589</v>
      </c>
      <c r="AX78" s="151">
        <f t="shared" si="72"/>
        <v>1142</v>
      </c>
      <c r="AY78" s="152">
        <f>'[3]Populations-merged FY20'!G71</f>
        <v>0</v>
      </c>
      <c r="AZ78" s="171">
        <f t="shared" si="73"/>
        <v>0</v>
      </c>
      <c r="BA78" s="172">
        <f t="shared" si="74"/>
        <v>672892.07642078528</v>
      </c>
      <c r="BB78" s="182">
        <f t="shared" si="80"/>
        <v>671750.07642078528</v>
      </c>
      <c r="BC78" s="174">
        <f>'[3]Spec Schs Calculations-20'!C69</f>
        <v>1</v>
      </c>
      <c r="BD78" s="183">
        <f t="shared" si="75"/>
        <v>1142</v>
      </c>
      <c r="BE78" s="176">
        <f>'[3]Spec Schs Calculations-20'!D69</f>
        <v>0</v>
      </c>
      <c r="BF78" s="184">
        <f t="shared" si="76"/>
        <v>0</v>
      </c>
      <c r="BG78" s="176">
        <f>'[3]Spec Schs Calculations-20'!E69</f>
        <v>0</v>
      </c>
      <c r="BH78" s="184">
        <f t="shared" si="77"/>
        <v>0</v>
      </c>
      <c r="BI78" s="185">
        <f>'[3]Spec Schs Calculations-20'!F69</f>
        <v>0</v>
      </c>
      <c r="BJ78" s="184">
        <f t="shared" si="78"/>
        <v>0</v>
      </c>
      <c r="BK78" s="180">
        <f t="shared" si="79"/>
        <v>1142</v>
      </c>
      <c r="BL78" s="13"/>
    </row>
    <row r="79" spans="1:68" ht="14.5" x14ac:dyDescent="0.35">
      <c r="A79" s="181">
        <v>4702010</v>
      </c>
      <c r="B79" s="143" t="s">
        <v>168</v>
      </c>
      <c r="C79" s="127">
        <f>'[3]2019-2020 Rev Final-merged'!F72</f>
        <v>150430.31173923041</v>
      </c>
      <c r="D79" s="127">
        <f>'[3]2019-2020 Rev Final-merged'!G72</f>
        <v>36090.744417340735</v>
      </c>
      <c r="E79" s="127">
        <f>'[3]2019-2020 Rev Final-merged'!H72</f>
        <v>76424.686810762651</v>
      </c>
      <c r="F79" s="127">
        <f>'[3]2019-2020 Rev Final-merged'!I72</f>
        <v>76154.84367637425</v>
      </c>
      <c r="G79" s="127">
        <f>'[3]2019-2020 Rev Final-merged'!J72</f>
        <v>339100.586643708</v>
      </c>
      <c r="H79" s="127">
        <f>'[3]2019-2020 Rev Final-merged'!K72</f>
        <v>188844.04448828797</v>
      </c>
      <c r="I79" s="127">
        <f>'[3]2019-2020 Rev Final-merged'!L72</f>
        <v>46224.175590694846</v>
      </c>
      <c r="J79" s="127">
        <f>'[3]2019-2020 Rev Final-merged'!M72</f>
        <v>103056.85101603936</v>
      </c>
      <c r="K79" s="127">
        <f>'[3]2019-2020 Rev Final-merged'!N72</f>
        <v>91255.377341661238</v>
      </c>
      <c r="L79" s="127">
        <f>'[3]2019-2020 Rev Final-merged'!O72</f>
        <v>429380.44843668345</v>
      </c>
      <c r="M79" s="127">
        <f t="shared" ref="M79:M110" si="81">SUM(H79:K79)</f>
        <v>429380.44843668345</v>
      </c>
      <c r="N79" s="127">
        <f>'[3]Hold Harmless Base-20'!Y71</f>
        <v>332097.86078196659</v>
      </c>
      <c r="O79" s="162">
        <f t="shared" ref="O79:O110" si="82">M79-N79</f>
        <v>97282.587654716859</v>
      </c>
      <c r="P79" s="163">
        <f t="shared" ref="P79:P110" si="83">IF(O79&gt;0,O79,"0")</f>
        <v>97282.587654716859</v>
      </c>
      <c r="Q79" s="164">
        <f t="shared" ref="Q79:Q110" si="84">P79*$P$8</f>
        <v>79792.910782803374</v>
      </c>
      <c r="R79" s="165">
        <f t="shared" ref="R79:R110" si="85">M79-Q79</f>
        <v>349587.53765388008</v>
      </c>
      <c r="S79" s="166">
        <f t="shared" ref="S79:S110" si="86">IF($R79&gt;0,$R79/N79,0)</f>
        <v>1.0526642262335921</v>
      </c>
      <c r="T79" s="167">
        <f t="shared" ref="T79:T110" si="87">IF(R79&gt;0,R79/L79,0)</f>
        <v>0.814167340237967</v>
      </c>
      <c r="U79" s="149" t="b">
        <f t="shared" ref="U79:U110" si="88">AND(S79&lt;100%,T79&lt;100%)</f>
        <v>0</v>
      </c>
      <c r="V79" s="127">
        <f t="shared" ref="V79:V110" si="89">R79/R$13*X$3</f>
        <v>346305.354023277</v>
      </c>
      <c r="W79" s="143">
        <f t="shared" ref="W79:W110" si="90">V79/V$13*Z$3</f>
        <v>346305.35402327683</v>
      </c>
      <c r="X79" s="143">
        <f t="shared" ref="X79:X110" si="91">V79/V$13*Z$3</f>
        <v>346305.35402327683</v>
      </c>
      <c r="Y79" s="143">
        <f>'[3]Hold Harmless Base-20'!L71</f>
        <v>147323.79327274082</v>
      </c>
      <c r="Z79" s="143">
        <f>'[3]Hold Harmless Base-20'!M71</f>
        <v>35345.438749184053</v>
      </c>
      <c r="AA79" s="143">
        <f>'[3]Hold Harmless Base-20'!N71</f>
        <v>74846.449697986653</v>
      </c>
      <c r="AB79" s="143">
        <f>'[3]Hold Harmless Base-20'!O71</f>
        <v>74582.179062055104</v>
      </c>
      <c r="AC79" s="143">
        <f t="shared" ref="AC79:AC110" si="92">SUM(Y79:AB79)</f>
        <v>332097.86078196659</v>
      </c>
      <c r="AD79" s="168">
        <f>'[3]Populations-merged FY20'!M72</f>
        <v>0.29636048526863085</v>
      </c>
      <c r="AE79" s="169">
        <f t="shared" ref="AE79:AE110" si="93">IF($AD79&lt;0.15,0.85,0)</f>
        <v>0</v>
      </c>
      <c r="AF79" s="169">
        <f t="shared" ref="AF79:AF110" si="94">IF(AND($AD79&gt;=0.15,$AD79&lt;0.3),0.9,0)</f>
        <v>0.9</v>
      </c>
      <c r="AG79" s="169">
        <f t="shared" ref="AG79:AG110" si="95">IF($AD79&gt;=0.3,0.95,0)</f>
        <v>0</v>
      </c>
      <c r="AH79" s="170">
        <f t="shared" ref="AH79:AH110" si="96">MAX(AE79:AG79)</f>
        <v>0.9</v>
      </c>
      <c r="AI79" s="143">
        <f t="shared" ref="AI79:AI110" si="97">AC79*AH79</f>
        <v>298888.07470376993</v>
      </c>
      <c r="AJ79" s="143">
        <f t="shared" ref="AJ79:AJ110" si="98">IF(X79&lt;$AI79,$AI79,0)</f>
        <v>0</v>
      </c>
      <c r="AK79" s="143">
        <f t="shared" ref="AK79:AK110" si="99">IF($AJ79=0,X79,0)</f>
        <v>346305.35402327683</v>
      </c>
      <c r="AL79" s="143">
        <f t="shared" ref="AL79:AL110" si="100">AK79/AK$13*AM$8</f>
        <v>346051.32025885308</v>
      </c>
      <c r="AM79" s="143">
        <f t="shared" ref="AM79:AM110" si="101">$AJ79+AL79</f>
        <v>346051.32025885308</v>
      </c>
      <c r="AN79" s="143">
        <f t="shared" ref="AN79:AN110" si="102">IF(AM79&lt;$AI79,$AI79,0)</f>
        <v>0</v>
      </c>
      <c r="AO79" s="143">
        <f t="shared" ref="AO79:AO110" si="103">IF($AJ79+$AN79=0,AM79,0)</f>
        <v>346051.32025885308</v>
      </c>
      <c r="AP79" s="143">
        <f t="shared" ref="AP79:AP110" si="104">AO79/AO$13*AQ$8</f>
        <v>346050.68855496385</v>
      </c>
      <c r="AQ79" s="143">
        <f t="shared" ref="AQ79:AQ110" si="105">$AJ79+$AN79+AP79</f>
        <v>346050.68855496385</v>
      </c>
      <c r="AR79" s="143">
        <f t="shared" ref="AR79:AR110" si="106">IF(AQ79&lt;$AI79,$AI79,0)</f>
        <v>0</v>
      </c>
      <c r="AS79" s="143">
        <f t="shared" ref="AS79:AS110" si="107">IF($AJ79+$AN79+$AR79=0,AQ79,0)</f>
        <v>346050.68855496385</v>
      </c>
      <c r="AT79" s="143">
        <f t="shared" ref="AT79:AT110" si="108">AS79/AS$13*AU$8</f>
        <v>346050.6885549638</v>
      </c>
      <c r="AU79" s="127">
        <f t="shared" ref="AU79:AU110" si="109">$AJ79+$AN79+$AR79+AT79</f>
        <v>346050.6885549638</v>
      </c>
      <c r="AV79" s="143">
        <f t="shared" ref="AV79:AV110" si="110">IF(AU79&lt;$AI79,$AI79,0)</f>
        <v>0</v>
      </c>
      <c r="AW79" s="143">
        <f>'[3]Populations-merged FY20'!K72</f>
        <v>342</v>
      </c>
      <c r="AX79" s="151">
        <f t="shared" ref="AX79:AX110" si="111">ROUND(AU79/AW79,0)</f>
        <v>1012</v>
      </c>
      <c r="AY79" s="152">
        <f>'[3]Populations-merged FY20'!G72</f>
        <v>0</v>
      </c>
      <c r="AZ79" s="171">
        <f t="shared" ref="AZ79:AZ110" si="112">ROUND(AX79*AY79,0)</f>
        <v>0</v>
      </c>
      <c r="BA79" s="172">
        <f t="shared" ref="BA79:BA110" si="113">AU79-AZ79</f>
        <v>346050.6885549638</v>
      </c>
      <c r="BB79" s="182">
        <f t="shared" si="80"/>
        <v>345038.6885549638</v>
      </c>
      <c r="BC79" s="174">
        <f>'[3]Spec Schs Calculations-20'!C70</f>
        <v>0</v>
      </c>
      <c r="BD79" s="183">
        <f t="shared" ref="BD79:BD110" si="114">BC79*AX79</f>
        <v>0</v>
      </c>
      <c r="BE79" s="176">
        <f>'[3]Spec Schs Calculations-20'!D70</f>
        <v>1</v>
      </c>
      <c r="BF79" s="184">
        <f t="shared" ref="BF79:BF110" si="115">BE79*AX79</f>
        <v>1012</v>
      </c>
      <c r="BG79" s="176">
        <f>'[3]Spec Schs Calculations-20'!E70</f>
        <v>0</v>
      </c>
      <c r="BH79" s="184">
        <f t="shared" ref="BH79:BH110" si="116">BG79*AX79</f>
        <v>0</v>
      </c>
      <c r="BI79" s="185">
        <f>'[3]Spec Schs Calculations-20'!F70</f>
        <v>0</v>
      </c>
      <c r="BJ79" s="184">
        <f t="shared" ref="BJ79:BJ110" si="117">BI79*AX79</f>
        <v>0</v>
      </c>
      <c r="BK79" s="180">
        <f t="shared" ref="BK79:BK110" si="118">SUM(BD79,BF79,BH79,BJ79)</f>
        <v>1012</v>
      </c>
      <c r="BL79" s="13"/>
    </row>
    <row r="80" spans="1:68" ht="14.5" x14ac:dyDescent="0.35">
      <c r="A80" s="181">
        <v>4702070</v>
      </c>
      <c r="B80" s="143" t="s">
        <v>169</v>
      </c>
      <c r="C80" s="127">
        <f>'[3]2019-2020 Rev Final-merged'!F73</f>
        <v>243877.60437338904</v>
      </c>
      <c r="D80" s="127">
        <f>'[3]2019-2020 Rev Final-merged'!G73</f>
        <v>58805.198945736993</v>
      </c>
      <c r="E80" s="127">
        <f>'[3]2019-2020 Rev Final-merged'!H73</f>
        <v>129053.65469221913</v>
      </c>
      <c r="F80" s="127">
        <f>'[3]2019-2020 Rev Final-merged'!I73</f>
        <v>130401.05887407727</v>
      </c>
      <c r="G80" s="127">
        <f>'[3]2019-2020 Rev Final-merged'!J73</f>
        <v>562137.5168854224</v>
      </c>
      <c r="H80" s="127">
        <f>'[3]2019-2020 Rev Final-merged'!K73</f>
        <v>236331.14339469964</v>
      </c>
      <c r="I80" s="127">
        <f>'[3]2019-2020 Rev Final-merged'!L73</f>
        <v>57847.798692448494</v>
      </c>
      <c r="J80" s="127">
        <f>'[3]2019-2020 Rev Final-merged'!M73</f>
        <v>120608.25003481355</v>
      </c>
      <c r="K80" s="127">
        <f>'[3]2019-2020 Rev Final-merged'!N73</f>
        <v>117360.95298666954</v>
      </c>
      <c r="L80" s="127">
        <f>'[3]2019-2020 Rev Final-merged'!O73</f>
        <v>532148.14510863123</v>
      </c>
      <c r="M80" s="127">
        <f t="shared" si="81"/>
        <v>532148.14510863123</v>
      </c>
      <c r="N80" s="127">
        <f>'[3]Hold Harmless Base-20'!Y72</f>
        <v>556564.95516028279</v>
      </c>
      <c r="O80" s="162">
        <f t="shared" si="82"/>
        <v>-24416.810051651555</v>
      </c>
      <c r="P80" s="163" t="str">
        <f t="shared" si="83"/>
        <v>0</v>
      </c>
      <c r="Q80" s="164">
        <f t="shared" si="84"/>
        <v>0</v>
      </c>
      <c r="R80" s="165">
        <f t="shared" si="85"/>
        <v>532148.14510863123</v>
      </c>
      <c r="S80" s="166">
        <f t="shared" si="86"/>
        <v>0.95612945115342407</v>
      </c>
      <c r="T80" s="167">
        <f t="shared" si="87"/>
        <v>1</v>
      </c>
      <c r="U80" s="149" t="b">
        <f t="shared" si="88"/>
        <v>0</v>
      </c>
      <c r="V80" s="127">
        <f t="shared" si="89"/>
        <v>527151.94889793952</v>
      </c>
      <c r="W80" s="143">
        <f t="shared" si="90"/>
        <v>527151.94889793929</v>
      </c>
      <c r="X80" s="143">
        <f t="shared" si="91"/>
        <v>527151.94889793929</v>
      </c>
      <c r="Y80" s="143">
        <f>'[3]Hold Harmless Base-20'!L72</f>
        <v>241460.00554227078</v>
      </c>
      <c r="Z80" s="143">
        <f>'[3]Hold Harmless Base-20'!M72</f>
        <v>58222.253330045176</v>
      </c>
      <c r="AA80" s="143">
        <f>'[3]Hold Harmless Base-20'!N72</f>
        <v>127774.32457276396</v>
      </c>
      <c r="AB80" s="143">
        <f>'[3]Hold Harmless Base-20'!O72</f>
        <v>129108.37171520278</v>
      </c>
      <c r="AC80" s="143">
        <f t="shared" si="92"/>
        <v>556564.95516028279</v>
      </c>
      <c r="AD80" s="168">
        <f>'[3]Populations-merged FY20'!M73</f>
        <v>0.26817042606516289</v>
      </c>
      <c r="AE80" s="169">
        <f t="shared" si="93"/>
        <v>0</v>
      </c>
      <c r="AF80" s="169">
        <f t="shared" si="94"/>
        <v>0.9</v>
      </c>
      <c r="AG80" s="169">
        <f t="shared" si="95"/>
        <v>0</v>
      </c>
      <c r="AH80" s="170">
        <f t="shared" si="96"/>
        <v>0.9</v>
      </c>
      <c r="AI80" s="143">
        <f t="shared" si="97"/>
        <v>500908.45964425453</v>
      </c>
      <c r="AJ80" s="143">
        <f t="shared" si="98"/>
        <v>0</v>
      </c>
      <c r="AK80" s="143">
        <f t="shared" si="99"/>
        <v>527151.94889793929</v>
      </c>
      <c r="AL80" s="143">
        <f t="shared" si="100"/>
        <v>526765.25434515206</v>
      </c>
      <c r="AM80" s="143">
        <f t="shared" si="101"/>
        <v>526765.25434515206</v>
      </c>
      <c r="AN80" s="143">
        <f t="shared" si="102"/>
        <v>0</v>
      </c>
      <c r="AO80" s="143">
        <f t="shared" si="103"/>
        <v>526765.25434515206</v>
      </c>
      <c r="AP80" s="143">
        <f t="shared" si="104"/>
        <v>526764.2927546585</v>
      </c>
      <c r="AQ80" s="143">
        <f t="shared" si="105"/>
        <v>526764.2927546585</v>
      </c>
      <c r="AR80" s="143">
        <f t="shared" si="106"/>
        <v>0</v>
      </c>
      <c r="AS80" s="143">
        <f t="shared" si="107"/>
        <v>526764.2927546585</v>
      </c>
      <c r="AT80" s="143">
        <f t="shared" si="108"/>
        <v>526764.29275465838</v>
      </c>
      <c r="AU80" s="127">
        <f t="shared" si="109"/>
        <v>526764.29275465838</v>
      </c>
      <c r="AV80" s="143">
        <f t="shared" si="110"/>
        <v>0</v>
      </c>
      <c r="AW80" s="143">
        <f>'[3]Populations-merged FY20'!K73</f>
        <v>428</v>
      </c>
      <c r="AX80" s="151">
        <f t="shared" si="111"/>
        <v>1231</v>
      </c>
      <c r="AY80" s="152">
        <f>'[3]Populations-merged FY20'!G73</f>
        <v>0</v>
      </c>
      <c r="AZ80" s="171">
        <f t="shared" si="112"/>
        <v>0</v>
      </c>
      <c r="BA80" s="172">
        <f t="shared" si="113"/>
        <v>526764.29275465838</v>
      </c>
      <c r="BB80" s="182">
        <f t="shared" si="80"/>
        <v>525533.29275465838</v>
      </c>
      <c r="BC80" s="174">
        <f>'[3]Spec Schs Calculations-20'!C71</f>
        <v>0</v>
      </c>
      <c r="BD80" s="183">
        <f t="shared" si="114"/>
        <v>0</v>
      </c>
      <c r="BE80" s="176">
        <f>'[3]Spec Schs Calculations-20'!D71</f>
        <v>0</v>
      </c>
      <c r="BF80" s="184">
        <f t="shared" si="115"/>
        <v>0</v>
      </c>
      <c r="BG80" s="176">
        <f>'[3]Spec Schs Calculations-20'!E71</f>
        <v>1</v>
      </c>
      <c r="BH80" s="184">
        <f t="shared" si="116"/>
        <v>1231</v>
      </c>
      <c r="BI80" s="185">
        <f>'[3]Spec Schs Calculations-20'!F71</f>
        <v>0</v>
      </c>
      <c r="BJ80" s="184">
        <f t="shared" si="117"/>
        <v>0</v>
      </c>
      <c r="BK80" s="180">
        <f t="shared" si="118"/>
        <v>1231</v>
      </c>
      <c r="BL80" s="13"/>
    </row>
    <row r="81" spans="1:68" ht="14.5" x14ac:dyDescent="0.35">
      <c r="A81" s="181">
        <v>4702100</v>
      </c>
      <c r="B81" s="143" t="s">
        <v>170</v>
      </c>
      <c r="C81" s="127">
        <f>'[3]2019-2020 Rev Final-merged'!F74</f>
        <v>962426.8550271726</v>
      </c>
      <c r="D81" s="127">
        <f>'[3]2019-2020 Rev Final-merged'!G74</f>
        <v>232066.01043178176</v>
      </c>
      <c r="E81" s="127">
        <f>'[3]2019-2020 Rev Final-merged'!H74</f>
        <v>436234.73195771169</v>
      </c>
      <c r="F81" s="127">
        <f>'[3]2019-2020 Rev Final-merged'!I74</f>
        <v>440789.30659190856</v>
      </c>
      <c r="G81" s="127">
        <f>'[3]2019-2020 Rev Final-merged'!J74</f>
        <v>2071516.9040085748</v>
      </c>
      <c r="H81" s="127">
        <f>'[3]2019-2020 Rev Final-merged'!K74</f>
        <v>889002.66557351931</v>
      </c>
      <c r="I81" s="127">
        <f>'[3]2019-2020 Rev Final-merged'!L74</f>
        <v>217605.03713748153</v>
      </c>
      <c r="J81" s="127">
        <f>'[3]2019-2020 Rev Final-merged'!M74</f>
        <v>403326.31674658635</v>
      </c>
      <c r="K81" s="127">
        <f>'[3]2019-2020 Rev Final-merged'!N74</f>
        <v>396723.0208349126</v>
      </c>
      <c r="L81" s="127">
        <f>'[3]2019-2020 Rev Final-merged'!O74</f>
        <v>1906657.0402924996</v>
      </c>
      <c r="M81" s="127">
        <f t="shared" si="81"/>
        <v>1906657.0402924996</v>
      </c>
      <c r="N81" s="127">
        <f>'[3]Hold Harmless Base-20'!Y73</f>
        <v>1845176.2752780025</v>
      </c>
      <c r="O81" s="162">
        <f t="shared" si="82"/>
        <v>61480.765014497098</v>
      </c>
      <c r="P81" s="163">
        <f t="shared" si="83"/>
        <v>61480.765014497098</v>
      </c>
      <c r="Q81" s="164">
        <f t="shared" si="84"/>
        <v>50427.618301767143</v>
      </c>
      <c r="R81" s="165">
        <f t="shared" si="85"/>
        <v>1856229.4219907324</v>
      </c>
      <c r="S81" s="166">
        <f t="shared" si="86"/>
        <v>1.0059902931014353</v>
      </c>
      <c r="T81" s="167">
        <f t="shared" si="87"/>
        <v>0.9735518149115947</v>
      </c>
      <c r="U81" s="149" t="b">
        <f t="shared" si="88"/>
        <v>0</v>
      </c>
      <c r="V81" s="127">
        <f t="shared" si="89"/>
        <v>1838801.7817939762</v>
      </c>
      <c r="W81" s="143">
        <f t="shared" si="90"/>
        <v>1838801.7817939755</v>
      </c>
      <c r="X81" s="143">
        <f t="shared" si="91"/>
        <v>1838801.7817939755</v>
      </c>
      <c r="Y81" s="143">
        <f>'[3]Hold Harmless Base-20'!L73</f>
        <v>857268.98783694871</v>
      </c>
      <c r="Z81" s="143">
        <f>'[3]Hold Harmless Base-20'!M73</f>
        <v>206709.72846928248</v>
      </c>
      <c r="AA81" s="143">
        <f>'[3]Hold Harmless Base-20'!N73</f>
        <v>388570.31593756983</v>
      </c>
      <c r="AB81" s="143">
        <f>'[3]Hold Harmless Base-20'!O73</f>
        <v>392627.24303420156</v>
      </c>
      <c r="AC81" s="143">
        <f t="shared" si="92"/>
        <v>1845176.2752780025</v>
      </c>
      <c r="AD81" s="168">
        <f>'[3]Populations-merged FY20'!M74</f>
        <v>0.20082325059249095</v>
      </c>
      <c r="AE81" s="169">
        <f t="shared" si="93"/>
        <v>0</v>
      </c>
      <c r="AF81" s="169">
        <f t="shared" si="94"/>
        <v>0.9</v>
      </c>
      <c r="AG81" s="169">
        <f t="shared" si="95"/>
        <v>0</v>
      </c>
      <c r="AH81" s="170">
        <f t="shared" si="96"/>
        <v>0.9</v>
      </c>
      <c r="AI81" s="143">
        <f t="shared" si="97"/>
        <v>1660658.6477502023</v>
      </c>
      <c r="AJ81" s="143">
        <f t="shared" si="98"/>
        <v>0</v>
      </c>
      <c r="AK81" s="143">
        <f t="shared" si="99"/>
        <v>1838801.7817939755</v>
      </c>
      <c r="AL81" s="143">
        <f t="shared" si="100"/>
        <v>1837452.9209310657</v>
      </c>
      <c r="AM81" s="143">
        <f t="shared" si="101"/>
        <v>1837452.9209310657</v>
      </c>
      <c r="AN81" s="143">
        <f t="shared" si="102"/>
        <v>0</v>
      </c>
      <c r="AO81" s="143">
        <f t="shared" si="103"/>
        <v>1837452.9209310657</v>
      </c>
      <c r="AP81" s="143">
        <f t="shared" si="104"/>
        <v>1837449.5667287018</v>
      </c>
      <c r="AQ81" s="143">
        <f t="shared" si="105"/>
        <v>1837449.5667287018</v>
      </c>
      <c r="AR81" s="143">
        <f t="shared" si="106"/>
        <v>0</v>
      </c>
      <c r="AS81" s="143">
        <f t="shared" si="107"/>
        <v>1837449.5667287018</v>
      </c>
      <c r="AT81" s="143">
        <f t="shared" si="108"/>
        <v>1837449.5667287013</v>
      </c>
      <c r="AU81" s="127">
        <f t="shared" si="109"/>
        <v>1837449.5667287013</v>
      </c>
      <c r="AV81" s="143">
        <f t="shared" si="110"/>
        <v>0</v>
      </c>
      <c r="AW81" s="143">
        <f>'[3]Populations-merged FY20'!K74</f>
        <v>1610</v>
      </c>
      <c r="AX81" s="151">
        <f t="shared" si="111"/>
        <v>1141</v>
      </c>
      <c r="AY81" s="152">
        <f>'[3]Populations-merged FY20'!G74</f>
        <v>0</v>
      </c>
      <c r="AZ81" s="171">
        <f t="shared" si="112"/>
        <v>0</v>
      </c>
      <c r="BA81" s="172">
        <f t="shared" si="113"/>
        <v>1837449.5667287013</v>
      </c>
      <c r="BB81" s="182">
        <f t="shared" si="80"/>
        <v>1832885.5667287013</v>
      </c>
      <c r="BC81" s="174">
        <f>'[3]Spec Schs Calculations-20'!C72</f>
        <v>4</v>
      </c>
      <c r="BD81" s="183">
        <f t="shared" si="114"/>
        <v>4564</v>
      </c>
      <c r="BE81" s="176">
        <f>'[3]Spec Schs Calculations-20'!D72</f>
        <v>0</v>
      </c>
      <c r="BF81" s="184">
        <f t="shared" si="115"/>
        <v>0</v>
      </c>
      <c r="BG81" s="176">
        <f>'[3]Spec Schs Calculations-20'!E72</f>
        <v>0</v>
      </c>
      <c r="BH81" s="184">
        <f t="shared" si="116"/>
        <v>0</v>
      </c>
      <c r="BI81" s="185">
        <f>'[3]Spec Schs Calculations-20'!F72</f>
        <v>0</v>
      </c>
      <c r="BJ81" s="184">
        <f t="shared" si="117"/>
        <v>0</v>
      </c>
      <c r="BK81" s="180">
        <f t="shared" si="118"/>
        <v>4564</v>
      </c>
      <c r="BL81" s="13"/>
    </row>
    <row r="82" spans="1:68" ht="14.5" x14ac:dyDescent="0.35">
      <c r="A82" s="181">
        <v>4702130</v>
      </c>
      <c r="B82" s="143" t="s">
        <v>171</v>
      </c>
      <c r="C82" s="127">
        <f>'[3]2019-2020 Rev Final-merged'!F75</f>
        <v>977080.44498952222</v>
      </c>
      <c r="D82" s="127">
        <f>'[3]2019-2020 Rev Final-merged'!G75</f>
        <v>235599.37002508799</v>
      </c>
      <c r="E82" s="127">
        <f>'[3]2019-2020 Rev Final-merged'!H75</f>
        <v>443827.71112978953</v>
      </c>
      <c r="F82" s="127">
        <f>'[3]2019-2020 Rev Final-merged'!I75</f>
        <v>448461.56141033373</v>
      </c>
      <c r="G82" s="127">
        <f>'[3]2019-2020 Rev Final-merged'!J75</f>
        <v>2104969.0875547333</v>
      </c>
      <c r="H82" s="127">
        <f>'[3]2019-2020 Rev Final-merged'!K75</f>
        <v>901702.70365314139</v>
      </c>
      <c r="I82" s="127">
        <f>'[3]2019-2020 Rev Final-merged'!L75</f>
        <v>220713.68052515981</v>
      </c>
      <c r="J82" s="127">
        <f>'[3]2019-2020 Rev Final-merged'!M75</f>
        <v>410050.0461149154</v>
      </c>
      <c r="K82" s="127">
        <f>'[3]2019-2020 Rev Final-merged'!N75</f>
        <v>403269.88639478828</v>
      </c>
      <c r="L82" s="127">
        <f>'[3]2019-2020 Rev Final-merged'!O75</f>
        <v>1935736.3166880051</v>
      </c>
      <c r="M82" s="127">
        <f t="shared" si="81"/>
        <v>1935736.3166880051</v>
      </c>
      <c r="N82" s="127">
        <f>'[3]Hold Harmless Base-20'!Y74</f>
        <v>1821951.2791298395</v>
      </c>
      <c r="O82" s="162">
        <f t="shared" si="82"/>
        <v>113785.03755816561</v>
      </c>
      <c r="P82" s="163">
        <f t="shared" si="83"/>
        <v>113785.03755816561</v>
      </c>
      <c r="Q82" s="164">
        <f t="shared" si="84"/>
        <v>93328.51406586144</v>
      </c>
      <c r="R82" s="165">
        <f t="shared" si="85"/>
        <v>1842407.8026221436</v>
      </c>
      <c r="S82" s="166">
        <f t="shared" si="86"/>
        <v>1.0112278103847399</v>
      </c>
      <c r="T82" s="167">
        <f t="shared" si="87"/>
        <v>0.95178655622603381</v>
      </c>
      <c r="U82" s="149" t="b">
        <f t="shared" si="88"/>
        <v>0</v>
      </c>
      <c r="V82" s="127">
        <f t="shared" si="89"/>
        <v>1825109.9299026395</v>
      </c>
      <c r="W82" s="143">
        <f t="shared" si="90"/>
        <v>1825109.9299026388</v>
      </c>
      <c r="X82" s="143">
        <f t="shared" si="91"/>
        <v>1825109.9299026388</v>
      </c>
      <c r="Y82" s="143">
        <f>'[3]Hold Harmless Base-20'!L74</f>
        <v>845709.79074538255</v>
      </c>
      <c r="Z82" s="143">
        <f>'[3]Hold Harmless Base-20'!M74</f>
        <v>203922.5070416774</v>
      </c>
      <c r="AA82" s="143">
        <f>'[3]Hold Harmless Base-20'!N74</f>
        <v>384154.08130555868</v>
      </c>
      <c r="AB82" s="143">
        <f>'[3]Hold Harmless Base-20'!O74</f>
        <v>388164.90003722056</v>
      </c>
      <c r="AC82" s="143">
        <f t="shared" si="92"/>
        <v>1821951.2791298395</v>
      </c>
      <c r="AD82" s="168">
        <f>'[3]Populations-merged FY20'!M75</f>
        <v>0.20227920227920229</v>
      </c>
      <c r="AE82" s="169">
        <f t="shared" si="93"/>
        <v>0</v>
      </c>
      <c r="AF82" s="169">
        <f t="shared" si="94"/>
        <v>0.9</v>
      </c>
      <c r="AG82" s="169">
        <f t="shared" si="95"/>
        <v>0</v>
      </c>
      <c r="AH82" s="170">
        <f t="shared" si="96"/>
        <v>0.9</v>
      </c>
      <c r="AI82" s="143">
        <f t="shared" si="97"/>
        <v>1639756.1512168555</v>
      </c>
      <c r="AJ82" s="143">
        <f t="shared" si="98"/>
        <v>0</v>
      </c>
      <c r="AK82" s="143">
        <f t="shared" si="99"/>
        <v>1825109.9299026388</v>
      </c>
      <c r="AL82" s="143">
        <f t="shared" si="100"/>
        <v>1823771.1127558812</v>
      </c>
      <c r="AM82" s="143">
        <f t="shared" si="101"/>
        <v>1823771.1127558812</v>
      </c>
      <c r="AN82" s="143">
        <f t="shared" si="102"/>
        <v>0</v>
      </c>
      <c r="AO82" s="143">
        <f t="shared" si="103"/>
        <v>1823771.1127558812</v>
      </c>
      <c r="AP82" s="143">
        <f t="shared" si="104"/>
        <v>1823767.7835291522</v>
      </c>
      <c r="AQ82" s="143">
        <f t="shared" si="105"/>
        <v>1823767.7835291522</v>
      </c>
      <c r="AR82" s="143">
        <f t="shared" si="106"/>
        <v>0</v>
      </c>
      <c r="AS82" s="143">
        <f t="shared" si="107"/>
        <v>1823767.7835291522</v>
      </c>
      <c r="AT82" s="143">
        <f t="shared" si="108"/>
        <v>1823767.7835291517</v>
      </c>
      <c r="AU82" s="127">
        <f t="shared" si="109"/>
        <v>1823767.7835291517</v>
      </c>
      <c r="AV82" s="143">
        <f t="shared" si="110"/>
        <v>0</v>
      </c>
      <c r="AW82" s="143">
        <f>'[3]Populations-merged FY20'!K75</f>
        <v>1633</v>
      </c>
      <c r="AX82" s="151">
        <f t="shared" si="111"/>
        <v>1117</v>
      </c>
      <c r="AY82" s="152">
        <f>'[3]Populations-merged FY20'!G75</f>
        <v>0</v>
      </c>
      <c r="AZ82" s="171">
        <f t="shared" si="112"/>
        <v>0</v>
      </c>
      <c r="BA82" s="172">
        <f t="shared" si="113"/>
        <v>1823767.7835291517</v>
      </c>
      <c r="BB82" s="182">
        <f t="shared" si="80"/>
        <v>1823767.7835291517</v>
      </c>
      <c r="BC82" s="174">
        <f>'[3]Spec Schs Calculations-20'!C73</f>
        <v>0</v>
      </c>
      <c r="BD82" s="183">
        <f t="shared" si="114"/>
        <v>0</v>
      </c>
      <c r="BE82" s="176">
        <f>'[3]Spec Schs Calculations-20'!D73</f>
        <v>0</v>
      </c>
      <c r="BF82" s="184">
        <f t="shared" si="115"/>
        <v>0</v>
      </c>
      <c r="BG82" s="176">
        <f>'[3]Spec Schs Calculations-20'!E73</f>
        <v>0</v>
      </c>
      <c r="BH82" s="184">
        <f t="shared" si="116"/>
        <v>0</v>
      </c>
      <c r="BI82" s="185">
        <f>'[3]Spec Schs Calculations-20'!F73</f>
        <v>0</v>
      </c>
      <c r="BJ82" s="184">
        <f t="shared" si="117"/>
        <v>0</v>
      </c>
      <c r="BK82" s="180">
        <f t="shared" si="118"/>
        <v>0</v>
      </c>
      <c r="BL82" s="13"/>
    </row>
    <row r="83" spans="1:68" ht="14.5" x14ac:dyDescent="0.35">
      <c r="A83" s="181">
        <v>4702160</v>
      </c>
      <c r="B83" s="143" t="s">
        <v>172</v>
      </c>
      <c r="C83" s="127">
        <f>'[3]2019-2020 Rev Final-merged'!F76</f>
        <v>407683.80645251082</v>
      </c>
      <c r="D83" s="127">
        <f>'[3]2019-2020 Rev Final-merged'!G76</f>
        <v>98303.111542337181</v>
      </c>
      <c r="E83" s="127">
        <f>'[3]2019-2020 Rev Final-merged'!H76</f>
        <v>245925.70307419452</v>
      </c>
      <c r="F83" s="127">
        <f>'[3]2019-2020 Rev Final-merged'!I76</f>
        <v>248493.32753658449</v>
      </c>
      <c r="G83" s="127">
        <f>'[3]2019-2020 Rev Final-merged'!J76</f>
        <v>1000405.9486056269</v>
      </c>
      <c r="H83" s="127">
        <f>'[3]2019-2020 Rev Final-merged'!K76</f>
        <v>417444.72992147878</v>
      </c>
      <c r="I83" s="127">
        <f>'[3]2019-2020 Rev Final-merged'!L76</f>
        <v>102179.75656890437</v>
      </c>
      <c r="J83" s="127">
        <f>'[3]2019-2020 Rev Final-merged'!M76</f>
        <v>258479.59726652963</v>
      </c>
      <c r="K83" s="127">
        <f>'[3]2019-2020 Rev Final-merged'!N76</f>
        <v>245173.00813767427</v>
      </c>
      <c r="L83" s="127">
        <f>'[3]2019-2020 Rev Final-merged'!O76</f>
        <v>1023277.091894587</v>
      </c>
      <c r="M83" s="127">
        <f t="shared" si="81"/>
        <v>1023277.091894587</v>
      </c>
      <c r="N83" s="127">
        <f>'[3]Hold Harmless Base-20'!Y75</f>
        <v>949479.32401994942</v>
      </c>
      <c r="O83" s="162">
        <f t="shared" si="82"/>
        <v>73797.767874637619</v>
      </c>
      <c r="P83" s="163">
        <f t="shared" si="83"/>
        <v>73797.767874637619</v>
      </c>
      <c r="Q83" s="164">
        <f t="shared" si="84"/>
        <v>60530.243386319715</v>
      </c>
      <c r="R83" s="165">
        <f t="shared" si="85"/>
        <v>962746.84850826731</v>
      </c>
      <c r="S83" s="166">
        <f t="shared" si="86"/>
        <v>1.0139734738321053</v>
      </c>
      <c r="T83" s="167">
        <f t="shared" si="87"/>
        <v>0.94084667401842392</v>
      </c>
      <c r="U83" s="149" t="b">
        <f t="shared" si="88"/>
        <v>0</v>
      </c>
      <c r="V83" s="127">
        <f t="shared" si="89"/>
        <v>953707.87655922398</v>
      </c>
      <c r="W83" s="143">
        <f t="shared" si="90"/>
        <v>953707.87655922351</v>
      </c>
      <c r="X83" s="143">
        <f t="shared" si="91"/>
        <v>953707.87655922351</v>
      </c>
      <c r="Y83" s="143">
        <f>'[3]Hold Harmless Base-20'!L75</f>
        <v>386930.27116035746</v>
      </c>
      <c r="Z83" s="143">
        <f>'[3]Hold Harmless Base-20'!M75</f>
        <v>93298.897338994706</v>
      </c>
      <c r="AA83" s="143">
        <f>'[3]Hold Harmless Base-20'!N75</f>
        <v>233406.61922239957</v>
      </c>
      <c r="AB83" s="143">
        <f>'[3]Hold Harmless Base-20'!O75</f>
        <v>235843.53629819775</v>
      </c>
      <c r="AC83" s="143">
        <f t="shared" si="92"/>
        <v>949479.32401994942</v>
      </c>
      <c r="AD83" s="168">
        <f>'[3]Populations-merged FY20'!M76</f>
        <v>0.34023402340234021</v>
      </c>
      <c r="AE83" s="169">
        <f t="shared" si="93"/>
        <v>0</v>
      </c>
      <c r="AF83" s="169">
        <f t="shared" si="94"/>
        <v>0</v>
      </c>
      <c r="AG83" s="169">
        <f t="shared" si="95"/>
        <v>0.95</v>
      </c>
      <c r="AH83" s="170">
        <f t="shared" si="96"/>
        <v>0.95</v>
      </c>
      <c r="AI83" s="143">
        <f t="shared" si="97"/>
        <v>902005.35781895195</v>
      </c>
      <c r="AJ83" s="143">
        <f t="shared" si="98"/>
        <v>0</v>
      </c>
      <c r="AK83" s="143">
        <f t="shared" si="99"/>
        <v>953707.87655922351</v>
      </c>
      <c r="AL83" s="143">
        <f t="shared" si="100"/>
        <v>953008.28009261331</v>
      </c>
      <c r="AM83" s="143">
        <f t="shared" si="101"/>
        <v>953008.28009261331</v>
      </c>
      <c r="AN83" s="143">
        <f t="shared" si="102"/>
        <v>0</v>
      </c>
      <c r="AO83" s="143">
        <f t="shared" si="103"/>
        <v>953008.28009261331</v>
      </c>
      <c r="AP83" s="143">
        <f t="shared" si="104"/>
        <v>953006.54041123728</v>
      </c>
      <c r="AQ83" s="143">
        <f t="shared" si="105"/>
        <v>953006.54041123728</v>
      </c>
      <c r="AR83" s="143">
        <f t="shared" si="106"/>
        <v>0</v>
      </c>
      <c r="AS83" s="143">
        <f t="shared" si="107"/>
        <v>953006.54041123728</v>
      </c>
      <c r="AT83" s="143">
        <f t="shared" si="108"/>
        <v>953006.54041123705</v>
      </c>
      <c r="AU83" s="127">
        <f t="shared" si="109"/>
        <v>953006.54041123705</v>
      </c>
      <c r="AV83" s="143">
        <f t="shared" si="110"/>
        <v>0</v>
      </c>
      <c r="AW83" s="143">
        <f>'[3]Populations-merged FY20'!K76</f>
        <v>756</v>
      </c>
      <c r="AX83" s="151">
        <f t="shared" si="111"/>
        <v>1261</v>
      </c>
      <c r="AY83" s="152">
        <f>'[3]Populations-merged FY20'!G76</f>
        <v>85</v>
      </c>
      <c r="AZ83" s="171">
        <f t="shared" si="112"/>
        <v>107185</v>
      </c>
      <c r="BA83" s="172">
        <f t="shared" si="113"/>
        <v>845821.54041123705</v>
      </c>
      <c r="BB83" s="182">
        <f t="shared" si="80"/>
        <v>845821.54041123705</v>
      </c>
      <c r="BC83" s="174">
        <f>'[3]Spec Schs Calculations-20'!C74</f>
        <v>0</v>
      </c>
      <c r="BD83" s="183">
        <f t="shared" si="114"/>
        <v>0</v>
      </c>
      <c r="BE83" s="176">
        <f>'[3]Spec Schs Calculations-20'!D74</f>
        <v>0</v>
      </c>
      <c r="BF83" s="184">
        <f t="shared" si="115"/>
        <v>0</v>
      </c>
      <c r="BG83" s="176">
        <f>'[3]Spec Schs Calculations-20'!E74</f>
        <v>0</v>
      </c>
      <c r="BH83" s="184">
        <f t="shared" si="116"/>
        <v>0</v>
      </c>
      <c r="BI83" s="185">
        <f>'[3]Spec Schs Calculations-20'!F74</f>
        <v>0</v>
      </c>
      <c r="BJ83" s="184">
        <f t="shared" si="117"/>
        <v>0</v>
      </c>
      <c r="BK83" s="180">
        <f t="shared" si="118"/>
        <v>0</v>
      </c>
      <c r="BL83" s="13"/>
    </row>
    <row r="84" spans="1:68" ht="14.5" x14ac:dyDescent="0.35">
      <c r="A84" s="181">
        <v>4702190</v>
      </c>
      <c r="B84" s="143" t="s">
        <v>173</v>
      </c>
      <c r="C84" s="127">
        <f>'[3]2019-2020 Rev Final-merged'!F77</f>
        <v>1048255.0248066488</v>
      </c>
      <c r="D84" s="127">
        <f>'[3]2019-2020 Rev Final-merged'!G77</f>
        <v>252761.40233543183</v>
      </c>
      <c r="E84" s="127">
        <f>'[3]2019-2020 Rev Final-merged'!H77</f>
        <v>515515.87938019674</v>
      </c>
      <c r="F84" s="127">
        <f>'[3]2019-2020 Rev Final-merged'!I77</f>
        <v>520898.20081346203</v>
      </c>
      <c r="G84" s="127">
        <f>'[3]2019-2020 Rev Final-merged'!J77</f>
        <v>2337430.5073357392</v>
      </c>
      <c r="H84" s="127">
        <f>'[3]2019-2020 Rev Final-merged'!K77</f>
        <v>1179447.0146987813</v>
      </c>
      <c r="I84" s="127">
        <f>'[3]2019-2020 Rev Final-merged'!L77</f>
        <v>288698.35982960276</v>
      </c>
      <c r="J84" s="127">
        <f>'[3]2019-2020 Rev Final-merged'!M77</f>
        <v>618115.37880789896</v>
      </c>
      <c r="K84" s="127">
        <f>'[3]2019-2020 Rev Final-merged'!N77</f>
        <v>538638.26705145556</v>
      </c>
      <c r="L84" s="127">
        <f>'[3]2019-2020 Rev Final-merged'!O77</f>
        <v>2624899.0203877385</v>
      </c>
      <c r="M84" s="127">
        <f t="shared" si="81"/>
        <v>2624899.0203877385</v>
      </c>
      <c r="N84" s="127">
        <f>'[3]Hold Harmless Base-20'!Y76</f>
        <v>1930727.7250977918</v>
      </c>
      <c r="O84" s="162">
        <f t="shared" si="82"/>
        <v>694171.29528994672</v>
      </c>
      <c r="P84" s="163">
        <f t="shared" si="83"/>
        <v>694171.29528994672</v>
      </c>
      <c r="Q84" s="164">
        <f t="shared" si="84"/>
        <v>569371.6580571254</v>
      </c>
      <c r="R84" s="165">
        <f t="shared" si="85"/>
        <v>2055527.3623306132</v>
      </c>
      <c r="S84" s="166">
        <f t="shared" si="86"/>
        <v>1.0646386518464173</v>
      </c>
      <c r="T84" s="167">
        <f t="shared" si="87"/>
        <v>0.78308816696003025</v>
      </c>
      <c r="U84" s="149" t="b">
        <f t="shared" si="88"/>
        <v>0</v>
      </c>
      <c r="V84" s="127">
        <f t="shared" si="89"/>
        <v>2036228.567224313</v>
      </c>
      <c r="W84" s="143">
        <f t="shared" si="90"/>
        <v>2036228.5672243121</v>
      </c>
      <c r="X84" s="143">
        <f t="shared" si="91"/>
        <v>2036228.5672243121</v>
      </c>
      <c r="Y84" s="143">
        <f>'[3]Hold Harmless Base-20'!L76</f>
        <v>865863.19166089594</v>
      </c>
      <c r="Z84" s="143">
        <f>'[3]Hold Harmless Base-20'!M76</f>
        <v>208782.01332276856</v>
      </c>
      <c r="AA84" s="143">
        <f>'[3]Hold Harmless Base-20'!N76</f>
        <v>425818.34964668361</v>
      </c>
      <c r="AB84" s="143">
        <f>'[3]Hold Harmless Base-20'!O76</f>
        <v>430264.17046744382</v>
      </c>
      <c r="AC84" s="143">
        <f t="shared" si="92"/>
        <v>1930727.7250977918</v>
      </c>
      <c r="AD84" s="168">
        <f>'[3]Populations-merged FY20'!M77</f>
        <v>0.27845131012905749</v>
      </c>
      <c r="AE84" s="169">
        <f t="shared" si="93"/>
        <v>0</v>
      </c>
      <c r="AF84" s="169">
        <f t="shared" si="94"/>
        <v>0.9</v>
      </c>
      <c r="AG84" s="169">
        <f t="shared" si="95"/>
        <v>0</v>
      </c>
      <c r="AH84" s="170">
        <f t="shared" si="96"/>
        <v>0.9</v>
      </c>
      <c r="AI84" s="143">
        <f t="shared" si="97"/>
        <v>1737654.9525880127</v>
      </c>
      <c r="AJ84" s="143">
        <f t="shared" si="98"/>
        <v>0</v>
      </c>
      <c r="AK84" s="143">
        <f t="shared" si="99"/>
        <v>2036228.5672243121</v>
      </c>
      <c r="AL84" s="143">
        <f t="shared" si="100"/>
        <v>2034734.8831037821</v>
      </c>
      <c r="AM84" s="143">
        <f t="shared" si="101"/>
        <v>2034734.8831037821</v>
      </c>
      <c r="AN84" s="143">
        <f t="shared" si="102"/>
        <v>0</v>
      </c>
      <c r="AO84" s="143">
        <f t="shared" si="103"/>
        <v>2034734.8831037821</v>
      </c>
      <c r="AP84" s="143">
        <f t="shared" si="104"/>
        <v>2034731.1687704914</v>
      </c>
      <c r="AQ84" s="143">
        <f t="shared" si="105"/>
        <v>2034731.1687704914</v>
      </c>
      <c r="AR84" s="143">
        <f t="shared" si="106"/>
        <v>0</v>
      </c>
      <c r="AS84" s="143">
        <f t="shared" si="107"/>
        <v>2034731.1687704914</v>
      </c>
      <c r="AT84" s="143">
        <f t="shared" si="108"/>
        <v>2034731.1687704909</v>
      </c>
      <c r="AU84" s="127">
        <f t="shared" si="109"/>
        <v>2034731.1687704909</v>
      </c>
      <c r="AV84" s="143">
        <f t="shared" si="110"/>
        <v>0</v>
      </c>
      <c r="AW84" s="143">
        <f>'[3]Populations-merged FY20'!K77</f>
        <v>2136</v>
      </c>
      <c r="AX84" s="151">
        <f t="shared" si="111"/>
        <v>953</v>
      </c>
      <c r="AY84" s="152">
        <f>'[3]Populations-merged FY20'!G77</f>
        <v>10</v>
      </c>
      <c r="AZ84" s="171">
        <f t="shared" si="112"/>
        <v>9530</v>
      </c>
      <c r="BA84" s="172">
        <f t="shared" si="113"/>
        <v>2025201.1687704909</v>
      </c>
      <c r="BB84" s="182">
        <f t="shared" si="80"/>
        <v>2025201.1687704909</v>
      </c>
      <c r="BC84" s="174">
        <f>'[3]Spec Schs Calculations-20'!C75</f>
        <v>0</v>
      </c>
      <c r="BD84" s="183">
        <f t="shared" si="114"/>
        <v>0</v>
      </c>
      <c r="BE84" s="176">
        <f>'[3]Spec Schs Calculations-20'!D75</f>
        <v>0</v>
      </c>
      <c r="BF84" s="184">
        <f t="shared" si="115"/>
        <v>0</v>
      </c>
      <c r="BG84" s="176">
        <f>'[3]Spec Schs Calculations-20'!E75</f>
        <v>0</v>
      </c>
      <c r="BH84" s="184">
        <f t="shared" si="116"/>
        <v>0</v>
      </c>
      <c r="BI84" s="185">
        <f>'[3]Spec Schs Calculations-20'!F75</f>
        <v>0</v>
      </c>
      <c r="BJ84" s="184">
        <f t="shared" si="117"/>
        <v>0</v>
      </c>
      <c r="BK84" s="180">
        <f t="shared" si="118"/>
        <v>0</v>
      </c>
      <c r="BL84" s="13"/>
    </row>
    <row r="85" spans="1:68" ht="14.5" x14ac:dyDescent="0.35">
      <c r="A85" s="181">
        <v>4702220</v>
      </c>
      <c r="B85" s="143" t="s">
        <v>174</v>
      </c>
      <c r="C85" s="127">
        <f>'[3]2019-2020 Rev Final-merged'!F78</f>
        <v>6086473.259361621</v>
      </c>
      <c r="D85" s="127">
        <f>'[3]2019-2020 Rev Final-merged'!G78</f>
        <v>1467606.1453624922</v>
      </c>
      <c r="E85" s="127">
        <f>'[3]2019-2020 Rev Final-merged'!H78</f>
        <v>4279728.474776173</v>
      </c>
      <c r="F85" s="127">
        <f>'[3]2019-2020 Rev Final-merged'!I78</f>
        <v>4324411.6265852675</v>
      </c>
      <c r="G85" s="127">
        <f>'[3]2019-2020 Rev Final-merged'!J78</f>
        <v>16158219.506085554</v>
      </c>
      <c r="H85" s="127">
        <f>'[3]2019-2020 Rev Final-merged'!K78</f>
        <v>6754763.7316527124</v>
      </c>
      <c r="I85" s="127">
        <f>'[3]2019-2020 Rev Final-merged'!L78</f>
        <v>1653392.8070203802</v>
      </c>
      <c r="J85" s="127">
        <f>'[3]2019-2020 Rev Final-merged'!M78</f>
        <v>4907445.4307018192</v>
      </c>
      <c r="K85" s="127">
        <f>'[3]2019-2020 Rev Final-merged'!N78</f>
        <v>5015110.8574437108</v>
      </c>
      <c r="L85" s="127">
        <f>'[3]2019-2020 Rev Final-merged'!O78</f>
        <v>18330712.826818623</v>
      </c>
      <c r="M85" s="127">
        <f t="shared" si="81"/>
        <v>18330712.826818623</v>
      </c>
      <c r="N85" s="127">
        <f>'[3]Hold Harmless Base-20'!Y77</f>
        <v>15186320.026682254</v>
      </c>
      <c r="O85" s="162">
        <f t="shared" si="82"/>
        <v>3144392.8001363687</v>
      </c>
      <c r="P85" s="163">
        <f t="shared" si="83"/>
        <v>3144392.8001363687</v>
      </c>
      <c r="Q85" s="164">
        <f t="shared" si="84"/>
        <v>2579086.9693750935</v>
      </c>
      <c r="R85" s="165">
        <f t="shared" si="85"/>
        <v>15751625.85744353</v>
      </c>
      <c r="S85" s="166">
        <f t="shared" si="86"/>
        <v>1.0372246752187519</v>
      </c>
      <c r="T85" s="167">
        <f t="shared" si="87"/>
        <v>0.85930241809244989</v>
      </c>
      <c r="U85" s="149" t="b">
        <f t="shared" si="88"/>
        <v>0</v>
      </c>
      <c r="V85" s="127">
        <f t="shared" si="89"/>
        <v>15603738.066901432</v>
      </c>
      <c r="W85" s="143">
        <f t="shared" si="90"/>
        <v>15603738.066901427</v>
      </c>
      <c r="X85" s="143">
        <f t="shared" si="91"/>
        <v>15603738.066901427</v>
      </c>
      <c r="Y85" s="143">
        <f>'[3]Hold Harmless Base-20'!L77</f>
        <v>5720378.4560358105</v>
      </c>
      <c r="Z85" s="143">
        <f>'[3]Hold Harmless Base-20'!M77</f>
        <v>1379331.2182822104</v>
      </c>
      <c r="AA85" s="143">
        <f>'[3]Hold Harmless Base-20'!N77</f>
        <v>4022307.4219766431</v>
      </c>
      <c r="AB85" s="143">
        <f>'[3]Hold Harmless Base-20'!O77</f>
        <v>4064302.9303875896</v>
      </c>
      <c r="AC85" s="143">
        <f t="shared" si="92"/>
        <v>15186320.026682254</v>
      </c>
      <c r="AD85" s="168">
        <f>'[3]Populations-merged FY20'!M78</f>
        <v>0.17221088195959738</v>
      </c>
      <c r="AE85" s="169">
        <f t="shared" si="93"/>
        <v>0</v>
      </c>
      <c r="AF85" s="169">
        <f t="shared" si="94"/>
        <v>0.9</v>
      </c>
      <c r="AG85" s="169">
        <f t="shared" si="95"/>
        <v>0</v>
      </c>
      <c r="AH85" s="170">
        <f t="shared" si="96"/>
        <v>0.9</v>
      </c>
      <c r="AI85" s="143">
        <f t="shared" si="97"/>
        <v>13667688.02401403</v>
      </c>
      <c r="AJ85" s="143">
        <f t="shared" si="98"/>
        <v>0</v>
      </c>
      <c r="AK85" s="143">
        <f t="shared" si="99"/>
        <v>15603738.066901427</v>
      </c>
      <c r="AL85" s="143">
        <f t="shared" si="100"/>
        <v>15592291.878518354</v>
      </c>
      <c r="AM85" s="143">
        <f t="shared" si="101"/>
        <v>15592291.878518354</v>
      </c>
      <c r="AN85" s="143">
        <f t="shared" si="102"/>
        <v>0</v>
      </c>
      <c r="AO85" s="143">
        <f t="shared" si="103"/>
        <v>15592291.878518354</v>
      </c>
      <c r="AP85" s="143">
        <f t="shared" si="104"/>
        <v>15592263.415366085</v>
      </c>
      <c r="AQ85" s="143">
        <f t="shared" si="105"/>
        <v>15592263.415366085</v>
      </c>
      <c r="AR85" s="143">
        <f t="shared" si="106"/>
        <v>0</v>
      </c>
      <c r="AS85" s="143">
        <f t="shared" si="107"/>
        <v>15592263.415366085</v>
      </c>
      <c r="AT85" s="143">
        <f t="shared" si="108"/>
        <v>15592263.415366083</v>
      </c>
      <c r="AU85" s="127">
        <f t="shared" si="109"/>
        <v>15592263.415366083</v>
      </c>
      <c r="AV85" s="143">
        <f t="shared" si="110"/>
        <v>0</v>
      </c>
      <c r="AW85" s="143">
        <f>'[3]Populations-merged FY20'!K78</f>
        <v>12233</v>
      </c>
      <c r="AX85" s="151">
        <f t="shared" si="111"/>
        <v>1275</v>
      </c>
      <c r="AY85" s="152">
        <f>'[3]Populations-merged FY20'!G78</f>
        <v>102</v>
      </c>
      <c r="AZ85" s="171">
        <f t="shared" si="112"/>
        <v>130050</v>
      </c>
      <c r="BA85" s="172">
        <f t="shared" si="113"/>
        <v>15462213.415366083</v>
      </c>
      <c r="BB85" s="182">
        <f t="shared" si="80"/>
        <v>15420138.415366083</v>
      </c>
      <c r="BC85" s="174">
        <f>'[3]Spec Schs Calculations-20'!C76</f>
        <v>32</v>
      </c>
      <c r="BD85" s="183">
        <f t="shared" si="114"/>
        <v>40800</v>
      </c>
      <c r="BE85" s="176">
        <f>'[3]Spec Schs Calculations-20'!D76</f>
        <v>0</v>
      </c>
      <c r="BF85" s="184">
        <f t="shared" si="115"/>
        <v>0</v>
      </c>
      <c r="BG85" s="176">
        <f>'[3]Spec Schs Calculations-20'!E76</f>
        <v>1</v>
      </c>
      <c r="BH85" s="184">
        <f t="shared" si="116"/>
        <v>1275</v>
      </c>
      <c r="BI85" s="185">
        <f>'[3]Spec Schs Calculations-20'!F76</f>
        <v>0</v>
      </c>
      <c r="BJ85" s="184">
        <f t="shared" si="117"/>
        <v>0</v>
      </c>
      <c r="BK85" s="180">
        <f t="shared" si="118"/>
        <v>42075</v>
      </c>
      <c r="BL85" s="13"/>
      <c r="BM85" s="196"/>
      <c r="BN85" s="197"/>
      <c r="BO85" s="196"/>
      <c r="BP85" s="196"/>
    </row>
    <row r="86" spans="1:68" ht="14.5" x14ac:dyDescent="0.35">
      <c r="A86" s="181">
        <v>4702280</v>
      </c>
      <c r="B86" s="143" t="s">
        <v>175</v>
      </c>
      <c r="C86" s="127">
        <f>'[3]2019-2020 Rev Final-merged'!F79</f>
        <v>173350.9065752374</v>
      </c>
      <c r="D86" s="127">
        <f>'[3]2019-2020 Rev Final-merged'!G79</f>
        <v>41643.166635393165</v>
      </c>
      <c r="E86" s="127">
        <f>'[3]2019-2020 Rev Final-merged'!H79</f>
        <v>128295.52989254844</v>
      </c>
      <c r="F86" s="127">
        <f>'[3]2019-2020 Rev Final-merged'!I79</f>
        <v>127842.53925092566</v>
      </c>
      <c r="G86" s="127">
        <f>'[3]2019-2020 Rev Final-merged'!J79</f>
        <v>471132.14235410467</v>
      </c>
      <c r="H86" s="127">
        <f>'[3]2019-2020 Rev Final-merged'!K79</f>
        <v>176144.00640866626</v>
      </c>
      <c r="I86" s="127">
        <f>'[3]2019-2020 Rev Final-merged'!L79</f>
        <v>43115.532203016533</v>
      </c>
      <c r="J86" s="127">
        <f>'[3]2019-2020 Rev Final-merged'!M79</f>
        <v>127571.13466114599</v>
      </c>
      <c r="K86" s="127">
        <f>'[3]2019-2020 Rev Final-merged'!N79</f>
        <v>130743.05121206342</v>
      </c>
      <c r="L86" s="127">
        <f>'[3]2019-2020 Rev Final-merged'!O79</f>
        <v>477573.72448489221</v>
      </c>
      <c r="M86" s="127">
        <f t="shared" si="81"/>
        <v>477573.72448489221</v>
      </c>
      <c r="N86" s="127">
        <f>'[3]Hold Harmless Base-20'!Y78</f>
        <v>443073.27493535617</v>
      </c>
      <c r="O86" s="162">
        <f t="shared" si="82"/>
        <v>34500.449549536046</v>
      </c>
      <c r="P86" s="163">
        <f t="shared" si="83"/>
        <v>34500.449549536046</v>
      </c>
      <c r="Q86" s="164">
        <f t="shared" si="84"/>
        <v>28297.88309747188</v>
      </c>
      <c r="R86" s="165">
        <f t="shared" si="85"/>
        <v>449275.84138742031</v>
      </c>
      <c r="S86" s="166">
        <f t="shared" si="86"/>
        <v>1.0139989631578865</v>
      </c>
      <c r="T86" s="167">
        <f t="shared" si="87"/>
        <v>0.94074656613909446</v>
      </c>
      <c r="U86" s="149" t="b">
        <f t="shared" si="88"/>
        <v>0</v>
      </c>
      <c r="V86" s="127">
        <f t="shared" si="89"/>
        <v>445057.71100976598</v>
      </c>
      <c r="W86" s="143">
        <f t="shared" si="90"/>
        <v>445057.7110097658</v>
      </c>
      <c r="X86" s="143">
        <f t="shared" si="91"/>
        <v>445057.7110097658</v>
      </c>
      <c r="Y86" s="143">
        <f>'[3]Hold Harmless Base-20'!L78</f>
        <v>163026.77525995427</v>
      </c>
      <c r="Z86" s="143">
        <f>'[3]Hold Harmless Base-20'!M78</f>
        <v>39163.055459617921</v>
      </c>
      <c r="AA86" s="143">
        <f>'[3]Hold Harmless Base-20'!N78</f>
        <v>120654.72821494298</v>
      </c>
      <c r="AB86" s="143">
        <f>'[3]Hold Harmless Base-20'!O78</f>
        <v>120228.71600084101</v>
      </c>
      <c r="AC86" s="143">
        <f t="shared" si="92"/>
        <v>443073.27493535617</v>
      </c>
      <c r="AD86" s="168">
        <f>'[3]Populations-merged FY20'!M79</f>
        <v>0.40845070422535212</v>
      </c>
      <c r="AE86" s="169">
        <f t="shared" si="93"/>
        <v>0</v>
      </c>
      <c r="AF86" s="169">
        <f t="shared" si="94"/>
        <v>0</v>
      </c>
      <c r="AG86" s="169">
        <f t="shared" si="95"/>
        <v>0.95</v>
      </c>
      <c r="AH86" s="170">
        <f t="shared" si="96"/>
        <v>0.95</v>
      </c>
      <c r="AI86" s="143">
        <f t="shared" si="97"/>
        <v>420919.61118858831</v>
      </c>
      <c r="AJ86" s="143">
        <f t="shared" si="98"/>
        <v>0</v>
      </c>
      <c r="AK86" s="143">
        <f t="shared" si="99"/>
        <v>445057.7110097658</v>
      </c>
      <c r="AL86" s="143">
        <f t="shared" si="100"/>
        <v>444731.2370341252</v>
      </c>
      <c r="AM86" s="143">
        <f t="shared" si="101"/>
        <v>444731.2370341252</v>
      </c>
      <c r="AN86" s="143">
        <f t="shared" si="102"/>
        <v>0</v>
      </c>
      <c r="AO86" s="143">
        <f t="shared" si="103"/>
        <v>444731.2370341252</v>
      </c>
      <c r="AP86" s="143">
        <f t="shared" si="104"/>
        <v>444730.42519369681</v>
      </c>
      <c r="AQ86" s="143">
        <f t="shared" si="105"/>
        <v>444730.42519369681</v>
      </c>
      <c r="AR86" s="143">
        <f t="shared" si="106"/>
        <v>0</v>
      </c>
      <c r="AS86" s="143">
        <f t="shared" si="107"/>
        <v>444730.42519369681</v>
      </c>
      <c r="AT86" s="143">
        <f t="shared" si="108"/>
        <v>444730.42519369675</v>
      </c>
      <c r="AU86" s="127">
        <f t="shared" si="109"/>
        <v>444730.42519369675</v>
      </c>
      <c r="AV86" s="143">
        <f t="shared" si="110"/>
        <v>0</v>
      </c>
      <c r="AW86" s="143">
        <f>'[3]Populations-merged FY20'!K79</f>
        <v>319</v>
      </c>
      <c r="AX86" s="151">
        <f t="shared" si="111"/>
        <v>1394</v>
      </c>
      <c r="AY86" s="152">
        <f>'[3]Populations-merged FY20'!G79</f>
        <v>0</v>
      </c>
      <c r="AZ86" s="171">
        <f t="shared" si="112"/>
        <v>0</v>
      </c>
      <c r="BA86" s="172">
        <f t="shared" si="113"/>
        <v>444730.42519369675</v>
      </c>
      <c r="BB86" s="182">
        <f t="shared" si="80"/>
        <v>444730.42519369675</v>
      </c>
      <c r="BC86" s="174">
        <f>'[3]Spec Schs Calculations-20'!C77</f>
        <v>0</v>
      </c>
      <c r="BD86" s="183">
        <f t="shared" si="114"/>
        <v>0</v>
      </c>
      <c r="BE86" s="176">
        <f>'[3]Spec Schs Calculations-20'!D77</f>
        <v>0</v>
      </c>
      <c r="BF86" s="184">
        <f t="shared" si="115"/>
        <v>0</v>
      </c>
      <c r="BG86" s="176">
        <f>'[3]Spec Schs Calculations-20'!E77</f>
        <v>0</v>
      </c>
      <c r="BH86" s="184">
        <f t="shared" si="116"/>
        <v>0</v>
      </c>
      <c r="BI86" s="185">
        <f>'[3]Spec Schs Calculations-20'!F77</f>
        <v>0</v>
      </c>
      <c r="BJ86" s="184">
        <f t="shared" si="117"/>
        <v>0</v>
      </c>
      <c r="BK86" s="180">
        <f t="shared" si="118"/>
        <v>0</v>
      </c>
      <c r="BL86" s="13"/>
    </row>
    <row r="87" spans="1:68" ht="14.5" x14ac:dyDescent="0.35">
      <c r="A87" s="181">
        <v>4700154</v>
      </c>
      <c r="B87" s="187" t="s">
        <v>176</v>
      </c>
      <c r="C87" s="127">
        <f>'[3]2019-2020 Rev Final-merged'!F80</f>
        <v>167420.18520329572</v>
      </c>
      <c r="D87" s="188">
        <f>'[3]2019-2020 Rev Final-merged'!G80</f>
        <v>0</v>
      </c>
      <c r="E87" s="127">
        <f>'[3]2019-2020 Rev Final-merged'!H80</f>
        <v>131047.77364890519</v>
      </c>
      <c r="F87" s="127">
        <f>'[3]2019-2020 Rev Final-merged'!I80</f>
        <v>133600.12456512213</v>
      </c>
      <c r="G87" s="127">
        <f>'[3]2019-2020 Rev Final-merged'!J80</f>
        <v>432068.08341732301</v>
      </c>
      <c r="H87" s="127">
        <f>'[3]2019-2020 Rev Final-merged'!K80</f>
        <v>222192.97985475173</v>
      </c>
      <c r="I87" s="127">
        <f>'[3]2019-2020 Rev Final-merged'!L80</f>
        <v>0</v>
      </c>
      <c r="J87" s="127">
        <f>'[3]2019-2020 Rev Final-merged'!M80</f>
        <v>173921.05554670037</v>
      </c>
      <c r="K87" s="127">
        <f>'[3]2019-2020 Rev Final-merged'!N80</f>
        <v>177308.42759518189</v>
      </c>
      <c r="L87" s="127">
        <f>'[3]2019-2020 Rev Final-merged'!O80</f>
        <v>573422.46299663396</v>
      </c>
      <c r="M87" s="127">
        <f t="shared" si="81"/>
        <v>573422.46299663396</v>
      </c>
      <c r="N87" s="127">
        <f>'[3]Hold Harmless Base-20'!Y79</f>
        <v>423447.54777232313</v>
      </c>
      <c r="O87" s="162">
        <f t="shared" si="82"/>
        <v>149974.91522431083</v>
      </c>
      <c r="P87" s="163">
        <f t="shared" si="83"/>
        <v>149974.91522431083</v>
      </c>
      <c r="Q87" s="164">
        <f t="shared" si="84"/>
        <v>123012.09618956619</v>
      </c>
      <c r="R87" s="165">
        <f t="shared" si="85"/>
        <v>450410.36680706777</v>
      </c>
      <c r="S87" s="166">
        <f t="shared" si="86"/>
        <v>1.0636745192564956</v>
      </c>
      <c r="T87" s="167">
        <f t="shared" si="87"/>
        <v>0.785477367686783</v>
      </c>
      <c r="U87" s="149" t="b">
        <f t="shared" si="88"/>
        <v>0</v>
      </c>
      <c r="V87" s="127">
        <f t="shared" si="89"/>
        <v>446181.58467453148</v>
      </c>
      <c r="W87" s="143">
        <f t="shared" si="90"/>
        <v>446181.5846745313</v>
      </c>
      <c r="X87" s="143">
        <f t="shared" si="91"/>
        <v>446181.5846745313</v>
      </c>
      <c r="Y87" s="143">
        <f>'[3]Hold Harmless Base-20'!L79</f>
        <v>164079.85128457047</v>
      </c>
      <c r="Z87" s="143">
        <f>'[3]Hold Harmless Base-20'!M79</f>
        <v>0</v>
      </c>
      <c r="AA87" s="143">
        <f>'[3]Hold Harmless Base-20'!N79</f>
        <v>128433.1347822636</v>
      </c>
      <c r="AB87" s="143">
        <f>'[3]Hold Harmless Base-20'!O79</f>
        <v>130934.56170548905</v>
      </c>
      <c r="AC87" s="143">
        <f t="shared" si="92"/>
        <v>423447.54777232313</v>
      </c>
      <c r="AD87" s="168">
        <f>'[3]Populations-merged FY20'!M80</f>
        <v>7.1287908625443083E-2</v>
      </c>
      <c r="AE87" s="169">
        <f t="shared" si="93"/>
        <v>0.85</v>
      </c>
      <c r="AF87" s="169">
        <f t="shared" si="94"/>
        <v>0</v>
      </c>
      <c r="AG87" s="169">
        <f t="shared" si="95"/>
        <v>0</v>
      </c>
      <c r="AH87" s="170">
        <f t="shared" si="96"/>
        <v>0.85</v>
      </c>
      <c r="AI87" s="143">
        <f t="shared" si="97"/>
        <v>359930.41560647468</v>
      </c>
      <c r="AJ87" s="143">
        <f t="shared" si="98"/>
        <v>0</v>
      </c>
      <c r="AK87" s="143">
        <f t="shared" si="99"/>
        <v>446181.5846745313</v>
      </c>
      <c r="AL87" s="143">
        <f t="shared" si="100"/>
        <v>445854.28627658682</v>
      </c>
      <c r="AM87" s="143">
        <f t="shared" si="101"/>
        <v>445854.28627658682</v>
      </c>
      <c r="AN87" s="143">
        <f t="shared" si="102"/>
        <v>0</v>
      </c>
      <c r="AO87" s="143">
        <f t="shared" si="103"/>
        <v>445854.28627658682</v>
      </c>
      <c r="AP87" s="143">
        <f t="shared" si="104"/>
        <v>445853.47238607355</v>
      </c>
      <c r="AQ87" s="143">
        <f t="shared" si="105"/>
        <v>445853.47238607355</v>
      </c>
      <c r="AR87" s="143">
        <f t="shared" si="106"/>
        <v>0</v>
      </c>
      <c r="AS87" s="143">
        <f t="shared" si="107"/>
        <v>445853.47238607355</v>
      </c>
      <c r="AT87" s="143">
        <f t="shared" si="108"/>
        <v>445853.47238607344</v>
      </c>
      <c r="AU87" s="127">
        <f t="shared" si="109"/>
        <v>445853.47238607344</v>
      </c>
      <c r="AV87" s="143">
        <f t="shared" si="110"/>
        <v>0</v>
      </c>
      <c r="AW87" s="143">
        <f>'[3]Populations-merged FY20'!K80</f>
        <v>181</v>
      </c>
      <c r="AX87" s="151">
        <f t="shared" si="111"/>
        <v>2463</v>
      </c>
      <c r="AY87" s="152">
        <f>'[3]Populations-merged FY20'!G80</f>
        <v>0</v>
      </c>
      <c r="AZ87" s="171">
        <f t="shared" si="112"/>
        <v>0</v>
      </c>
      <c r="BA87" s="172">
        <f t="shared" si="113"/>
        <v>445853.47238607344</v>
      </c>
      <c r="BB87" s="182">
        <f t="shared" si="80"/>
        <v>445853.47238607344</v>
      </c>
      <c r="BC87" s="174">
        <f>'[3]Spec Schs Calculations-20'!C78</f>
        <v>0</v>
      </c>
      <c r="BD87" s="183">
        <f t="shared" si="114"/>
        <v>0</v>
      </c>
      <c r="BE87" s="176">
        <f>'[3]Spec Schs Calculations-20'!D78</f>
        <v>0</v>
      </c>
      <c r="BF87" s="184">
        <f t="shared" si="115"/>
        <v>0</v>
      </c>
      <c r="BG87" s="176">
        <f>'[3]Spec Schs Calculations-20'!E78</f>
        <v>0</v>
      </c>
      <c r="BH87" s="184">
        <f t="shared" si="116"/>
        <v>0</v>
      </c>
      <c r="BI87" s="185">
        <f>'[3]Spec Schs Calculations-20'!F78</f>
        <v>0</v>
      </c>
      <c r="BJ87" s="184">
        <f t="shared" si="117"/>
        <v>0</v>
      </c>
      <c r="BK87" s="180">
        <f t="shared" si="118"/>
        <v>0</v>
      </c>
      <c r="BL87" s="13"/>
    </row>
    <row r="88" spans="1:68" ht="14.5" x14ac:dyDescent="0.35">
      <c r="A88" s="181">
        <v>4702310</v>
      </c>
      <c r="B88" s="143" t="s">
        <v>177</v>
      </c>
      <c r="C88" s="127">
        <f>'[3]2019-2020 Rev Final-merged'!F81</f>
        <v>756753.25305562362</v>
      </c>
      <c r="D88" s="127">
        <f>'[3]2019-2020 Rev Final-merged'!G81</f>
        <v>182472.78471145005</v>
      </c>
      <c r="E88" s="127">
        <f>'[3]2019-2020 Rev Final-merged'!H81</f>
        <v>422457.70061487012</v>
      </c>
      <c r="F88" s="127">
        <f>'[3]2019-2020 Rev Final-merged'!I81</f>
        <v>426868.43407161871</v>
      </c>
      <c r="G88" s="127">
        <f>'[3]2019-2020 Rev Final-merged'!J81</f>
        <v>1788552.1724535623</v>
      </c>
      <c r="H88" s="127">
        <f>'[3]2019-2020 Rev Final-merged'!K81</f>
        <v>681077.92775006127</v>
      </c>
      <c r="I88" s="127">
        <f>'[3]2019-2020 Rev Final-merged'!L81</f>
        <v>164225.50624030505</v>
      </c>
      <c r="J88" s="127">
        <f>'[3]2019-2020 Rev Final-merged'!M81</f>
        <v>380211.93055338314</v>
      </c>
      <c r="K88" s="127">
        <f>'[3]2019-2020 Rev Final-merged'!N81</f>
        <v>384181.59066445683</v>
      </c>
      <c r="L88" s="127">
        <f>'[3]2019-2020 Rev Final-merged'!O81</f>
        <v>1609696.9552082063</v>
      </c>
      <c r="M88" s="127">
        <f t="shared" si="81"/>
        <v>1609696.9552082063</v>
      </c>
      <c r="N88" s="127">
        <f>'[3]Hold Harmless Base-20'!Y80</f>
        <v>1606725.225145435</v>
      </c>
      <c r="O88" s="162">
        <f t="shared" si="82"/>
        <v>2971.7300627713557</v>
      </c>
      <c r="P88" s="163">
        <f t="shared" si="83"/>
        <v>2971.7300627713557</v>
      </c>
      <c r="Q88" s="164">
        <f t="shared" si="84"/>
        <v>2437.4659174456315</v>
      </c>
      <c r="R88" s="165">
        <f t="shared" si="85"/>
        <v>1607259.4892907606</v>
      </c>
      <c r="S88" s="166">
        <f t="shared" si="86"/>
        <v>1.0003325174317079</v>
      </c>
      <c r="T88" s="167">
        <f t="shared" si="87"/>
        <v>0.99848576099398134</v>
      </c>
      <c r="U88" s="149" t="b">
        <f t="shared" si="88"/>
        <v>0</v>
      </c>
      <c r="V88" s="127">
        <f t="shared" si="89"/>
        <v>1592169.3610176395</v>
      </c>
      <c r="W88" s="143">
        <f t="shared" si="90"/>
        <v>1592169.3610176388</v>
      </c>
      <c r="X88" s="143">
        <f t="shared" si="91"/>
        <v>1592169.3610176388</v>
      </c>
      <c r="Y88" s="143">
        <f>'[3]Hold Harmless Base-20'!L80</f>
        <v>679820.56079882476</v>
      </c>
      <c r="Z88" s="143">
        <f>'[3]Hold Harmless Base-20'!M80</f>
        <v>163922.32254328116</v>
      </c>
      <c r="AA88" s="143">
        <f>'[3]Hold Harmless Base-20'!N80</f>
        <v>379510.00512537383</v>
      </c>
      <c r="AB88" s="143">
        <f>'[3]Hold Harmless Base-20'!O80</f>
        <v>383472.33667795529</v>
      </c>
      <c r="AC88" s="143">
        <f t="shared" si="92"/>
        <v>1606725.225145435</v>
      </c>
      <c r="AD88" s="168">
        <f>'[3]Populations-merged FY20'!M81</f>
        <v>0.23791574279379157</v>
      </c>
      <c r="AE88" s="169">
        <f t="shared" si="93"/>
        <v>0</v>
      </c>
      <c r="AF88" s="169">
        <f t="shared" si="94"/>
        <v>0.9</v>
      </c>
      <c r="AG88" s="169">
        <f t="shared" si="95"/>
        <v>0</v>
      </c>
      <c r="AH88" s="170">
        <f t="shared" si="96"/>
        <v>0.9</v>
      </c>
      <c r="AI88" s="143">
        <f t="shared" si="97"/>
        <v>1446052.7026308915</v>
      </c>
      <c r="AJ88" s="143">
        <f t="shared" si="98"/>
        <v>0</v>
      </c>
      <c r="AK88" s="143">
        <f t="shared" si="99"/>
        <v>1592169.3610176388</v>
      </c>
      <c r="AL88" s="143">
        <f t="shared" si="100"/>
        <v>1591001.4184153071</v>
      </c>
      <c r="AM88" s="143">
        <f t="shared" si="101"/>
        <v>1591001.4184153071</v>
      </c>
      <c r="AN88" s="143">
        <f t="shared" si="102"/>
        <v>0</v>
      </c>
      <c r="AO88" s="143">
        <f t="shared" si="103"/>
        <v>1591001.4184153071</v>
      </c>
      <c r="AP88" s="143">
        <f t="shared" si="104"/>
        <v>1590998.514101048</v>
      </c>
      <c r="AQ88" s="143">
        <f t="shared" si="105"/>
        <v>1590998.514101048</v>
      </c>
      <c r="AR88" s="143">
        <f t="shared" si="106"/>
        <v>0</v>
      </c>
      <c r="AS88" s="143">
        <f t="shared" si="107"/>
        <v>1590998.514101048</v>
      </c>
      <c r="AT88" s="143">
        <f t="shared" si="108"/>
        <v>1590998.5141010475</v>
      </c>
      <c r="AU88" s="127">
        <f t="shared" si="109"/>
        <v>1590998.5141010475</v>
      </c>
      <c r="AV88" s="143">
        <f t="shared" si="110"/>
        <v>0</v>
      </c>
      <c r="AW88" s="143">
        <f>'[3]Populations-merged FY20'!K81</f>
        <v>1073</v>
      </c>
      <c r="AX88" s="151">
        <f t="shared" si="111"/>
        <v>1483</v>
      </c>
      <c r="AY88" s="152">
        <f>'[3]Populations-merged FY20'!G81</f>
        <v>0</v>
      </c>
      <c r="AZ88" s="171">
        <f t="shared" si="112"/>
        <v>0</v>
      </c>
      <c r="BA88" s="172">
        <f t="shared" si="113"/>
        <v>1590998.5141010475</v>
      </c>
      <c r="BB88" s="182">
        <f t="shared" ref="BB88:BB119" si="119">BA88-BK88</f>
        <v>1580617.5141010475</v>
      </c>
      <c r="BC88" s="174">
        <f>'[3]Spec Schs Calculations-20'!C79</f>
        <v>5</v>
      </c>
      <c r="BD88" s="183">
        <f t="shared" si="114"/>
        <v>7415</v>
      </c>
      <c r="BE88" s="176">
        <f>'[3]Spec Schs Calculations-20'!D79</f>
        <v>2</v>
      </c>
      <c r="BF88" s="184">
        <f t="shared" si="115"/>
        <v>2966</v>
      </c>
      <c r="BG88" s="176">
        <f>'[3]Spec Schs Calculations-20'!E79</f>
        <v>0</v>
      </c>
      <c r="BH88" s="184">
        <f t="shared" si="116"/>
        <v>0</v>
      </c>
      <c r="BI88" s="185">
        <f>'[3]Spec Schs Calculations-20'!F79</f>
        <v>0</v>
      </c>
      <c r="BJ88" s="184">
        <f t="shared" si="117"/>
        <v>0</v>
      </c>
      <c r="BK88" s="180">
        <f t="shared" si="118"/>
        <v>10381</v>
      </c>
      <c r="BL88" s="13"/>
    </row>
    <row r="89" spans="1:68" ht="14.5" x14ac:dyDescent="0.35">
      <c r="A89" s="181">
        <v>4702340</v>
      </c>
      <c r="B89" s="143" t="s">
        <v>178</v>
      </c>
      <c r="C89" s="127">
        <f>'[3]2019-2020 Rev Final-merged'!F82</f>
        <v>940411.97841714136</v>
      </c>
      <c r="D89" s="127">
        <f>'[3]2019-2020 Rev Final-merged'!G82</f>
        <v>224637.46214489752</v>
      </c>
      <c r="E89" s="127">
        <f>'[3]2019-2020 Rev Final-merged'!H82</f>
        <v>453937.96831926197</v>
      </c>
      <c r="F89" s="127">
        <f>'[3]2019-2020 Rev Final-merged'!I82</f>
        <v>452335.18721147021</v>
      </c>
      <c r="G89" s="127">
        <f>'[3]2019-2020 Rev Final-merged'!J82</f>
        <v>2071322.596092771</v>
      </c>
      <c r="H89" s="127">
        <f>'[3]2019-2020 Rev Final-merged'!K82</f>
        <v>905567.93263389589</v>
      </c>
      <c r="I89" s="127">
        <f>'[3]2019-2020 Rev Final-merged'!L82</f>
        <v>221659.7893822793</v>
      </c>
      <c r="J89" s="127">
        <f>'[3]2019-2020 Rev Final-merged'!M82</f>
        <v>412096.39853136346</v>
      </c>
      <c r="K89" s="127">
        <f>'[3]2019-2020 Rev Final-merged'!N82</f>
        <v>407101.66849032318</v>
      </c>
      <c r="L89" s="127">
        <f>'[3]2019-2020 Rev Final-merged'!O82</f>
        <v>1946425.7890378619</v>
      </c>
      <c r="M89" s="127">
        <f t="shared" si="81"/>
        <v>1946425.7890378619</v>
      </c>
      <c r="N89" s="127">
        <f>'[3]Hold Harmless Base-20'!Y81</f>
        <v>2029257.9002910182</v>
      </c>
      <c r="O89" s="162">
        <f t="shared" si="82"/>
        <v>-82832.111253156327</v>
      </c>
      <c r="P89" s="163" t="str">
        <f t="shared" si="83"/>
        <v>0</v>
      </c>
      <c r="Q89" s="164">
        <f t="shared" si="84"/>
        <v>0</v>
      </c>
      <c r="R89" s="165">
        <f t="shared" si="85"/>
        <v>1946425.7890378619</v>
      </c>
      <c r="S89" s="166">
        <f t="shared" si="86"/>
        <v>0.95918108228565857</v>
      </c>
      <c r="T89" s="167">
        <f t="shared" si="87"/>
        <v>1</v>
      </c>
      <c r="U89" s="149" t="b">
        <f t="shared" si="88"/>
        <v>0</v>
      </c>
      <c r="V89" s="127">
        <f t="shared" si="89"/>
        <v>1928151.3193418372</v>
      </c>
      <c r="W89" s="143">
        <f t="shared" si="90"/>
        <v>1928151.3193418365</v>
      </c>
      <c r="X89" s="143">
        <f t="shared" si="91"/>
        <v>1928151.3193418365</v>
      </c>
      <c r="Y89" s="143">
        <f>'[3]Hold Harmless Base-20'!L81</f>
        <v>921313.96641502168</v>
      </c>
      <c r="Z89" s="143">
        <f>'[3]Hold Harmless Base-20'!M81</f>
        <v>220075.49457469504</v>
      </c>
      <c r="AA89" s="143">
        <f>'[3]Hold Harmless Base-20'!N81</f>
        <v>444719.33545819303</v>
      </c>
      <c r="AB89" s="143">
        <f>'[3]Hold Harmless Base-20'!O81</f>
        <v>443149.10384310863</v>
      </c>
      <c r="AC89" s="143">
        <f t="shared" si="92"/>
        <v>2029257.9002910182</v>
      </c>
      <c r="AD89" s="168">
        <f>'[3]Populations-merged FY20'!M82</f>
        <v>0.20380265937616504</v>
      </c>
      <c r="AE89" s="169">
        <f t="shared" si="93"/>
        <v>0</v>
      </c>
      <c r="AF89" s="169">
        <f t="shared" si="94"/>
        <v>0.9</v>
      </c>
      <c r="AG89" s="169">
        <f t="shared" si="95"/>
        <v>0</v>
      </c>
      <c r="AH89" s="170">
        <f t="shared" si="96"/>
        <v>0.9</v>
      </c>
      <c r="AI89" s="143">
        <f t="shared" si="97"/>
        <v>1826332.1102619164</v>
      </c>
      <c r="AJ89" s="143">
        <f t="shared" si="98"/>
        <v>0</v>
      </c>
      <c r="AK89" s="143">
        <f t="shared" si="99"/>
        <v>1928151.3193418365</v>
      </c>
      <c r="AL89" s="143">
        <f t="shared" si="100"/>
        <v>1926736.9157458758</v>
      </c>
      <c r="AM89" s="143">
        <f t="shared" si="101"/>
        <v>1926736.9157458758</v>
      </c>
      <c r="AN89" s="143">
        <f t="shared" si="102"/>
        <v>0</v>
      </c>
      <c r="AO89" s="143">
        <f t="shared" si="103"/>
        <v>1926736.9157458758</v>
      </c>
      <c r="AP89" s="143">
        <f t="shared" si="104"/>
        <v>1926733.3985588809</v>
      </c>
      <c r="AQ89" s="143">
        <f t="shared" si="105"/>
        <v>1926733.3985588809</v>
      </c>
      <c r="AR89" s="143">
        <f t="shared" si="106"/>
        <v>0</v>
      </c>
      <c r="AS89" s="143">
        <f t="shared" si="107"/>
        <v>1926733.3985588809</v>
      </c>
      <c r="AT89" s="143">
        <f t="shared" si="108"/>
        <v>1926733.3985588804</v>
      </c>
      <c r="AU89" s="127">
        <f t="shared" si="109"/>
        <v>1926733.3985588804</v>
      </c>
      <c r="AV89" s="143">
        <f t="shared" si="110"/>
        <v>0</v>
      </c>
      <c r="AW89" s="143">
        <f>'[3]Populations-merged FY20'!K82</f>
        <v>1640</v>
      </c>
      <c r="AX89" s="151">
        <f t="shared" si="111"/>
        <v>1175</v>
      </c>
      <c r="AY89" s="152">
        <f>'[3]Populations-merged FY20'!G82</f>
        <v>0</v>
      </c>
      <c r="AZ89" s="171">
        <f t="shared" si="112"/>
        <v>0</v>
      </c>
      <c r="BA89" s="172">
        <f t="shared" si="113"/>
        <v>1926733.3985588804</v>
      </c>
      <c r="BB89" s="182">
        <f t="shared" si="119"/>
        <v>1925558.3985588804</v>
      </c>
      <c r="BC89" s="174">
        <f>'[3]Spec Schs Calculations-20'!C80</f>
        <v>1</v>
      </c>
      <c r="BD89" s="183">
        <f t="shared" si="114"/>
        <v>1175</v>
      </c>
      <c r="BE89" s="176">
        <f>'[3]Spec Schs Calculations-20'!D80</f>
        <v>0</v>
      </c>
      <c r="BF89" s="184">
        <f t="shared" si="115"/>
        <v>0</v>
      </c>
      <c r="BG89" s="176">
        <f>'[3]Spec Schs Calculations-20'!E80</f>
        <v>0</v>
      </c>
      <c r="BH89" s="184">
        <f t="shared" si="116"/>
        <v>0</v>
      </c>
      <c r="BI89" s="185">
        <f>'[3]Spec Schs Calculations-20'!F80</f>
        <v>0</v>
      </c>
      <c r="BJ89" s="184">
        <f t="shared" si="117"/>
        <v>0</v>
      </c>
      <c r="BK89" s="180">
        <f t="shared" si="118"/>
        <v>1175</v>
      </c>
      <c r="BL89" s="13"/>
    </row>
    <row r="90" spans="1:68" ht="14.5" x14ac:dyDescent="0.35">
      <c r="A90" s="181">
        <v>4702370</v>
      </c>
      <c r="B90" s="143" t="s">
        <v>179</v>
      </c>
      <c r="C90" s="127">
        <f>'[3]2019-2020 Rev Final-merged'!F83</f>
        <v>338079.25413135049</v>
      </c>
      <c r="D90" s="127">
        <f>'[3]2019-2020 Rev Final-merged'!G83</f>
        <v>81519.653474133273</v>
      </c>
      <c r="E90" s="127">
        <f>'[3]2019-2020 Rev Final-merged'!H83</f>
        <v>117702.82877453165</v>
      </c>
      <c r="F90" s="127">
        <f>'[3]2019-2020 Rev Final-merged'!I83</f>
        <v>118931.72294328315</v>
      </c>
      <c r="G90" s="127">
        <f>'[3]2019-2020 Rev Final-merged'!J83</f>
        <v>656233.45932329854</v>
      </c>
      <c r="H90" s="127">
        <f>'[3]2019-2020 Rev Final-merged'!K83</f>
        <v>403088.16513581946</v>
      </c>
      <c r="I90" s="127">
        <f>'[3]2019-2020 Rev Final-merged'!L83</f>
        <v>98665.637956746301</v>
      </c>
      <c r="J90" s="127">
        <f>'[3]2019-2020 Rev Final-merged'!M83</f>
        <v>153349.13836876239</v>
      </c>
      <c r="K90" s="127">
        <f>'[3]2019-2020 Rev Final-merged'!N83</f>
        <v>126630.7081316002</v>
      </c>
      <c r="L90" s="127">
        <f>'[3]2019-2020 Rev Final-merged'!O83</f>
        <v>781733.64959292836</v>
      </c>
      <c r="M90" s="127">
        <f t="shared" si="81"/>
        <v>781733.64959292836</v>
      </c>
      <c r="N90" s="127">
        <f>'[3]Hold Harmless Base-20'!Y82</f>
        <v>634993.74262775132</v>
      </c>
      <c r="O90" s="162">
        <f t="shared" si="82"/>
        <v>146739.90696517704</v>
      </c>
      <c r="P90" s="163">
        <f t="shared" si="83"/>
        <v>146739.90696517704</v>
      </c>
      <c r="Q90" s="164">
        <f t="shared" si="84"/>
        <v>120358.68480705986</v>
      </c>
      <c r="R90" s="165">
        <f t="shared" si="85"/>
        <v>661374.96478586853</v>
      </c>
      <c r="S90" s="166">
        <f t="shared" si="86"/>
        <v>1.0415456411411954</v>
      </c>
      <c r="T90" s="167">
        <f t="shared" si="87"/>
        <v>0.84603619804554386</v>
      </c>
      <c r="U90" s="149" t="b">
        <f t="shared" si="88"/>
        <v>0</v>
      </c>
      <c r="V90" s="127">
        <f t="shared" si="89"/>
        <v>655165.49262424908</v>
      </c>
      <c r="W90" s="143">
        <f t="shared" si="90"/>
        <v>655165.49262424884</v>
      </c>
      <c r="X90" s="143">
        <f t="shared" si="91"/>
        <v>655165.49262424884</v>
      </c>
      <c r="Y90" s="143">
        <f>'[3]Hold Harmless Base-20'!L82</f>
        <v>327136.94773661642</v>
      </c>
      <c r="Z90" s="143">
        <f>'[3]Hold Harmless Base-20'!M82</f>
        <v>78881.18035102365</v>
      </c>
      <c r="AA90" s="143">
        <f>'[3]Hold Harmless Base-20'!N82</f>
        <v>113893.24744045352</v>
      </c>
      <c r="AB90" s="143">
        <f>'[3]Hold Harmless Base-20'!O82</f>
        <v>115082.36709965777</v>
      </c>
      <c r="AC90" s="143">
        <f t="shared" si="92"/>
        <v>634993.74262775132</v>
      </c>
      <c r="AD90" s="168">
        <f>'[3]Populations-merged FY20'!M83</f>
        <v>0.17385091688497262</v>
      </c>
      <c r="AE90" s="169">
        <f t="shared" si="93"/>
        <v>0</v>
      </c>
      <c r="AF90" s="169">
        <f t="shared" si="94"/>
        <v>0.9</v>
      </c>
      <c r="AG90" s="169">
        <f t="shared" si="95"/>
        <v>0</v>
      </c>
      <c r="AH90" s="170">
        <f t="shared" si="96"/>
        <v>0.9</v>
      </c>
      <c r="AI90" s="143">
        <f t="shared" si="97"/>
        <v>571494.36836497625</v>
      </c>
      <c r="AJ90" s="143">
        <f t="shared" si="98"/>
        <v>0</v>
      </c>
      <c r="AK90" s="143">
        <f t="shared" si="99"/>
        <v>655165.49262424884</v>
      </c>
      <c r="AL90" s="143">
        <f t="shared" si="100"/>
        <v>654684.89319233631</v>
      </c>
      <c r="AM90" s="143">
        <f t="shared" si="101"/>
        <v>654684.89319233631</v>
      </c>
      <c r="AN90" s="143">
        <f t="shared" si="102"/>
        <v>0</v>
      </c>
      <c r="AO90" s="143">
        <f t="shared" si="103"/>
        <v>654684.89319233631</v>
      </c>
      <c r="AP90" s="143">
        <f t="shared" si="104"/>
        <v>654683.69808927202</v>
      </c>
      <c r="AQ90" s="143">
        <f t="shared" si="105"/>
        <v>654683.69808927202</v>
      </c>
      <c r="AR90" s="143">
        <f t="shared" si="106"/>
        <v>0</v>
      </c>
      <c r="AS90" s="143">
        <f t="shared" si="107"/>
        <v>654683.69808927202</v>
      </c>
      <c r="AT90" s="143">
        <f t="shared" si="108"/>
        <v>654683.69808927178</v>
      </c>
      <c r="AU90" s="127">
        <f t="shared" si="109"/>
        <v>654683.69808927178</v>
      </c>
      <c r="AV90" s="143">
        <f t="shared" si="110"/>
        <v>0</v>
      </c>
      <c r="AW90" s="143">
        <f>'[3]Populations-merged FY20'!K83</f>
        <v>730</v>
      </c>
      <c r="AX90" s="151">
        <f t="shared" si="111"/>
        <v>897</v>
      </c>
      <c r="AY90" s="152">
        <f>'[3]Populations-merged FY20'!G83</f>
        <v>0</v>
      </c>
      <c r="AZ90" s="171">
        <f t="shared" si="112"/>
        <v>0</v>
      </c>
      <c r="BA90" s="172">
        <f t="shared" si="113"/>
        <v>654683.69808927178</v>
      </c>
      <c r="BB90" s="182">
        <f t="shared" si="119"/>
        <v>653786.69808927178</v>
      </c>
      <c r="BC90" s="174">
        <f>'[3]Spec Schs Calculations-20'!C81</f>
        <v>0</v>
      </c>
      <c r="BD90" s="183">
        <f t="shared" si="114"/>
        <v>0</v>
      </c>
      <c r="BE90" s="176">
        <f>'[3]Spec Schs Calculations-20'!D81</f>
        <v>0</v>
      </c>
      <c r="BF90" s="184">
        <f t="shared" si="115"/>
        <v>0</v>
      </c>
      <c r="BG90" s="176">
        <f>'[3]Spec Schs Calculations-20'!E81</f>
        <v>1</v>
      </c>
      <c r="BH90" s="184">
        <f t="shared" si="116"/>
        <v>897</v>
      </c>
      <c r="BI90" s="185">
        <f>'[3]Spec Schs Calculations-20'!F81</f>
        <v>0</v>
      </c>
      <c r="BJ90" s="184">
        <f t="shared" si="117"/>
        <v>0</v>
      </c>
      <c r="BK90" s="180">
        <f t="shared" si="118"/>
        <v>897</v>
      </c>
      <c r="BL90" s="13"/>
    </row>
    <row r="91" spans="1:68" ht="14.5" x14ac:dyDescent="0.35">
      <c r="A91" s="181">
        <v>4702400</v>
      </c>
      <c r="B91" s="143" t="s">
        <v>180</v>
      </c>
      <c r="C91" s="127">
        <f>'[3]2019-2020 Rev Final-merged'!F84</f>
        <v>197300.12199306357</v>
      </c>
      <c r="D91" s="127">
        <f>'[3]2019-2020 Rev Final-merged'!G84</f>
        <v>47574.163095585507</v>
      </c>
      <c r="E91" s="127">
        <f>'[3]2019-2020 Rev Final-merged'!H84</f>
        <v>88471.219370800231</v>
      </c>
      <c r="F91" s="127">
        <f>'[3]2019-2020 Rev Final-merged'!I84</f>
        <v>89394.916504667519</v>
      </c>
      <c r="G91" s="127">
        <f>'[3]2019-2020 Rev Final-merged'!J84</f>
        <v>422740.42096411681</v>
      </c>
      <c r="H91" s="127">
        <f>'[3]2019-2020 Rev Final-merged'!K84</f>
        <v>209826.71609809782</v>
      </c>
      <c r="I91" s="127">
        <f>'[3]2019-2020 Rev Final-merged'!L84</f>
        <v>51360.195100772042</v>
      </c>
      <c r="J91" s="127">
        <f>'[3]2019-2020 Rev Final-merged'!M84</f>
        <v>95954.278475946048</v>
      </c>
      <c r="K91" s="127">
        <f>'[3]2019-2020 Rev Final-merged'!N84</f>
        <v>80337.168726697986</v>
      </c>
      <c r="L91" s="127">
        <f>'[3]2019-2020 Rev Final-merged'!O84</f>
        <v>437478.35840151389</v>
      </c>
      <c r="M91" s="127">
        <f t="shared" si="81"/>
        <v>437478.35840151389</v>
      </c>
      <c r="N91" s="127">
        <f>'[3]Hold Harmless Base-20'!Y83</f>
        <v>399163.0182761373</v>
      </c>
      <c r="O91" s="162">
        <f t="shared" si="82"/>
        <v>38315.340125376591</v>
      </c>
      <c r="P91" s="163">
        <f t="shared" si="83"/>
        <v>38315.340125376591</v>
      </c>
      <c r="Q91" s="164">
        <f t="shared" si="84"/>
        <v>31426.924282566659</v>
      </c>
      <c r="R91" s="165">
        <f t="shared" si="85"/>
        <v>406051.43411894725</v>
      </c>
      <c r="S91" s="166">
        <f t="shared" si="86"/>
        <v>1.0172571494036671</v>
      </c>
      <c r="T91" s="167">
        <f t="shared" si="87"/>
        <v>0.92816347670911925</v>
      </c>
      <c r="U91" s="149" t="b">
        <f t="shared" si="88"/>
        <v>0</v>
      </c>
      <c r="V91" s="127">
        <f t="shared" si="89"/>
        <v>402239.1261082206</v>
      </c>
      <c r="W91" s="143">
        <f t="shared" si="90"/>
        <v>402239.12610822043</v>
      </c>
      <c r="X91" s="143">
        <f t="shared" si="91"/>
        <v>402239.12610822043</v>
      </c>
      <c r="Y91" s="143">
        <f>'[3]Hold Harmless Base-20'!L83</f>
        <v>186296.14840565779</v>
      </c>
      <c r="Z91" s="143">
        <f>'[3]Hold Harmless Base-20'!M83</f>
        <v>44920.820417139708</v>
      </c>
      <c r="AA91" s="143">
        <f>'[3]Hold Harmless Base-20'!N83</f>
        <v>83536.934731908346</v>
      </c>
      <c r="AB91" s="143">
        <f>'[3]Hold Harmless Base-20'!O83</f>
        <v>84409.11472143147</v>
      </c>
      <c r="AC91" s="143">
        <f t="shared" si="92"/>
        <v>399163.0182761373</v>
      </c>
      <c r="AD91" s="168">
        <f>'[3]Populations-merged FY20'!M84</f>
        <v>0.23471278567016676</v>
      </c>
      <c r="AE91" s="169">
        <f t="shared" si="93"/>
        <v>0</v>
      </c>
      <c r="AF91" s="169">
        <f t="shared" si="94"/>
        <v>0.9</v>
      </c>
      <c r="AG91" s="169">
        <f t="shared" si="95"/>
        <v>0</v>
      </c>
      <c r="AH91" s="170">
        <f t="shared" si="96"/>
        <v>0.9</v>
      </c>
      <c r="AI91" s="143">
        <f t="shared" si="97"/>
        <v>359246.71644852357</v>
      </c>
      <c r="AJ91" s="143">
        <f t="shared" si="98"/>
        <v>0</v>
      </c>
      <c r="AK91" s="143">
        <f t="shared" si="99"/>
        <v>402239.12610822043</v>
      </c>
      <c r="AL91" s="143">
        <f t="shared" si="100"/>
        <v>401944.06188753585</v>
      </c>
      <c r="AM91" s="143">
        <f t="shared" si="101"/>
        <v>401944.06188753585</v>
      </c>
      <c r="AN91" s="143">
        <f t="shared" si="102"/>
        <v>0</v>
      </c>
      <c r="AO91" s="143">
        <f t="shared" si="103"/>
        <v>401944.06188753585</v>
      </c>
      <c r="AP91" s="143">
        <f t="shared" si="104"/>
        <v>401943.32815351355</v>
      </c>
      <c r="AQ91" s="143">
        <f t="shared" si="105"/>
        <v>401943.32815351355</v>
      </c>
      <c r="AR91" s="143">
        <f t="shared" si="106"/>
        <v>0</v>
      </c>
      <c r="AS91" s="143">
        <f t="shared" si="107"/>
        <v>401943.32815351355</v>
      </c>
      <c r="AT91" s="143">
        <f t="shared" si="108"/>
        <v>401943.32815351349</v>
      </c>
      <c r="AU91" s="127">
        <f t="shared" si="109"/>
        <v>401943.32815351349</v>
      </c>
      <c r="AV91" s="143">
        <f t="shared" si="110"/>
        <v>0</v>
      </c>
      <c r="AW91" s="143">
        <f>'[3]Populations-merged FY20'!K84</f>
        <v>380</v>
      </c>
      <c r="AX91" s="151">
        <f t="shared" si="111"/>
        <v>1058</v>
      </c>
      <c r="AY91" s="152">
        <f>'[3]Populations-merged FY20'!G84</f>
        <v>0</v>
      </c>
      <c r="AZ91" s="171">
        <f t="shared" si="112"/>
        <v>0</v>
      </c>
      <c r="BA91" s="172">
        <f t="shared" si="113"/>
        <v>401943.32815351349</v>
      </c>
      <c r="BB91" s="182">
        <f t="shared" si="119"/>
        <v>400885.32815351349</v>
      </c>
      <c r="BC91" s="174">
        <f>'[3]Spec Schs Calculations-20'!C82</f>
        <v>1</v>
      </c>
      <c r="BD91" s="183">
        <f t="shared" si="114"/>
        <v>1058</v>
      </c>
      <c r="BE91" s="176">
        <f>'[3]Spec Schs Calculations-20'!D82</f>
        <v>0</v>
      </c>
      <c r="BF91" s="184">
        <f t="shared" si="115"/>
        <v>0</v>
      </c>
      <c r="BG91" s="176">
        <f>'[3]Spec Schs Calculations-20'!E82</f>
        <v>0</v>
      </c>
      <c r="BH91" s="184">
        <f t="shared" si="116"/>
        <v>0</v>
      </c>
      <c r="BI91" s="185">
        <f>'[3]Spec Schs Calculations-20'!F82</f>
        <v>0</v>
      </c>
      <c r="BJ91" s="184">
        <f t="shared" si="117"/>
        <v>0</v>
      </c>
      <c r="BK91" s="180">
        <f t="shared" si="118"/>
        <v>1058</v>
      </c>
      <c r="BL91" s="13"/>
    </row>
    <row r="92" spans="1:68" ht="14.5" x14ac:dyDescent="0.35">
      <c r="A92" s="181">
        <v>4702430</v>
      </c>
      <c r="B92" s="143" t="s">
        <v>181</v>
      </c>
      <c r="C92" s="127">
        <f>'[3]2019-2020 Rev Final-merged'!F85</f>
        <v>282081.60677522892</v>
      </c>
      <c r="D92" s="127">
        <f>'[3]2019-2020 Rev Final-merged'!G85</f>
        <v>68017.172171142171</v>
      </c>
      <c r="E92" s="127">
        <f>'[3]2019-2020 Rev Final-merged'!H85</f>
        <v>144722.88356252527</v>
      </c>
      <c r="F92" s="127">
        <f>'[3]2019-2020 Rev Final-merged'!I85</f>
        <v>146233.88469602884</v>
      </c>
      <c r="G92" s="127">
        <f>'[3]2019-2020 Rev Final-merged'!J85</f>
        <v>641055.54720492521</v>
      </c>
      <c r="H92" s="127">
        <f>'[3]2019-2020 Rev Final-merged'!K85</f>
        <v>253873.44609770604</v>
      </c>
      <c r="I92" s="127">
        <f>'[3]2019-2020 Rev Final-merged'!L85</f>
        <v>61215.454954027955</v>
      </c>
      <c r="J92" s="127">
        <f>'[3]2019-2020 Rev Final-merged'!M85</f>
        <v>130250.59520627274</v>
      </c>
      <c r="K92" s="127">
        <f>'[3]2019-2020 Rev Final-merged'!N85</f>
        <v>131610.49622642595</v>
      </c>
      <c r="L92" s="127">
        <f>'[3]2019-2020 Rev Final-merged'!O85</f>
        <v>576949.99248443265</v>
      </c>
      <c r="M92" s="127">
        <f t="shared" si="81"/>
        <v>576949.99248443265</v>
      </c>
      <c r="N92" s="127">
        <f>'[3]Hold Harmless Base-20'!Y84</f>
        <v>560415.84174474678</v>
      </c>
      <c r="O92" s="162">
        <f t="shared" si="82"/>
        <v>16534.150739685865</v>
      </c>
      <c r="P92" s="163">
        <f t="shared" si="83"/>
        <v>16534.150739685865</v>
      </c>
      <c r="Q92" s="164">
        <f t="shared" si="84"/>
        <v>13561.604873461736</v>
      </c>
      <c r="R92" s="165">
        <f t="shared" si="85"/>
        <v>563388.38761097088</v>
      </c>
      <c r="S92" s="166">
        <f t="shared" si="86"/>
        <v>1.0053041788700505</v>
      </c>
      <c r="T92" s="167">
        <f t="shared" si="87"/>
        <v>0.97649431484509863</v>
      </c>
      <c r="U92" s="149" t="b">
        <f t="shared" si="88"/>
        <v>0</v>
      </c>
      <c r="V92" s="127">
        <f t="shared" si="89"/>
        <v>558098.88514215185</v>
      </c>
      <c r="W92" s="143">
        <f t="shared" si="90"/>
        <v>558098.88514215162</v>
      </c>
      <c r="X92" s="143">
        <f t="shared" si="91"/>
        <v>558098.88514215162</v>
      </c>
      <c r="Y92" s="143">
        <f>'[3]Hold Harmless Base-20'!L84</f>
        <v>246597.97702540818</v>
      </c>
      <c r="Z92" s="143">
        <f>'[3]Hold Harmless Base-20'!M84</f>
        <v>59461.151161683854</v>
      </c>
      <c r="AA92" s="143">
        <f>'[3]Hold Harmless Base-20'!N84</f>
        <v>126517.89219365866</v>
      </c>
      <c r="AB92" s="143">
        <f>'[3]Hold Harmless Base-20'!O84</f>
        <v>127838.82136399619</v>
      </c>
      <c r="AC92" s="143">
        <f t="shared" si="92"/>
        <v>560415.84174474678</v>
      </c>
      <c r="AD92" s="168">
        <f>'[3]Populations-merged FY20'!M85</f>
        <v>0.2312532773990561</v>
      </c>
      <c r="AE92" s="169">
        <f t="shared" si="93"/>
        <v>0</v>
      </c>
      <c r="AF92" s="169">
        <f t="shared" si="94"/>
        <v>0.9</v>
      </c>
      <c r="AG92" s="169">
        <f t="shared" si="95"/>
        <v>0</v>
      </c>
      <c r="AH92" s="170">
        <f t="shared" si="96"/>
        <v>0.9</v>
      </c>
      <c r="AI92" s="143">
        <f t="shared" si="97"/>
        <v>504374.25757027214</v>
      </c>
      <c r="AJ92" s="143">
        <f t="shared" si="98"/>
        <v>0</v>
      </c>
      <c r="AK92" s="143">
        <f t="shared" si="99"/>
        <v>558098.88514215162</v>
      </c>
      <c r="AL92" s="143">
        <f t="shared" si="100"/>
        <v>557689.48933274171</v>
      </c>
      <c r="AM92" s="143">
        <f t="shared" si="101"/>
        <v>557689.48933274171</v>
      </c>
      <c r="AN92" s="143">
        <f t="shared" si="102"/>
        <v>0</v>
      </c>
      <c r="AO92" s="143">
        <f t="shared" si="103"/>
        <v>557689.48933274171</v>
      </c>
      <c r="AP92" s="143">
        <f t="shared" si="104"/>
        <v>557688.47129120049</v>
      </c>
      <c r="AQ92" s="143">
        <f t="shared" si="105"/>
        <v>557688.47129120049</v>
      </c>
      <c r="AR92" s="143">
        <f t="shared" si="106"/>
        <v>0</v>
      </c>
      <c r="AS92" s="143">
        <f t="shared" si="107"/>
        <v>557688.47129120049</v>
      </c>
      <c r="AT92" s="143">
        <f t="shared" si="108"/>
        <v>557688.47129120037</v>
      </c>
      <c r="AU92" s="127">
        <f t="shared" si="109"/>
        <v>557688.47129120037</v>
      </c>
      <c r="AV92" s="143">
        <f t="shared" si="110"/>
        <v>0</v>
      </c>
      <c r="AW92" s="143">
        <f>'[3]Populations-merged FY20'!K85</f>
        <v>441</v>
      </c>
      <c r="AX92" s="151">
        <f t="shared" si="111"/>
        <v>1265</v>
      </c>
      <c r="AY92" s="152">
        <f>'[3]Populations-merged FY20'!G85</f>
        <v>0</v>
      </c>
      <c r="AZ92" s="171">
        <f t="shared" si="112"/>
        <v>0</v>
      </c>
      <c r="BA92" s="172">
        <f t="shared" si="113"/>
        <v>557688.47129120037</v>
      </c>
      <c r="BB92" s="182">
        <f t="shared" si="119"/>
        <v>556423.47129120037</v>
      </c>
      <c r="BC92" s="174">
        <f>'[3]Spec Schs Calculations-20'!C83</f>
        <v>0</v>
      </c>
      <c r="BD92" s="183">
        <f t="shared" si="114"/>
        <v>0</v>
      </c>
      <c r="BE92" s="176">
        <f>'[3]Spec Schs Calculations-20'!D83</f>
        <v>0</v>
      </c>
      <c r="BF92" s="184">
        <f t="shared" si="115"/>
        <v>0</v>
      </c>
      <c r="BG92" s="176">
        <f>'[3]Spec Schs Calculations-20'!E83</f>
        <v>1</v>
      </c>
      <c r="BH92" s="184">
        <f t="shared" si="116"/>
        <v>1265</v>
      </c>
      <c r="BI92" s="185">
        <f>'[3]Spec Schs Calculations-20'!F83</f>
        <v>0</v>
      </c>
      <c r="BJ92" s="184">
        <f t="shared" si="117"/>
        <v>0</v>
      </c>
      <c r="BK92" s="180">
        <f t="shared" si="118"/>
        <v>1265</v>
      </c>
      <c r="BL92" s="13"/>
    </row>
    <row r="93" spans="1:68" ht="14.5" x14ac:dyDescent="0.35">
      <c r="A93" s="181">
        <v>4702460</v>
      </c>
      <c r="B93" s="143" t="s">
        <v>182</v>
      </c>
      <c r="C93" s="127">
        <f>'[3]2019-2020 Rev Final-merged'!F86</f>
        <v>118798.74719476247</v>
      </c>
      <c r="D93" s="127">
        <f>'[3]2019-2020 Rev Final-merged'!G86</f>
        <v>28645.450988588615</v>
      </c>
      <c r="E93" s="127">
        <f>'[3]2019-2020 Rev Final-merged'!H86</f>
        <v>60077.53137575127</v>
      </c>
      <c r="F93" s="127">
        <f>'[3]2019-2020 Rev Final-merged'!I86</f>
        <v>60704.779919811896</v>
      </c>
      <c r="G93" s="127">
        <f>'[3]2019-2020 Rev Final-merged'!J86</f>
        <v>268226.50947891426</v>
      </c>
      <c r="H93" s="127">
        <f>'[3]2019-2020 Rev Final-merged'!K86</f>
        <v>114852.51828527456</v>
      </c>
      <c r="I93" s="127">
        <f>'[3]2019-2020 Rev Final-merged'!L86</f>
        <v>28112.948897264694</v>
      </c>
      <c r="J93" s="127">
        <f>'[3]2019-2020 Rev Final-merged'!M86</f>
        <v>55562.770318905663</v>
      </c>
      <c r="K93" s="127">
        <f>'[3]2019-2020 Rev Final-merged'!N86</f>
        <v>54833.730108534692</v>
      </c>
      <c r="L93" s="127">
        <f>'[3]2019-2020 Rev Final-merged'!O86</f>
        <v>253361.96760997962</v>
      </c>
      <c r="M93" s="127">
        <f t="shared" si="81"/>
        <v>253361.96760997962</v>
      </c>
      <c r="N93" s="127">
        <f>'[3]Hold Harmless Base-20'!Y85</f>
        <v>262089.93321332967</v>
      </c>
      <c r="O93" s="162">
        <f t="shared" si="82"/>
        <v>-8727.9656033500505</v>
      </c>
      <c r="P93" s="163" t="str">
        <f t="shared" si="83"/>
        <v>0</v>
      </c>
      <c r="Q93" s="164">
        <f t="shared" si="84"/>
        <v>0</v>
      </c>
      <c r="R93" s="165">
        <f t="shared" si="85"/>
        <v>253361.96760997962</v>
      </c>
      <c r="S93" s="166">
        <f t="shared" si="86"/>
        <v>0.96669858511411855</v>
      </c>
      <c r="T93" s="167">
        <f t="shared" si="87"/>
        <v>1</v>
      </c>
      <c r="U93" s="149" t="b">
        <f t="shared" si="88"/>
        <v>0</v>
      </c>
      <c r="V93" s="127">
        <f t="shared" si="89"/>
        <v>250983.2200485314</v>
      </c>
      <c r="W93" s="143">
        <f t="shared" si="90"/>
        <v>250983.22004853131</v>
      </c>
      <c r="X93" s="143">
        <f t="shared" si="91"/>
        <v>250983.22004853131</v>
      </c>
      <c r="Y93" s="143">
        <f>'[3]Hold Harmless Base-20'!L85</f>
        <v>116080.829514542</v>
      </c>
      <c r="Z93" s="143">
        <f>'[3]Hold Harmless Base-20'!M85</f>
        <v>27990.09072984671</v>
      </c>
      <c r="AA93" s="143">
        <f>'[3]Hold Harmless Base-20'!N85</f>
        <v>58703.057413980794</v>
      </c>
      <c r="AB93" s="143">
        <f>'[3]Hold Harmless Base-20'!O85</f>
        <v>59315.95555496015</v>
      </c>
      <c r="AC93" s="143">
        <f t="shared" si="92"/>
        <v>262089.93321332967</v>
      </c>
      <c r="AD93" s="168">
        <f>'[3]Populations-merged FY20'!M86</f>
        <v>0.25030084235860411</v>
      </c>
      <c r="AE93" s="169">
        <f t="shared" si="93"/>
        <v>0</v>
      </c>
      <c r="AF93" s="169">
        <f t="shared" si="94"/>
        <v>0.9</v>
      </c>
      <c r="AG93" s="169">
        <f t="shared" si="95"/>
        <v>0</v>
      </c>
      <c r="AH93" s="170">
        <f t="shared" si="96"/>
        <v>0.9</v>
      </c>
      <c r="AI93" s="143">
        <f t="shared" si="97"/>
        <v>235880.93989199671</v>
      </c>
      <c r="AJ93" s="143">
        <f t="shared" si="98"/>
        <v>0</v>
      </c>
      <c r="AK93" s="143">
        <f t="shared" si="99"/>
        <v>250983.22004853131</v>
      </c>
      <c r="AL93" s="143">
        <f t="shared" si="100"/>
        <v>250799.110240654</v>
      </c>
      <c r="AM93" s="143">
        <f t="shared" si="101"/>
        <v>250799.110240654</v>
      </c>
      <c r="AN93" s="143">
        <f t="shared" si="102"/>
        <v>0</v>
      </c>
      <c r="AO93" s="143">
        <f t="shared" si="103"/>
        <v>250799.110240654</v>
      </c>
      <c r="AP93" s="143">
        <f t="shared" si="104"/>
        <v>250798.65241615206</v>
      </c>
      <c r="AQ93" s="143">
        <f t="shared" si="105"/>
        <v>250798.65241615206</v>
      </c>
      <c r="AR93" s="143">
        <f t="shared" si="106"/>
        <v>0</v>
      </c>
      <c r="AS93" s="143">
        <f t="shared" si="107"/>
        <v>250798.65241615206</v>
      </c>
      <c r="AT93" s="143">
        <f t="shared" si="108"/>
        <v>250798.65241615201</v>
      </c>
      <c r="AU93" s="127">
        <f t="shared" si="109"/>
        <v>250798.65241615201</v>
      </c>
      <c r="AV93" s="143">
        <f t="shared" si="110"/>
        <v>0</v>
      </c>
      <c r="AW93" s="143">
        <f>'[3]Populations-merged FY20'!K86</f>
        <v>208</v>
      </c>
      <c r="AX93" s="151">
        <f t="shared" si="111"/>
        <v>1206</v>
      </c>
      <c r="AY93" s="152">
        <f>'[3]Populations-merged FY20'!G86</f>
        <v>0</v>
      </c>
      <c r="AZ93" s="171">
        <f t="shared" si="112"/>
        <v>0</v>
      </c>
      <c r="BA93" s="172">
        <f t="shared" si="113"/>
        <v>250798.65241615201</v>
      </c>
      <c r="BB93" s="182">
        <f t="shared" si="119"/>
        <v>249592.65241615201</v>
      </c>
      <c r="BC93" s="174">
        <f>'[3]Spec Schs Calculations-20'!C84</f>
        <v>0</v>
      </c>
      <c r="BD93" s="183">
        <f t="shared" si="114"/>
        <v>0</v>
      </c>
      <c r="BE93" s="176">
        <f>'[3]Spec Schs Calculations-20'!D84</f>
        <v>1</v>
      </c>
      <c r="BF93" s="184">
        <f t="shared" si="115"/>
        <v>1206</v>
      </c>
      <c r="BG93" s="176">
        <f>'[3]Spec Schs Calculations-20'!E84</f>
        <v>0</v>
      </c>
      <c r="BH93" s="184">
        <f t="shared" si="116"/>
        <v>0</v>
      </c>
      <c r="BI93" s="185">
        <f>'[3]Spec Schs Calculations-20'!F84</f>
        <v>0</v>
      </c>
      <c r="BJ93" s="184">
        <f t="shared" si="117"/>
        <v>0</v>
      </c>
      <c r="BK93" s="180">
        <f t="shared" si="118"/>
        <v>1206</v>
      </c>
      <c r="BL93" s="13"/>
    </row>
    <row r="94" spans="1:68" ht="14.5" x14ac:dyDescent="0.35">
      <c r="A94" s="181">
        <v>4702490</v>
      </c>
      <c r="B94" s="143" t="s">
        <v>183</v>
      </c>
      <c r="C94" s="127">
        <f>'[3]2019-2020 Rev Final-merged'!F87</f>
        <v>430187.53389469034</v>
      </c>
      <c r="D94" s="127">
        <f>'[3]2019-2020 Rev Final-merged'!G87</f>
        <v>103729.34234634295</v>
      </c>
      <c r="E94" s="127">
        <f>'[3]2019-2020 Rev Final-merged'!H87</f>
        <v>161280.19270035432</v>
      </c>
      <c r="F94" s="127">
        <f>'[3]2019-2020 Rev Final-merged'!I87</f>
        <v>162964.06292172545</v>
      </c>
      <c r="G94" s="127">
        <f>'[3]2019-2020 Rev Final-merged'!J87</f>
        <v>858161.13186311303</v>
      </c>
      <c r="H94" s="127">
        <f>'[3]2019-2020 Rev Final-merged'!K87</f>
        <v>386917.31777703</v>
      </c>
      <c r="I94" s="127">
        <f>'[3]2019-2020 Rev Final-merged'!L87</f>
        <v>94475.727303788561</v>
      </c>
      <c r="J94" s="127">
        <f>'[3]2019-2020 Rev Final-merged'!M87</f>
        <v>145057.89836638924</v>
      </c>
      <c r="K94" s="127">
        <f>'[3]2019-2020 Rev Final-merged'!N87</f>
        <v>146572.39727257332</v>
      </c>
      <c r="L94" s="127">
        <f>'[3]2019-2020 Rev Final-merged'!O87</f>
        <v>773023.34071978112</v>
      </c>
      <c r="M94" s="127">
        <f t="shared" si="81"/>
        <v>773023.34071978112</v>
      </c>
      <c r="N94" s="127">
        <f>'[3]Hold Harmless Base-20'!Y86</f>
        <v>797969.43972927635</v>
      </c>
      <c r="O94" s="162">
        <f t="shared" si="82"/>
        <v>-24946.099009495229</v>
      </c>
      <c r="P94" s="163" t="str">
        <f t="shared" si="83"/>
        <v>0</v>
      </c>
      <c r="Q94" s="164">
        <f t="shared" si="84"/>
        <v>0</v>
      </c>
      <c r="R94" s="165">
        <f t="shared" si="85"/>
        <v>773023.34071978112</v>
      </c>
      <c r="S94" s="166">
        <f t="shared" si="86"/>
        <v>0.96873802708790624</v>
      </c>
      <c r="T94" s="167">
        <f t="shared" si="87"/>
        <v>1</v>
      </c>
      <c r="U94" s="149" t="b">
        <f t="shared" si="88"/>
        <v>0</v>
      </c>
      <c r="V94" s="127">
        <f t="shared" si="89"/>
        <v>765765.63190094847</v>
      </c>
      <c r="W94" s="143">
        <f t="shared" si="90"/>
        <v>765765.63190094812</v>
      </c>
      <c r="X94" s="143">
        <f t="shared" si="91"/>
        <v>765765.63190094812</v>
      </c>
      <c r="Y94" s="143">
        <f>'[3]Hold Harmless Base-20'!L86</f>
        <v>400014.04474611167</v>
      </c>
      <c r="Z94" s="143">
        <f>'[3]Hold Harmless Base-20'!M86</f>
        <v>96453.733596502294</v>
      </c>
      <c r="AA94" s="143">
        <f>'[3]Hold Harmless Base-20'!N86</f>
        <v>149967.94917654243</v>
      </c>
      <c r="AB94" s="143">
        <f>'[3]Hold Harmless Base-20'!O86</f>
        <v>151533.71221011996</v>
      </c>
      <c r="AC94" s="143">
        <f t="shared" si="92"/>
        <v>797969.43972927635</v>
      </c>
      <c r="AD94" s="168">
        <f>'[3]Populations-merged FY20'!M87</f>
        <v>0.15120051914341337</v>
      </c>
      <c r="AE94" s="169">
        <f t="shared" si="93"/>
        <v>0</v>
      </c>
      <c r="AF94" s="169">
        <f t="shared" si="94"/>
        <v>0.9</v>
      </c>
      <c r="AG94" s="169">
        <f t="shared" si="95"/>
        <v>0</v>
      </c>
      <c r="AH94" s="170">
        <f t="shared" si="96"/>
        <v>0.9</v>
      </c>
      <c r="AI94" s="143">
        <f t="shared" si="97"/>
        <v>718172.49575634871</v>
      </c>
      <c r="AJ94" s="143">
        <f t="shared" si="98"/>
        <v>0</v>
      </c>
      <c r="AK94" s="143">
        <f t="shared" si="99"/>
        <v>765765.63190094812</v>
      </c>
      <c r="AL94" s="143">
        <f t="shared" si="100"/>
        <v>765203.90126676043</v>
      </c>
      <c r="AM94" s="143">
        <f t="shared" si="101"/>
        <v>765203.90126676043</v>
      </c>
      <c r="AN94" s="143">
        <f t="shared" si="102"/>
        <v>0</v>
      </c>
      <c r="AO94" s="143">
        <f t="shared" si="103"/>
        <v>765203.90126676043</v>
      </c>
      <c r="AP94" s="143">
        <f t="shared" si="104"/>
        <v>765202.50441533362</v>
      </c>
      <c r="AQ94" s="143">
        <f t="shared" si="105"/>
        <v>765202.50441533362</v>
      </c>
      <c r="AR94" s="143">
        <f t="shared" si="106"/>
        <v>0</v>
      </c>
      <c r="AS94" s="143">
        <f t="shared" si="107"/>
        <v>765202.50441533362</v>
      </c>
      <c r="AT94" s="143">
        <f t="shared" si="108"/>
        <v>765202.5044153335</v>
      </c>
      <c r="AU94" s="127">
        <f t="shared" si="109"/>
        <v>765202.5044153335</v>
      </c>
      <c r="AV94" s="143">
        <f t="shared" si="110"/>
        <v>0</v>
      </c>
      <c r="AW94" s="143">
        <f>'[3]Populations-merged FY20'!K87</f>
        <v>699</v>
      </c>
      <c r="AX94" s="151">
        <f t="shared" si="111"/>
        <v>1095</v>
      </c>
      <c r="AY94" s="152">
        <f>'[3]Populations-merged FY20'!G87</f>
        <v>0</v>
      </c>
      <c r="AZ94" s="171">
        <f t="shared" si="112"/>
        <v>0</v>
      </c>
      <c r="BA94" s="172">
        <f t="shared" si="113"/>
        <v>765202.5044153335</v>
      </c>
      <c r="BB94" s="182">
        <f t="shared" si="119"/>
        <v>764107.5044153335</v>
      </c>
      <c r="BC94" s="174">
        <f>'[3]Spec Schs Calculations-20'!C85</f>
        <v>0</v>
      </c>
      <c r="BD94" s="183">
        <f t="shared" si="114"/>
        <v>0</v>
      </c>
      <c r="BE94" s="176">
        <f>'[3]Spec Schs Calculations-20'!D85</f>
        <v>0</v>
      </c>
      <c r="BF94" s="184">
        <f t="shared" si="115"/>
        <v>0</v>
      </c>
      <c r="BG94" s="176">
        <f>'[3]Spec Schs Calculations-20'!E85</f>
        <v>1</v>
      </c>
      <c r="BH94" s="184">
        <f t="shared" si="116"/>
        <v>1095</v>
      </c>
      <c r="BI94" s="185">
        <f>'[3]Spec Schs Calculations-20'!F85</f>
        <v>0</v>
      </c>
      <c r="BJ94" s="184">
        <f t="shared" si="117"/>
        <v>0</v>
      </c>
      <c r="BK94" s="180">
        <f t="shared" si="118"/>
        <v>1095</v>
      </c>
      <c r="BL94" s="13"/>
    </row>
    <row r="95" spans="1:68" ht="14.5" x14ac:dyDescent="0.35">
      <c r="A95" s="181">
        <v>4702520</v>
      </c>
      <c r="B95" s="143" t="s">
        <v>184</v>
      </c>
      <c r="C95" s="127">
        <f>'[3]2019-2020 Rev Final-merged'!F88</f>
        <v>452691.26133687003</v>
      </c>
      <c r="D95" s="127">
        <f>'[3]2019-2020 Rev Final-merged'!G88</f>
        <v>102413.98731641487</v>
      </c>
      <c r="E95" s="127">
        <f>'[3]2019-2020 Rev Final-merged'!H88</f>
        <v>172107.52790043163</v>
      </c>
      <c r="F95" s="127">
        <f>'[3]2019-2020 Rev Final-merged'!I88</f>
        <v>173904.44255097266</v>
      </c>
      <c r="G95" s="127">
        <f>'[3]2019-2020 Rev Final-merged'!J88</f>
        <v>901117.2191046892</v>
      </c>
      <c r="H95" s="127">
        <f>'[3]2019-2020 Rev Final-merged'!K88</f>
        <v>512971.10330298124</v>
      </c>
      <c r="I95" s="127">
        <f>'[3]2019-2020 Rev Final-merged'!L88</f>
        <v>125562.16118057167</v>
      </c>
      <c r="J95" s="127">
        <f>'[3]2019-2020 Rev Final-merged'!M88</f>
        <v>204245.46023214422</v>
      </c>
      <c r="K95" s="127">
        <f>'[3]2019-2020 Rev Final-merged'!N88</f>
        <v>172821.12911354098</v>
      </c>
      <c r="L95" s="127">
        <f>'[3]2019-2020 Rev Final-merged'!O88</f>
        <v>1015599.8538292381</v>
      </c>
      <c r="M95" s="127">
        <f t="shared" si="81"/>
        <v>1015599.8538292381</v>
      </c>
      <c r="N95" s="127">
        <f>'[3]Hold Harmless Base-20'!Y87</f>
        <v>888692.65080493304</v>
      </c>
      <c r="O95" s="162">
        <f t="shared" si="82"/>
        <v>126907.20302430505</v>
      </c>
      <c r="P95" s="163">
        <f t="shared" si="83"/>
        <v>126907.20302430505</v>
      </c>
      <c r="Q95" s="164">
        <f t="shared" si="84"/>
        <v>104091.54785802517</v>
      </c>
      <c r="R95" s="165">
        <f t="shared" si="85"/>
        <v>911508.30597121292</v>
      </c>
      <c r="S95" s="166">
        <f t="shared" si="86"/>
        <v>1.0256732798967276</v>
      </c>
      <c r="T95" s="167">
        <f t="shared" si="87"/>
        <v>0.89750732292294422</v>
      </c>
      <c r="U95" s="149" t="b">
        <f t="shared" si="88"/>
        <v>0</v>
      </c>
      <c r="V95" s="127">
        <f t="shared" si="89"/>
        <v>902950.39895571885</v>
      </c>
      <c r="W95" s="143">
        <f t="shared" si="90"/>
        <v>902950.3989557185</v>
      </c>
      <c r="X95" s="143">
        <f t="shared" si="91"/>
        <v>902950.3989557185</v>
      </c>
      <c r="Y95" s="143">
        <f>'[3]Hold Harmless Base-20'!L87</f>
        <v>446449.57226919138</v>
      </c>
      <c r="Z95" s="143">
        <f>'[3]Hold Harmless Base-20'!M87</f>
        <v>101001.90734137298</v>
      </c>
      <c r="AA95" s="143">
        <f>'[3]Hold Harmless Base-20'!N87</f>
        <v>169734.51616570339</v>
      </c>
      <c r="AB95" s="143">
        <f>'[3]Hold Harmless Base-20'!O87</f>
        <v>171506.65502866521</v>
      </c>
      <c r="AC95" s="143">
        <f t="shared" si="92"/>
        <v>888692.65080493304</v>
      </c>
      <c r="AD95" s="168">
        <f>'[3]Populations-merged FY20'!M88</f>
        <v>0.1584513047927682</v>
      </c>
      <c r="AE95" s="169">
        <f t="shared" si="93"/>
        <v>0</v>
      </c>
      <c r="AF95" s="169">
        <f t="shared" si="94"/>
        <v>0.9</v>
      </c>
      <c r="AG95" s="169">
        <f t="shared" si="95"/>
        <v>0</v>
      </c>
      <c r="AH95" s="170">
        <f t="shared" si="96"/>
        <v>0.9</v>
      </c>
      <c r="AI95" s="143">
        <f t="shared" si="97"/>
        <v>799823.38572443975</v>
      </c>
      <c r="AJ95" s="143">
        <f t="shared" si="98"/>
        <v>0</v>
      </c>
      <c r="AK95" s="143">
        <f t="shared" si="99"/>
        <v>902950.3989557185</v>
      </c>
      <c r="AL95" s="143">
        <f t="shared" si="100"/>
        <v>902288.0358525503</v>
      </c>
      <c r="AM95" s="143">
        <f t="shared" si="101"/>
        <v>902288.0358525503</v>
      </c>
      <c r="AN95" s="143">
        <f t="shared" si="102"/>
        <v>0</v>
      </c>
      <c r="AO95" s="143">
        <f t="shared" si="103"/>
        <v>902288.0358525503</v>
      </c>
      <c r="AP95" s="143">
        <f t="shared" si="104"/>
        <v>902286.38875910465</v>
      </c>
      <c r="AQ95" s="143">
        <f t="shared" si="105"/>
        <v>902286.38875910465</v>
      </c>
      <c r="AR95" s="143">
        <f t="shared" si="106"/>
        <v>0</v>
      </c>
      <c r="AS95" s="143">
        <f t="shared" si="107"/>
        <v>902286.38875910465</v>
      </c>
      <c r="AT95" s="143">
        <f t="shared" si="108"/>
        <v>902286.38875910442</v>
      </c>
      <c r="AU95" s="127">
        <f t="shared" si="109"/>
        <v>902286.38875910442</v>
      </c>
      <c r="AV95" s="143">
        <f t="shared" si="110"/>
        <v>0</v>
      </c>
      <c r="AW95" s="143">
        <f>'[3]Populations-merged FY20'!K88</f>
        <v>929</v>
      </c>
      <c r="AX95" s="151">
        <f t="shared" si="111"/>
        <v>971</v>
      </c>
      <c r="AY95" s="152">
        <f>'[3]Populations-merged FY20'!G88</f>
        <v>0</v>
      </c>
      <c r="AZ95" s="171">
        <f t="shared" si="112"/>
        <v>0</v>
      </c>
      <c r="BA95" s="172">
        <f t="shared" si="113"/>
        <v>902286.38875910442</v>
      </c>
      <c r="BB95" s="182">
        <f t="shared" si="119"/>
        <v>900344.38875910442</v>
      </c>
      <c r="BC95" s="174">
        <f>'[3]Spec Schs Calculations-20'!C86</f>
        <v>2</v>
      </c>
      <c r="BD95" s="183">
        <f t="shared" si="114"/>
        <v>1942</v>
      </c>
      <c r="BE95" s="176">
        <f>'[3]Spec Schs Calculations-20'!D86</f>
        <v>0</v>
      </c>
      <c r="BF95" s="184">
        <f t="shared" si="115"/>
        <v>0</v>
      </c>
      <c r="BG95" s="176">
        <f>'[3]Spec Schs Calculations-20'!E86</f>
        <v>0</v>
      </c>
      <c r="BH95" s="184">
        <f t="shared" si="116"/>
        <v>0</v>
      </c>
      <c r="BI95" s="185">
        <f>'[3]Spec Schs Calculations-20'!F86</f>
        <v>0</v>
      </c>
      <c r="BJ95" s="184">
        <f t="shared" si="117"/>
        <v>0</v>
      </c>
      <c r="BK95" s="180">
        <f t="shared" si="118"/>
        <v>1942</v>
      </c>
      <c r="BL95" s="13"/>
    </row>
    <row r="96" spans="1:68" ht="14.5" x14ac:dyDescent="0.35">
      <c r="A96" s="181">
        <v>4702550</v>
      </c>
      <c r="B96" s="143" t="s">
        <v>185</v>
      </c>
      <c r="C96" s="127">
        <f>'[3]2019-2020 Rev Final-merged'!F89</f>
        <v>533627.05258975527</v>
      </c>
      <c r="D96" s="127">
        <f>'[3]2019-2020 Rev Final-merged'!G89</f>
        <v>127468.20497479041</v>
      </c>
      <c r="E96" s="127">
        <f>'[3]2019-2020 Rev Final-merged'!H89</f>
        <v>270926.004641646</v>
      </c>
      <c r="F96" s="127">
        <f>'[3]2019-2020 Rev Final-merged'!I89</f>
        <v>269969.40900049073</v>
      </c>
      <c r="G96" s="127">
        <f>'[3]2019-2020 Rev Final-merged'!J89</f>
        <v>1201990.6712066825</v>
      </c>
      <c r="H96" s="127">
        <f>'[3]2019-2020 Rev Final-merged'!K89</f>
        <v>575919.11813241034</v>
      </c>
      <c r="I96" s="127">
        <f>'[3]2019-2020 Rev Final-merged'!L89</f>
        <v>140970.21971080321</v>
      </c>
      <c r="J96" s="127">
        <f>'[3]2019-2020 Rev Final-merged'!M89</f>
        <v>273656.27739003068</v>
      </c>
      <c r="K96" s="127">
        <f>'[3]2019-2020 Rev Final-merged'!N89</f>
        <v>242972.46810044168</v>
      </c>
      <c r="L96" s="127">
        <f>'[3]2019-2020 Rev Final-merged'!O89</f>
        <v>1233518.083333686</v>
      </c>
      <c r="M96" s="127">
        <f t="shared" si="81"/>
        <v>1233518.083333686</v>
      </c>
      <c r="N96" s="127">
        <f>'[3]Hold Harmless Base-20'!Y88</f>
        <v>1177580.484190797</v>
      </c>
      <c r="O96" s="162">
        <f t="shared" si="82"/>
        <v>55937.599142889027</v>
      </c>
      <c r="P96" s="163">
        <f t="shared" si="83"/>
        <v>55937.599142889027</v>
      </c>
      <c r="Q96" s="164">
        <f t="shared" si="84"/>
        <v>45881.014942311194</v>
      </c>
      <c r="R96" s="165">
        <f t="shared" si="85"/>
        <v>1187637.0683913748</v>
      </c>
      <c r="S96" s="166">
        <f t="shared" si="86"/>
        <v>1.0085400397982041</v>
      </c>
      <c r="T96" s="167">
        <f t="shared" si="87"/>
        <v>0.96280474882191114</v>
      </c>
      <c r="U96" s="149" t="b">
        <f t="shared" si="88"/>
        <v>0</v>
      </c>
      <c r="V96" s="127">
        <f t="shared" si="89"/>
        <v>1176486.6624840826</v>
      </c>
      <c r="W96" s="143">
        <f t="shared" si="90"/>
        <v>1176486.6624840819</v>
      </c>
      <c r="X96" s="143">
        <f t="shared" si="91"/>
        <v>1176486.6624840819</v>
      </c>
      <c r="Y96" s="143">
        <f>'[3]Hold Harmless Base-20'!L88</f>
        <v>522790.08316687704</v>
      </c>
      <c r="Z96" s="143">
        <f>'[3]Hold Harmless Base-20'!M88</f>
        <v>124879.56365123489</v>
      </c>
      <c r="AA96" s="143">
        <f>'[3]Hold Harmless Base-20'!N88</f>
        <v>265424.0031709274</v>
      </c>
      <c r="AB96" s="143">
        <f>'[3]Hold Harmless Base-20'!O88</f>
        <v>264486.83420175762</v>
      </c>
      <c r="AC96" s="143">
        <f t="shared" si="92"/>
        <v>1177580.484190797</v>
      </c>
      <c r="AD96" s="168">
        <f>'[3]Populations-merged FY20'!M89</f>
        <v>0.2450082217524078</v>
      </c>
      <c r="AE96" s="169">
        <f t="shared" si="93"/>
        <v>0</v>
      </c>
      <c r="AF96" s="169">
        <f t="shared" si="94"/>
        <v>0.9</v>
      </c>
      <c r="AG96" s="169">
        <f t="shared" si="95"/>
        <v>0</v>
      </c>
      <c r="AH96" s="170">
        <f t="shared" si="96"/>
        <v>0.9</v>
      </c>
      <c r="AI96" s="143">
        <f t="shared" si="97"/>
        <v>1059822.4357717172</v>
      </c>
      <c r="AJ96" s="143">
        <f t="shared" si="98"/>
        <v>0</v>
      </c>
      <c r="AK96" s="143">
        <f t="shared" si="99"/>
        <v>1176486.6624840819</v>
      </c>
      <c r="AL96" s="143">
        <f t="shared" si="100"/>
        <v>1175623.6456921296</v>
      </c>
      <c r="AM96" s="143">
        <f t="shared" si="101"/>
        <v>1175623.6456921296</v>
      </c>
      <c r="AN96" s="143">
        <f t="shared" si="102"/>
        <v>0</v>
      </c>
      <c r="AO96" s="143">
        <f t="shared" si="103"/>
        <v>1175623.6456921296</v>
      </c>
      <c r="AP96" s="143">
        <f t="shared" si="104"/>
        <v>1175621.4996346354</v>
      </c>
      <c r="AQ96" s="143">
        <f t="shared" si="105"/>
        <v>1175621.4996346354</v>
      </c>
      <c r="AR96" s="143">
        <f t="shared" si="106"/>
        <v>0</v>
      </c>
      <c r="AS96" s="143">
        <f t="shared" si="107"/>
        <v>1175621.4996346354</v>
      </c>
      <c r="AT96" s="143">
        <f t="shared" si="108"/>
        <v>1175621.4996346352</v>
      </c>
      <c r="AU96" s="127">
        <f t="shared" si="109"/>
        <v>1175621.4996346352</v>
      </c>
      <c r="AV96" s="143">
        <f t="shared" si="110"/>
        <v>0</v>
      </c>
      <c r="AW96" s="143">
        <f>'[3]Populations-merged FY20'!K89</f>
        <v>1043</v>
      </c>
      <c r="AX96" s="151">
        <f t="shared" si="111"/>
        <v>1127</v>
      </c>
      <c r="AY96" s="152">
        <f>'[3]Populations-merged FY20'!G89</f>
        <v>0</v>
      </c>
      <c r="AZ96" s="171">
        <f t="shared" si="112"/>
        <v>0</v>
      </c>
      <c r="BA96" s="172">
        <f t="shared" si="113"/>
        <v>1175621.4996346352</v>
      </c>
      <c r="BB96" s="182">
        <f t="shared" si="119"/>
        <v>1175621.4996346352</v>
      </c>
      <c r="BC96" s="174">
        <f>'[3]Spec Schs Calculations-20'!C87</f>
        <v>0</v>
      </c>
      <c r="BD96" s="183">
        <f t="shared" si="114"/>
        <v>0</v>
      </c>
      <c r="BE96" s="176">
        <f>'[3]Spec Schs Calculations-20'!D87</f>
        <v>0</v>
      </c>
      <c r="BF96" s="184">
        <f t="shared" si="115"/>
        <v>0</v>
      </c>
      <c r="BG96" s="176">
        <f>'[3]Spec Schs Calculations-20'!E87</f>
        <v>0</v>
      </c>
      <c r="BH96" s="184">
        <f t="shared" si="116"/>
        <v>0</v>
      </c>
      <c r="BI96" s="185">
        <f>'[3]Spec Schs Calculations-20'!F87</f>
        <v>0</v>
      </c>
      <c r="BJ96" s="184">
        <f t="shared" si="117"/>
        <v>0</v>
      </c>
      <c r="BK96" s="180">
        <f t="shared" si="118"/>
        <v>0</v>
      </c>
      <c r="BL96" s="13"/>
    </row>
    <row r="97" spans="1:67" ht="14.5" x14ac:dyDescent="0.35">
      <c r="A97" s="181">
        <v>4702580</v>
      </c>
      <c r="B97" s="143" t="s">
        <v>186</v>
      </c>
      <c r="C97" s="127">
        <f>'[3]2019-2020 Rev Final-merged'!F90</f>
        <v>2229962.3867704091</v>
      </c>
      <c r="D97" s="127">
        <f>'[3]2019-2020 Rev Final-merged'!G90</f>
        <v>537701.61525275826</v>
      </c>
      <c r="E97" s="127">
        <f>'[3]2019-2020 Rev Final-merged'!H90</f>
        <v>1273722.2561160622</v>
      </c>
      <c r="F97" s="127">
        <f>'[3]2019-2020 Rev Final-merged'!I90</f>
        <v>1287020.7457908383</v>
      </c>
      <c r="G97" s="127">
        <f>'[3]2019-2020 Rev Final-merged'!J90</f>
        <v>5328407.0039300676</v>
      </c>
      <c r="H97" s="127">
        <f>'[3]2019-2020 Rev Final-merged'!K90</f>
        <v>2028140.8637587191</v>
      </c>
      <c r="I97" s="127">
        <f>'[3]2019-2020 Rev Final-merged'!L90</f>
        <v>496436.83317140973</v>
      </c>
      <c r="J97" s="127">
        <f>'[3]2019-2020 Rev Final-merged'!M90</f>
        <v>1146350.030504456</v>
      </c>
      <c r="K97" s="127">
        <f>'[3]2019-2020 Rev Final-merged'!N90</f>
        <v>1158318.6712117544</v>
      </c>
      <c r="L97" s="127">
        <f>'[3]2019-2020 Rev Final-merged'!O90</f>
        <v>4829246.3986463398</v>
      </c>
      <c r="M97" s="127">
        <f t="shared" si="81"/>
        <v>4829246.3986463398</v>
      </c>
      <c r="N97" s="127">
        <f>'[3]Hold Harmless Base-20'!Y89</f>
        <v>4857496.4029422235</v>
      </c>
      <c r="O97" s="162">
        <f t="shared" si="82"/>
        <v>-28250.0042958837</v>
      </c>
      <c r="P97" s="163" t="str">
        <f t="shared" si="83"/>
        <v>0</v>
      </c>
      <c r="Q97" s="164">
        <f t="shared" si="84"/>
        <v>0</v>
      </c>
      <c r="R97" s="165">
        <f t="shared" si="85"/>
        <v>4829246.3986463398</v>
      </c>
      <c r="S97" s="166">
        <f t="shared" si="86"/>
        <v>0.99418424596696098</v>
      </c>
      <c r="T97" s="167">
        <f t="shared" si="87"/>
        <v>1</v>
      </c>
      <c r="U97" s="149" t="b">
        <f t="shared" si="88"/>
        <v>0</v>
      </c>
      <c r="V97" s="127">
        <f t="shared" si="89"/>
        <v>4783905.899427861</v>
      </c>
      <c r="W97" s="143">
        <f t="shared" si="90"/>
        <v>4783905.8994278591</v>
      </c>
      <c r="X97" s="143">
        <f t="shared" si="91"/>
        <v>4783905.8994278591</v>
      </c>
      <c r="Y97" s="143">
        <f>'[3]Hold Harmless Base-20'!L89</f>
        <v>2032884.1742840486</v>
      </c>
      <c r="Z97" s="143">
        <f>'[3]Hold Harmless Base-20'!M89</f>
        <v>490180.96027950797</v>
      </c>
      <c r="AA97" s="143">
        <f>'[3]Hold Harmless Base-20'!N89</f>
        <v>1161154.0321277657</v>
      </c>
      <c r="AB97" s="143">
        <f>'[3]Hold Harmless Base-20'!O89</f>
        <v>1173277.2362509014</v>
      </c>
      <c r="AC97" s="143">
        <f t="shared" si="92"/>
        <v>4857496.4029422235</v>
      </c>
      <c r="AD97" s="168">
        <f>'[3]Populations-merged FY20'!M90</f>
        <v>0.23223318158826506</v>
      </c>
      <c r="AE97" s="169">
        <f t="shared" si="93"/>
        <v>0</v>
      </c>
      <c r="AF97" s="169">
        <f t="shared" si="94"/>
        <v>0.9</v>
      </c>
      <c r="AG97" s="169">
        <f t="shared" si="95"/>
        <v>0</v>
      </c>
      <c r="AH97" s="170">
        <f t="shared" si="96"/>
        <v>0.9</v>
      </c>
      <c r="AI97" s="143">
        <f t="shared" si="97"/>
        <v>4371746.7626480013</v>
      </c>
      <c r="AJ97" s="143">
        <f t="shared" si="98"/>
        <v>0</v>
      </c>
      <c r="AK97" s="143">
        <f t="shared" si="99"/>
        <v>4783905.8994278591</v>
      </c>
      <c r="AL97" s="143">
        <f t="shared" si="100"/>
        <v>4780396.6449212171</v>
      </c>
      <c r="AM97" s="143">
        <f t="shared" si="101"/>
        <v>4780396.6449212171</v>
      </c>
      <c r="AN97" s="143">
        <f t="shared" si="102"/>
        <v>0</v>
      </c>
      <c r="AO97" s="143">
        <f t="shared" si="103"/>
        <v>4780396.6449212171</v>
      </c>
      <c r="AP97" s="143">
        <f t="shared" si="104"/>
        <v>4780387.9184839064</v>
      </c>
      <c r="AQ97" s="143">
        <f t="shared" si="105"/>
        <v>4780387.9184839064</v>
      </c>
      <c r="AR97" s="143">
        <f t="shared" si="106"/>
        <v>0</v>
      </c>
      <c r="AS97" s="143">
        <f t="shared" si="107"/>
        <v>4780387.9184839064</v>
      </c>
      <c r="AT97" s="143">
        <f t="shared" si="108"/>
        <v>4780387.9184839055</v>
      </c>
      <c r="AU97" s="127">
        <f t="shared" si="109"/>
        <v>4780387.9184839055</v>
      </c>
      <c r="AV97" s="143">
        <f t="shared" si="110"/>
        <v>0</v>
      </c>
      <c r="AW97" s="143">
        <f>'[3]Populations-merged FY20'!K90</f>
        <v>3673</v>
      </c>
      <c r="AX97" s="151">
        <f t="shared" si="111"/>
        <v>1301</v>
      </c>
      <c r="AY97" s="152">
        <f>'[3]Populations-merged FY20'!G90</f>
        <v>45</v>
      </c>
      <c r="AZ97" s="171">
        <f t="shared" si="112"/>
        <v>58545</v>
      </c>
      <c r="BA97" s="172">
        <f t="shared" si="113"/>
        <v>4721842.9184839055</v>
      </c>
      <c r="BB97" s="182">
        <f t="shared" si="119"/>
        <v>4702327.9184839055</v>
      </c>
      <c r="BC97" s="174">
        <f>'[3]Spec Schs Calculations-20'!C88</f>
        <v>3</v>
      </c>
      <c r="BD97" s="183">
        <f t="shared" si="114"/>
        <v>3903</v>
      </c>
      <c r="BE97" s="176">
        <f>'[3]Spec Schs Calculations-20'!D88</f>
        <v>12</v>
      </c>
      <c r="BF97" s="184">
        <f t="shared" si="115"/>
        <v>15612</v>
      </c>
      <c r="BG97" s="176">
        <f>'[3]Spec Schs Calculations-20'!E88</f>
        <v>0</v>
      </c>
      <c r="BH97" s="184">
        <f t="shared" si="116"/>
        <v>0</v>
      </c>
      <c r="BI97" s="185">
        <f>'[3]Spec Schs Calculations-20'!F88</f>
        <v>0</v>
      </c>
      <c r="BJ97" s="184">
        <f t="shared" si="117"/>
        <v>0</v>
      </c>
      <c r="BK97" s="180">
        <f t="shared" si="118"/>
        <v>19515</v>
      </c>
      <c r="BL97" s="13"/>
    </row>
    <row r="98" spans="1:67" ht="14.5" x14ac:dyDescent="0.35">
      <c r="A98" s="181">
        <v>4702610</v>
      </c>
      <c r="B98" s="143" t="s">
        <v>187</v>
      </c>
      <c r="C98" s="127">
        <f>'[3]2019-2020 Rev Final-merged'!F91</f>
        <v>167469.59956970924</v>
      </c>
      <c r="D98" s="127">
        <f>'[3]2019-2020 Rev Final-merged'!G91</f>
        <v>40381.252494926703</v>
      </c>
      <c r="E98" s="127">
        <f>'[3]2019-2020 Rev Final-merged'!H91</f>
        <v>87236.232866985651</v>
      </c>
      <c r="F98" s="127">
        <f>'[3]2019-2020 Rev Final-merged'!I91</f>
        <v>88935.288659279307</v>
      </c>
      <c r="G98" s="127">
        <f>'[3]2019-2020 Rev Final-merged'!J91</f>
        <v>384022.37359090091</v>
      </c>
      <c r="H98" s="127">
        <f>'[3]2019-2020 Rev Final-merged'!K91</f>
        <v>167861.37287847826</v>
      </c>
      <c r="I98" s="127">
        <f>'[3]2019-2020 Rev Final-merged'!L91</f>
        <v>41088.15608061762</v>
      </c>
      <c r="J98" s="127">
        <f>'[3]2019-2020 Rev Final-merged'!M91</f>
        <v>79088.2516041169</v>
      </c>
      <c r="K98" s="127">
        <f>'[3]2019-2020 Rev Final-merged'!N91</f>
        <v>80041.759793351375</v>
      </c>
      <c r="L98" s="127">
        <f>'[3]2019-2020 Rev Final-merged'!O91</f>
        <v>368079.54035656422</v>
      </c>
      <c r="M98" s="127">
        <f t="shared" si="81"/>
        <v>368079.54035656422</v>
      </c>
      <c r="N98" s="127">
        <f>'[3]Hold Harmless Base-20'!Y90</f>
        <v>389808.18500817462</v>
      </c>
      <c r="O98" s="162">
        <f t="shared" si="82"/>
        <v>-21728.644651610404</v>
      </c>
      <c r="P98" s="163" t="str">
        <f t="shared" si="83"/>
        <v>0</v>
      </c>
      <c r="Q98" s="164">
        <f t="shared" si="84"/>
        <v>0</v>
      </c>
      <c r="R98" s="165">
        <f t="shared" si="85"/>
        <v>368079.54035656422</v>
      </c>
      <c r="S98" s="166">
        <f t="shared" si="86"/>
        <v>0.94425811081633715</v>
      </c>
      <c r="T98" s="167">
        <f t="shared" si="87"/>
        <v>1</v>
      </c>
      <c r="U98" s="149" t="b">
        <f t="shared" si="88"/>
        <v>0</v>
      </c>
      <c r="V98" s="127">
        <f t="shared" si="89"/>
        <v>364623.74027219636</v>
      </c>
      <c r="W98" s="143">
        <f t="shared" si="90"/>
        <v>364623.74027219618</v>
      </c>
      <c r="X98" s="143">
        <f t="shared" si="91"/>
        <v>364623.74027219618</v>
      </c>
      <c r="Y98" s="143">
        <f>'[3]Hold Harmless Base-20'!L90</f>
        <v>169992.75339581651</v>
      </c>
      <c r="Z98" s="143">
        <f>'[3]Hold Harmless Base-20'!M90</f>
        <v>40989.650150366055</v>
      </c>
      <c r="AA98" s="143">
        <f>'[3]Hold Harmless Base-20'!N90</f>
        <v>88550.563559237053</v>
      </c>
      <c r="AB98" s="143">
        <f>'[3]Hold Harmless Base-20'!O90</f>
        <v>90275.217902754986</v>
      </c>
      <c r="AC98" s="143">
        <f t="shared" si="92"/>
        <v>389808.18500817462</v>
      </c>
      <c r="AD98" s="168">
        <f>'[3]Populations-merged FY20'!M91</f>
        <v>0.24261771747805266</v>
      </c>
      <c r="AE98" s="169">
        <f t="shared" si="93"/>
        <v>0</v>
      </c>
      <c r="AF98" s="169">
        <f t="shared" si="94"/>
        <v>0.9</v>
      </c>
      <c r="AG98" s="169">
        <f t="shared" si="95"/>
        <v>0</v>
      </c>
      <c r="AH98" s="170">
        <f t="shared" si="96"/>
        <v>0.9</v>
      </c>
      <c r="AI98" s="143">
        <f t="shared" si="97"/>
        <v>350827.36650735716</v>
      </c>
      <c r="AJ98" s="143">
        <f t="shared" si="98"/>
        <v>0</v>
      </c>
      <c r="AK98" s="143">
        <f t="shared" si="99"/>
        <v>364623.74027219618</v>
      </c>
      <c r="AL98" s="143">
        <f t="shared" si="100"/>
        <v>364356.26897767681</v>
      </c>
      <c r="AM98" s="143">
        <f t="shared" si="101"/>
        <v>364356.26897767681</v>
      </c>
      <c r="AN98" s="143">
        <f t="shared" si="102"/>
        <v>0</v>
      </c>
      <c r="AO98" s="143">
        <f t="shared" si="103"/>
        <v>364356.26897767681</v>
      </c>
      <c r="AP98" s="143">
        <f t="shared" si="104"/>
        <v>364355.60385878058</v>
      </c>
      <c r="AQ98" s="143">
        <f t="shared" si="105"/>
        <v>364355.60385878058</v>
      </c>
      <c r="AR98" s="143">
        <f t="shared" si="106"/>
        <v>0</v>
      </c>
      <c r="AS98" s="143">
        <f t="shared" si="107"/>
        <v>364355.60385878058</v>
      </c>
      <c r="AT98" s="143">
        <f t="shared" si="108"/>
        <v>364355.60385878052</v>
      </c>
      <c r="AU98" s="127">
        <f t="shared" si="109"/>
        <v>364355.60385878052</v>
      </c>
      <c r="AV98" s="143">
        <f t="shared" si="110"/>
        <v>0</v>
      </c>
      <c r="AW98" s="143">
        <f>'[3]Populations-merged FY20'!K91</f>
        <v>304</v>
      </c>
      <c r="AX98" s="151">
        <f t="shared" si="111"/>
        <v>1199</v>
      </c>
      <c r="AY98" s="152">
        <f>'[3]Populations-merged FY20'!G91</f>
        <v>0</v>
      </c>
      <c r="AZ98" s="171">
        <f t="shared" si="112"/>
        <v>0</v>
      </c>
      <c r="BA98" s="172">
        <f t="shared" si="113"/>
        <v>364355.60385878052</v>
      </c>
      <c r="BB98" s="182">
        <f t="shared" si="119"/>
        <v>364355.60385878052</v>
      </c>
      <c r="BC98" s="174">
        <f>'[3]Spec Schs Calculations-20'!C89</f>
        <v>0</v>
      </c>
      <c r="BD98" s="183">
        <f t="shared" si="114"/>
        <v>0</v>
      </c>
      <c r="BE98" s="176">
        <f>'[3]Spec Schs Calculations-20'!D89</f>
        <v>0</v>
      </c>
      <c r="BF98" s="184">
        <f t="shared" si="115"/>
        <v>0</v>
      </c>
      <c r="BG98" s="176">
        <f>'[3]Spec Schs Calculations-20'!E89</f>
        <v>0</v>
      </c>
      <c r="BH98" s="184">
        <f t="shared" si="116"/>
        <v>0</v>
      </c>
      <c r="BI98" s="185">
        <f>'[3]Spec Schs Calculations-20'!F89</f>
        <v>0</v>
      </c>
      <c r="BJ98" s="184">
        <f t="shared" si="117"/>
        <v>0</v>
      </c>
      <c r="BK98" s="180">
        <f t="shared" si="118"/>
        <v>0</v>
      </c>
      <c r="BL98" s="13"/>
    </row>
    <row r="99" spans="1:67" ht="14.5" x14ac:dyDescent="0.35">
      <c r="A99" s="181">
        <v>4702640</v>
      </c>
      <c r="B99" s="143" t="s">
        <v>188</v>
      </c>
      <c r="C99" s="127">
        <f>'[3]2019-2020 Rev Final-merged'!F92</f>
        <v>554219.70607600629</v>
      </c>
      <c r="D99" s="127">
        <f>'[3]2019-2020 Rev Final-merged'!G92</f>
        <v>133636.70747539806</v>
      </c>
      <c r="E99" s="127">
        <f>'[3]2019-2020 Rev Final-merged'!H92</f>
        <v>261745.77461108883</v>
      </c>
      <c r="F99" s="127">
        <f>'[3]2019-2020 Rev Final-merged'!I92</f>
        <v>264478.57092077716</v>
      </c>
      <c r="G99" s="127">
        <f>'[3]2019-2020 Rev Final-merged'!J92</f>
        <v>1214080.7590832703</v>
      </c>
      <c r="H99" s="127">
        <f>'[3]2019-2020 Rev Final-merged'!K92</f>
        <v>518492.85898977332</v>
      </c>
      <c r="I99" s="127">
        <f>'[3]2019-2020 Rev Final-merged'!L92</f>
        <v>126913.74526217089</v>
      </c>
      <c r="J99" s="127">
        <f>'[3]2019-2020 Rev Final-merged'!M92</f>
        <v>235571.19714997994</v>
      </c>
      <c r="K99" s="127">
        <f>'[3]2019-2020 Rev Final-merged'!N92</f>
        <v>238030.71382869946</v>
      </c>
      <c r="L99" s="127">
        <f>'[3]2019-2020 Rev Final-merged'!O92</f>
        <v>1119008.5152306235</v>
      </c>
      <c r="M99" s="127">
        <f t="shared" si="81"/>
        <v>1119008.5152306235</v>
      </c>
      <c r="N99" s="127">
        <f>'[3]Hold Harmless Base-20'!Y91</f>
        <v>1087570.1992386784</v>
      </c>
      <c r="O99" s="162">
        <f t="shared" si="82"/>
        <v>31438.315991945099</v>
      </c>
      <c r="P99" s="163">
        <f t="shared" si="83"/>
        <v>31438.315991945099</v>
      </c>
      <c r="Q99" s="164">
        <f t="shared" si="84"/>
        <v>25786.266623688294</v>
      </c>
      <c r="R99" s="165">
        <f t="shared" si="85"/>
        <v>1093222.2486069351</v>
      </c>
      <c r="S99" s="166">
        <f t="shared" si="86"/>
        <v>1.0051969513068795</v>
      </c>
      <c r="T99" s="167">
        <f t="shared" si="87"/>
        <v>0.97695614798929931</v>
      </c>
      <c r="U99" s="149" t="b">
        <f t="shared" si="88"/>
        <v>0</v>
      </c>
      <c r="V99" s="127">
        <f t="shared" si="89"/>
        <v>1082958.2781202605</v>
      </c>
      <c r="W99" s="143">
        <f t="shared" si="90"/>
        <v>1082958.27812026</v>
      </c>
      <c r="X99" s="143">
        <f t="shared" si="91"/>
        <v>1082958.27812026</v>
      </c>
      <c r="Y99" s="143">
        <f>'[3]Hold Harmless Base-20'!L91</f>
        <v>496468.48584785365</v>
      </c>
      <c r="Z99" s="143">
        <f>'[3]Hold Harmless Base-20'!M91</f>
        <v>119711.39439221707</v>
      </c>
      <c r="AA99" s="143">
        <f>'[3]Hold Harmless Base-20'!N91</f>
        <v>234471.14379657144</v>
      </c>
      <c r="AB99" s="143">
        <f>'[3]Hold Harmless Base-20'!O91</f>
        <v>236919.17520203631</v>
      </c>
      <c r="AC99" s="143">
        <f t="shared" si="92"/>
        <v>1087570.1992386784</v>
      </c>
      <c r="AD99" s="168">
        <f>'[3]Populations-merged FY20'!M92</f>
        <v>0.21934127540294324</v>
      </c>
      <c r="AE99" s="169">
        <f t="shared" si="93"/>
        <v>0</v>
      </c>
      <c r="AF99" s="169">
        <f t="shared" si="94"/>
        <v>0.9</v>
      </c>
      <c r="AG99" s="169">
        <f t="shared" si="95"/>
        <v>0</v>
      </c>
      <c r="AH99" s="170">
        <f t="shared" si="96"/>
        <v>0.9</v>
      </c>
      <c r="AI99" s="143">
        <f t="shared" si="97"/>
        <v>978813.17931481067</v>
      </c>
      <c r="AJ99" s="143">
        <f t="shared" si="98"/>
        <v>0</v>
      </c>
      <c r="AK99" s="143">
        <f t="shared" si="99"/>
        <v>1082958.27812026</v>
      </c>
      <c r="AL99" s="143">
        <f t="shared" si="100"/>
        <v>1082163.8694722024</v>
      </c>
      <c r="AM99" s="143">
        <f t="shared" si="101"/>
        <v>1082163.8694722024</v>
      </c>
      <c r="AN99" s="143">
        <f t="shared" si="102"/>
        <v>0</v>
      </c>
      <c r="AO99" s="143">
        <f t="shared" si="103"/>
        <v>1082163.8694722024</v>
      </c>
      <c r="AP99" s="143">
        <f t="shared" si="104"/>
        <v>1082161.8940220738</v>
      </c>
      <c r="AQ99" s="143">
        <f t="shared" si="105"/>
        <v>1082161.8940220738</v>
      </c>
      <c r="AR99" s="143">
        <f t="shared" si="106"/>
        <v>0</v>
      </c>
      <c r="AS99" s="143">
        <f t="shared" si="107"/>
        <v>1082161.8940220738</v>
      </c>
      <c r="AT99" s="143">
        <f t="shared" si="108"/>
        <v>1082161.8940220736</v>
      </c>
      <c r="AU99" s="127">
        <f t="shared" si="109"/>
        <v>1082161.8940220736</v>
      </c>
      <c r="AV99" s="143">
        <f t="shared" si="110"/>
        <v>0</v>
      </c>
      <c r="AW99" s="143">
        <f>'[3]Populations-merged FY20'!K92</f>
        <v>939</v>
      </c>
      <c r="AX99" s="151">
        <f t="shared" si="111"/>
        <v>1152</v>
      </c>
      <c r="AY99" s="152">
        <f>'[3]Populations-merged FY20'!G92</f>
        <v>0</v>
      </c>
      <c r="AZ99" s="171">
        <f t="shared" si="112"/>
        <v>0</v>
      </c>
      <c r="BA99" s="172">
        <f t="shared" si="113"/>
        <v>1082161.8940220736</v>
      </c>
      <c r="BB99" s="182">
        <f t="shared" si="119"/>
        <v>1081009.8940220736</v>
      </c>
      <c r="BC99" s="174">
        <f>'[3]Spec Schs Calculations-20'!C90</f>
        <v>1</v>
      </c>
      <c r="BD99" s="183">
        <f t="shared" si="114"/>
        <v>1152</v>
      </c>
      <c r="BE99" s="176">
        <f>'[3]Spec Schs Calculations-20'!D90</f>
        <v>0</v>
      </c>
      <c r="BF99" s="184">
        <f t="shared" si="115"/>
        <v>0</v>
      </c>
      <c r="BG99" s="176">
        <f>'[3]Spec Schs Calculations-20'!E90</f>
        <v>0</v>
      </c>
      <c r="BH99" s="184">
        <f t="shared" si="116"/>
        <v>0</v>
      </c>
      <c r="BI99" s="185">
        <f>'[3]Spec Schs Calculations-20'!F90</f>
        <v>0</v>
      </c>
      <c r="BJ99" s="184">
        <f t="shared" si="117"/>
        <v>0</v>
      </c>
      <c r="BK99" s="180">
        <f t="shared" si="118"/>
        <v>1152</v>
      </c>
      <c r="BL99" s="13"/>
    </row>
    <row r="100" spans="1:67" ht="14.5" x14ac:dyDescent="0.35">
      <c r="A100" s="181">
        <v>4702670</v>
      </c>
      <c r="B100" s="143" t="s">
        <v>189</v>
      </c>
      <c r="C100" s="127">
        <f>'[3]2019-2020 Rev Final-merged'!F93</f>
        <v>512352.30618357903</v>
      </c>
      <c r="D100" s="127">
        <f>'[3]2019-2020 Rev Final-merged'!G93</f>
        <v>123541.39435166636</v>
      </c>
      <c r="E100" s="127">
        <f>'[3]2019-2020 Rev Final-merged'!H93</f>
        <v>203021.80024389154</v>
      </c>
      <c r="F100" s="127">
        <f>'[3]2019-2020 Rev Final-merged'!I93</f>
        <v>205141.48002598973</v>
      </c>
      <c r="G100" s="127">
        <f>'[3]2019-2020 Rev Final-merged'!J93</f>
        <v>1044056.9808051266</v>
      </c>
      <c r="H100" s="127">
        <f>'[3]2019-2020 Rev Final-merged'!K93</f>
        <v>488123.20271241694</v>
      </c>
      <c r="I100" s="127">
        <f>'[3]2019-2020 Rev Final-merged'!L93</f>
        <v>119480.03281337494</v>
      </c>
      <c r="J100" s="127">
        <f>'[3]2019-2020 Rev Final-merged'!M93</f>
        <v>191090.33755497835</v>
      </c>
      <c r="K100" s="127">
        <f>'[3]2019-2020 Rev Final-merged'!N93</f>
        <v>184671.43051773604</v>
      </c>
      <c r="L100" s="127">
        <f>'[3]2019-2020 Rev Final-merged'!O93</f>
        <v>983365.00359850621</v>
      </c>
      <c r="M100" s="127">
        <f t="shared" si="81"/>
        <v>983365.00359850621</v>
      </c>
      <c r="N100" s="127">
        <f>'[3]Hold Harmless Base-20'!Y92</f>
        <v>952363.35220797267</v>
      </c>
      <c r="O100" s="162">
        <f t="shared" si="82"/>
        <v>31001.651390533545</v>
      </c>
      <c r="P100" s="163">
        <f t="shared" si="83"/>
        <v>31001.651390533545</v>
      </c>
      <c r="Q100" s="164">
        <f t="shared" si="84"/>
        <v>25428.106541576712</v>
      </c>
      <c r="R100" s="165">
        <f t="shared" si="85"/>
        <v>957936.89705692953</v>
      </c>
      <c r="S100" s="166">
        <f t="shared" si="86"/>
        <v>1.0058523302435305</v>
      </c>
      <c r="T100" s="167">
        <f t="shared" si="87"/>
        <v>0.9741417414199961</v>
      </c>
      <c r="U100" s="149" t="b">
        <f t="shared" si="88"/>
        <v>0</v>
      </c>
      <c r="V100" s="127">
        <f t="shared" si="89"/>
        <v>948943.08445201942</v>
      </c>
      <c r="W100" s="143">
        <f t="shared" si="90"/>
        <v>948943.08445201907</v>
      </c>
      <c r="X100" s="143">
        <f t="shared" si="91"/>
        <v>948943.08445201907</v>
      </c>
      <c r="Y100" s="143">
        <f>'[3]Hold Harmless Base-20'!L92</f>
        <v>467355.29650134488</v>
      </c>
      <c r="Z100" s="143">
        <f>'[3]Hold Harmless Base-20'!M92</f>
        <v>112691.45135207963</v>
      </c>
      <c r="AA100" s="143">
        <f>'[3]Hold Harmless Base-20'!N92</f>
        <v>185191.54203869918</v>
      </c>
      <c r="AB100" s="143">
        <f>'[3]Hold Harmless Base-20'!O92</f>
        <v>187125.06231584895</v>
      </c>
      <c r="AC100" s="143">
        <f t="shared" si="92"/>
        <v>952363.35220797267</v>
      </c>
      <c r="AD100" s="168">
        <f>'[3]Populations-merged FY20'!M93</f>
        <v>0.15525114155251141</v>
      </c>
      <c r="AE100" s="169">
        <f t="shared" si="93"/>
        <v>0</v>
      </c>
      <c r="AF100" s="169">
        <f t="shared" si="94"/>
        <v>0.9</v>
      </c>
      <c r="AG100" s="169">
        <f t="shared" si="95"/>
        <v>0</v>
      </c>
      <c r="AH100" s="170">
        <f t="shared" si="96"/>
        <v>0.9</v>
      </c>
      <c r="AI100" s="143">
        <f t="shared" si="97"/>
        <v>857127.01698717545</v>
      </c>
      <c r="AJ100" s="143">
        <f t="shared" si="98"/>
        <v>0</v>
      </c>
      <c r="AK100" s="143">
        <f t="shared" si="99"/>
        <v>948943.08445201907</v>
      </c>
      <c r="AL100" s="143">
        <f t="shared" si="100"/>
        <v>948246.98321891192</v>
      </c>
      <c r="AM100" s="143">
        <f t="shared" si="101"/>
        <v>948246.98321891192</v>
      </c>
      <c r="AN100" s="143">
        <f t="shared" si="102"/>
        <v>0</v>
      </c>
      <c r="AO100" s="143">
        <f t="shared" si="103"/>
        <v>948246.98321891192</v>
      </c>
      <c r="AP100" s="143">
        <f t="shared" si="104"/>
        <v>948245.25222910731</v>
      </c>
      <c r="AQ100" s="143">
        <f t="shared" si="105"/>
        <v>948245.25222910731</v>
      </c>
      <c r="AR100" s="143">
        <f t="shared" si="106"/>
        <v>0</v>
      </c>
      <c r="AS100" s="143">
        <f t="shared" si="107"/>
        <v>948245.25222910731</v>
      </c>
      <c r="AT100" s="143">
        <f t="shared" si="108"/>
        <v>948245.25222910708</v>
      </c>
      <c r="AU100" s="127">
        <f t="shared" si="109"/>
        <v>948245.25222910708</v>
      </c>
      <c r="AV100" s="143">
        <f t="shared" si="110"/>
        <v>0</v>
      </c>
      <c r="AW100" s="143">
        <f>'[3]Populations-merged FY20'!K93</f>
        <v>884</v>
      </c>
      <c r="AX100" s="151">
        <f t="shared" si="111"/>
        <v>1073</v>
      </c>
      <c r="AY100" s="152">
        <f>'[3]Populations-merged FY20'!G93</f>
        <v>0</v>
      </c>
      <c r="AZ100" s="171">
        <f t="shared" si="112"/>
        <v>0</v>
      </c>
      <c r="BA100" s="172">
        <f t="shared" si="113"/>
        <v>948245.25222910708</v>
      </c>
      <c r="BB100" s="182">
        <f t="shared" si="119"/>
        <v>947172.25222910708</v>
      </c>
      <c r="BC100" s="174">
        <f>'[3]Spec Schs Calculations-20'!C91</f>
        <v>1</v>
      </c>
      <c r="BD100" s="183">
        <f t="shared" si="114"/>
        <v>1073</v>
      </c>
      <c r="BE100" s="176">
        <f>'[3]Spec Schs Calculations-20'!D91</f>
        <v>0</v>
      </c>
      <c r="BF100" s="184">
        <f t="shared" si="115"/>
        <v>0</v>
      </c>
      <c r="BG100" s="176">
        <f>'[3]Spec Schs Calculations-20'!E91</f>
        <v>0</v>
      </c>
      <c r="BH100" s="184">
        <f t="shared" si="116"/>
        <v>0</v>
      </c>
      <c r="BI100" s="185">
        <f>'[3]Spec Schs Calculations-20'!F91</f>
        <v>0</v>
      </c>
      <c r="BJ100" s="184">
        <f t="shared" si="117"/>
        <v>0</v>
      </c>
      <c r="BK100" s="180">
        <f t="shared" si="118"/>
        <v>1073</v>
      </c>
      <c r="BL100" s="13"/>
    </row>
    <row r="101" spans="1:67" ht="14.5" x14ac:dyDescent="0.35">
      <c r="A101" s="181">
        <v>4702700</v>
      </c>
      <c r="B101" s="143" t="s">
        <v>190</v>
      </c>
      <c r="C101" s="127">
        <f>'[3]2019-2020 Rev Final-merged'!F94</f>
        <v>342789.33661924861</v>
      </c>
      <c r="D101" s="127">
        <f>'[3]2019-2020 Rev Final-merged'!G94</f>
        <v>80102.601107668743</v>
      </c>
      <c r="E101" s="127">
        <f>'[3]2019-2020 Rev Final-merged'!H94</f>
        <v>118414.31804073814</v>
      </c>
      <c r="F101" s="127">
        <f>'[3]2019-2020 Rev Final-merged'!I94</f>
        <v>119650.64062067968</v>
      </c>
      <c r="G101" s="127">
        <f>'[3]2019-2020 Rev Final-merged'!J94</f>
        <v>660956.89638833515</v>
      </c>
      <c r="H101" s="127">
        <f>'[3]2019-2020 Rev Final-merged'!K94</f>
        <v>345661.90599318239</v>
      </c>
      <c r="I101" s="127">
        <f>'[3]2019-2020 Rev Final-merged'!L94</f>
        <v>68257.665398861704</v>
      </c>
      <c r="J101" s="127">
        <f>'[3]2019-2020 Rev Final-merged'!M94</f>
        <v>122001.58216156703</v>
      </c>
      <c r="K101" s="127">
        <f>'[3]2019-2020 Rev Final-merged'!N94</f>
        <v>103230.94162698156</v>
      </c>
      <c r="L101" s="127">
        <f>'[3]2019-2020 Rev Final-merged'!O94</f>
        <v>639152.09518059273</v>
      </c>
      <c r="M101" s="127">
        <f t="shared" si="81"/>
        <v>639152.09518059273</v>
      </c>
      <c r="N101" s="127">
        <f>'[3]Hold Harmless Base-20'!Y93</f>
        <v>654404.72188984591</v>
      </c>
      <c r="O101" s="162">
        <f t="shared" si="82"/>
        <v>-15252.626709253178</v>
      </c>
      <c r="P101" s="163" t="str">
        <f t="shared" si="83"/>
        <v>0</v>
      </c>
      <c r="Q101" s="164">
        <f t="shared" si="84"/>
        <v>0</v>
      </c>
      <c r="R101" s="165">
        <f t="shared" si="85"/>
        <v>639152.09518059273</v>
      </c>
      <c r="S101" s="166">
        <f t="shared" si="86"/>
        <v>0.97669236452755825</v>
      </c>
      <c r="T101" s="167">
        <f t="shared" si="87"/>
        <v>1</v>
      </c>
      <c r="U101" s="149" t="b">
        <f t="shared" si="88"/>
        <v>0</v>
      </c>
      <c r="V101" s="127">
        <f t="shared" si="89"/>
        <v>633151.26758145681</v>
      </c>
      <c r="W101" s="143">
        <f t="shared" si="90"/>
        <v>633151.26758145657</v>
      </c>
      <c r="X101" s="143">
        <f t="shared" si="91"/>
        <v>633151.26758145657</v>
      </c>
      <c r="Y101" s="143">
        <f>'[3]Hold Harmless Base-20'!L93</f>
        <v>339391.20950683992</v>
      </c>
      <c r="Z101" s="143">
        <f>'[3]Hold Harmless Base-20'!M93</f>
        <v>79308.5308390805</v>
      </c>
      <c r="AA101" s="143">
        <f>'[3]Hold Harmless Base-20'!N93</f>
        <v>117240.45741660043</v>
      </c>
      <c r="AB101" s="143">
        <f>'[3]Hold Harmless Base-20'!O93</f>
        <v>118464.524127325</v>
      </c>
      <c r="AC101" s="143">
        <f t="shared" si="92"/>
        <v>654404.72188984591</v>
      </c>
      <c r="AD101" s="168">
        <f>'[3]Populations-merged FY20'!M94</f>
        <v>0.1244285430331942</v>
      </c>
      <c r="AE101" s="169">
        <f t="shared" si="93"/>
        <v>0.85</v>
      </c>
      <c r="AF101" s="169">
        <f t="shared" si="94"/>
        <v>0</v>
      </c>
      <c r="AG101" s="169">
        <f t="shared" si="95"/>
        <v>0</v>
      </c>
      <c r="AH101" s="170">
        <f t="shared" si="96"/>
        <v>0.85</v>
      </c>
      <c r="AI101" s="143">
        <f t="shared" si="97"/>
        <v>556244.01360636903</v>
      </c>
      <c r="AJ101" s="143">
        <f t="shared" si="98"/>
        <v>0</v>
      </c>
      <c r="AK101" s="143">
        <f t="shared" si="99"/>
        <v>633151.26758145657</v>
      </c>
      <c r="AL101" s="143">
        <f t="shared" si="100"/>
        <v>632686.81677789625</v>
      </c>
      <c r="AM101" s="143">
        <f t="shared" si="101"/>
        <v>632686.81677789625</v>
      </c>
      <c r="AN101" s="143">
        <f t="shared" si="102"/>
        <v>0</v>
      </c>
      <c r="AO101" s="143">
        <f t="shared" si="103"/>
        <v>632686.81677789625</v>
      </c>
      <c r="AP101" s="143">
        <f t="shared" si="104"/>
        <v>632685.66183150711</v>
      </c>
      <c r="AQ101" s="143">
        <f t="shared" si="105"/>
        <v>632685.66183150711</v>
      </c>
      <c r="AR101" s="143">
        <f t="shared" si="106"/>
        <v>0</v>
      </c>
      <c r="AS101" s="143">
        <f t="shared" si="107"/>
        <v>632685.66183150711</v>
      </c>
      <c r="AT101" s="143">
        <f t="shared" si="108"/>
        <v>632685.66183150699</v>
      </c>
      <c r="AU101" s="127">
        <f t="shared" si="109"/>
        <v>632685.66183150699</v>
      </c>
      <c r="AV101" s="143">
        <f t="shared" si="110"/>
        <v>0</v>
      </c>
      <c r="AW101" s="143">
        <f>'[3]Populations-merged FY20'!K94</f>
        <v>626</v>
      </c>
      <c r="AX101" s="151">
        <f t="shared" si="111"/>
        <v>1011</v>
      </c>
      <c r="AY101" s="152">
        <f>'[3]Populations-merged FY20'!G94</f>
        <v>0</v>
      </c>
      <c r="AZ101" s="171">
        <f t="shared" si="112"/>
        <v>0</v>
      </c>
      <c r="BA101" s="172">
        <f t="shared" si="113"/>
        <v>632685.66183150699</v>
      </c>
      <c r="BB101" s="182">
        <f t="shared" si="119"/>
        <v>632685.66183150699</v>
      </c>
      <c r="BC101" s="174">
        <f>'[3]Spec Schs Calculations-20'!C92</f>
        <v>0</v>
      </c>
      <c r="BD101" s="183">
        <f t="shared" si="114"/>
        <v>0</v>
      </c>
      <c r="BE101" s="176">
        <f>'[3]Spec Schs Calculations-20'!D92</f>
        <v>0</v>
      </c>
      <c r="BF101" s="184">
        <f t="shared" si="115"/>
        <v>0</v>
      </c>
      <c r="BG101" s="176">
        <f>'[3]Spec Schs Calculations-20'!E92</f>
        <v>0</v>
      </c>
      <c r="BH101" s="184">
        <f t="shared" si="116"/>
        <v>0</v>
      </c>
      <c r="BI101" s="185">
        <f>'[3]Spec Schs Calculations-20'!F92</f>
        <v>0</v>
      </c>
      <c r="BJ101" s="184">
        <f t="shared" si="117"/>
        <v>0</v>
      </c>
      <c r="BK101" s="180">
        <f t="shared" si="118"/>
        <v>0</v>
      </c>
      <c r="BL101" s="13"/>
    </row>
    <row r="102" spans="1:67" ht="14.5" x14ac:dyDescent="0.35">
      <c r="A102" s="181">
        <v>4702760</v>
      </c>
      <c r="B102" s="143" t="s">
        <v>191</v>
      </c>
      <c r="C102" s="127">
        <f>'[3]2019-2020 Rev Final-merged'!F95</f>
        <v>1357550.4415119558</v>
      </c>
      <c r="D102" s="127">
        <f>'[3]2019-2020 Rev Final-merged'!G95</f>
        <v>327340.52803699952</v>
      </c>
      <c r="E102" s="127">
        <f>'[3]2019-2020 Rev Final-merged'!H95</f>
        <v>670984.33802778565</v>
      </c>
      <c r="F102" s="127">
        <f>'[3]2019-2020 Rev Final-merged'!I95</f>
        <v>677989.85139488964</v>
      </c>
      <c r="G102" s="127">
        <f>'[3]2019-2020 Rev Final-merged'!J95</f>
        <v>3033865.158971631</v>
      </c>
      <c r="H102" s="127">
        <f>'[3]2019-2020 Rev Final-merged'!K95</f>
        <v>1186073.1215229314</v>
      </c>
      <c r="I102" s="127">
        <f>'[3]2019-2020 Rev Final-merged'!L95</f>
        <v>278286.50266267941</v>
      </c>
      <c r="J102" s="127">
        <f>'[3]2019-2020 Rev Final-merged'!M95</f>
        <v>570412.58891846193</v>
      </c>
      <c r="K102" s="127">
        <f>'[3]2019-2020 Rev Final-merged'!N95</f>
        <v>576368.06774256995</v>
      </c>
      <c r="L102" s="127">
        <f>'[3]2019-2020 Rev Final-merged'!O95</f>
        <v>2611140.2808466428</v>
      </c>
      <c r="M102" s="127">
        <f t="shared" si="81"/>
        <v>2611140.2808466428</v>
      </c>
      <c r="N102" s="127">
        <f>'[3]Hold Harmless Base-20'!Y94</f>
        <v>2865438.9515781286</v>
      </c>
      <c r="O102" s="162">
        <f t="shared" si="82"/>
        <v>-254298.67073148582</v>
      </c>
      <c r="P102" s="163" t="str">
        <f t="shared" si="83"/>
        <v>0</v>
      </c>
      <c r="Q102" s="164">
        <f t="shared" si="84"/>
        <v>0</v>
      </c>
      <c r="R102" s="165">
        <f t="shared" si="85"/>
        <v>2611140.2808466428</v>
      </c>
      <c r="S102" s="166">
        <f t="shared" si="86"/>
        <v>0.91125315352070857</v>
      </c>
      <c r="T102" s="167">
        <f t="shared" si="87"/>
        <v>1</v>
      </c>
      <c r="U102" s="149" t="b">
        <f t="shared" si="88"/>
        <v>0</v>
      </c>
      <c r="V102" s="127">
        <f t="shared" si="89"/>
        <v>2586624.9850654518</v>
      </c>
      <c r="W102" s="143">
        <f t="shared" si="90"/>
        <v>2586624.9850654509</v>
      </c>
      <c r="X102" s="143">
        <f t="shared" si="91"/>
        <v>2586624.9850654509</v>
      </c>
      <c r="Y102" s="143">
        <f>'[3]Hold Harmless Base-20'!L94</f>
        <v>1282185.499357857</v>
      </c>
      <c r="Z102" s="143">
        <f>'[3]Hold Harmless Base-20'!M94</f>
        <v>309168.0909725434</v>
      </c>
      <c r="AA102" s="143">
        <f>'[3]Hold Harmless Base-20'!N94</f>
        <v>633734.38084354275</v>
      </c>
      <c r="AB102" s="143">
        <f>'[3]Hold Harmless Base-20'!O94</f>
        <v>640350.98040418548</v>
      </c>
      <c r="AC102" s="143">
        <f t="shared" si="92"/>
        <v>2865438.9515781286</v>
      </c>
      <c r="AD102" s="168">
        <f>'[3]Populations-merged FY20'!M95</f>
        <v>0.13895717427869064</v>
      </c>
      <c r="AE102" s="169">
        <f t="shared" si="93"/>
        <v>0.85</v>
      </c>
      <c r="AF102" s="169">
        <f t="shared" si="94"/>
        <v>0</v>
      </c>
      <c r="AG102" s="169">
        <f t="shared" si="95"/>
        <v>0</v>
      </c>
      <c r="AH102" s="170">
        <f t="shared" si="96"/>
        <v>0.85</v>
      </c>
      <c r="AI102" s="143">
        <f t="shared" si="97"/>
        <v>2435623.1088414094</v>
      </c>
      <c r="AJ102" s="143">
        <f t="shared" si="98"/>
        <v>0</v>
      </c>
      <c r="AK102" s="143">
        <f t="shared" si="99"/>
        <v>2586624.9850654509</v>
      </c>
      <c r="AL102" s="143">
        <f t="shared" si="100"/>
        <v>2584727.5553131392</v>
      </c>
      <c r="AM102" s="143">
        <f t="shared" si="101"/>
        <v>2584727.5553131392</v>
      </c>
      <c r="AN102" s="143">
        <f t="shared" si="102"/>
        <v>0</v>
      </c>
      <c r="AO102" s="143">
        <f t="shared" si="103"/>
        <v>2584727.5553131392</v>
      </c>
      <c r="AP102" s="143">
        <f t="shared" si="104"/>
        <v>2584722.8369885623</v>
      </c>
      <c r="AQ102" s="143">
        <f t="shared" si="105"/>
        <v>2584722.8369885623</v>
      </c>
      <c r="AR102" s="143">
        <f t="shared" si="106"/>
        <v>0</v>
      </c>
      <c r="AS102" s="143">
        <f t="shared" si="107"/>
        <v>2584722.8369885623</v>
      </c>
      <c r="AT102" s="143">
        <f t="shared" si="108"/>
        <v>2584722.8369885618</v>
      </c>
      <c r="AU102" s="127">
        <f t="shared" si="109"/>
        <v>2584722.8369885618</v>
      </c>
      <c r="AV102" s="143">
        <f t="shared" si="110"/>
        <v>0</v>
      </c>
      <c r="AW102" s="143">
        <f>'[3]Populations-merged FY20'!K95</f>
        <v>2148</v>
      </c>
      <c r="AX102" s="151">
        <f t="shared" si="111"/>
        <v>1203</v>
      </c>
      <c r="AY102" s="152">
        <f>'[3]Populations-merged FY20'!G95</f>
        <v>53</v>
      </c>
      <c r="AZ102" s="171">
        <f t="shared" si="112"/>
        <v>63759</v>
      </c>
      <c r="BA102" s="172">
        <f t="shared" si="113"/>
        <v>2520963.8369885618</v>
      </c>
      <c r="BB102" s="182">
        <f t="shared" si="119"/>
        <v>2518557.8369885618</v>
      </c>
      <c r="BC102" s="174">
        <f>'[3]Spec Schs Calculations-20'!C93</f>
        <v>1</v>
      </c>
      <c r="BD102" s="183">
        <f t="shared" si="114"/>
        <v>1203</v>
      </c>
      <c r="BE102" s="176">
        <f>'[3]Spec Schs Calculations-20'!D93</f>
        <v>0</v>
      </c>
      <c r="BF102" s="184">
        <f t="shared" si="115"/>
        <v>0</v>
      </c>
      <c r="BG102" s="176">
        <f>'[3]Spec Schs Calculations-20'!E93</f>
        <v>1</v>
      </c>
      <c r="BH102" s="184">
        <f t="shared" si="116"/>
        <v>1203</v>
      </c>
      <c r="BI102" s="185">
        <f>'[3]Spec Schs Calculations-20'!F93</f>
        <v>0</v>
      </c>
      <c r="BJ102" s="184">
        <f t="shared" si="117"/>
        <v>0</v>
      </c>
      <c r="BK102" s="180">
        <f t="shared" si="118"/>
        <v>2406</v>
      </c>
      <c r="BL102" s="13"/>
    </row>
    <row r="103" spans="1:67" ht="14.5" x14ac:dyDescent="0.35">
      <c r="A103" s="181">
        <v>4702790</v>
      </c>
      <c r="B103" s="143" t="s">
        <v>192</v>
      </c>
      <c r="C103" s="127">
        <f>'[3]2019-2020 Rev Final-merged'!F96</f>
        <v>153100.67230264869</v>
      </c>
      <c r="D103" s="127">
        <f>'[3]2019-2020 Rev Final-merged'!G96</f>
        <v>36571.361560740545</v>
      </c>
      <c r="E103" s="127">
        <f>'[3]2019-2020 Rev Final-merged'!H96</f>
        <v>84146.578072775359</v>
      </c>
      <c r="F103" s="127">
        <f>'[3]2019-2020 Rev Final-merged'!I96</f>
        <v>83849.47019673734</v>
      </c>
      <c r="G103" s="127">
        <f>'[3]2019-2020 Rev Final-merged'!J96</f>
        <v>357668.08213290188</v>
      </c>
      <c r="H103" s="127">
        <f>'[3]2019-2020 Rev Final-merged'!K96</f>
        <v>149639.57911206447</v>
      </c>
      <c r="I103" s="127">
        <f>'[3]2019-2020 Rev Final-merged'!L96</f>
        <v>36627.928611340052</v>
      </c>
      <c r="J103" s="127">
        <f>'[3]2019-2020 Rev Final-merged'!M96</f>
        <v>75897.483849641212</v>
      </c>
      <c r="K103" s="127">
        <f>'[3]2019-2020 Rev Final-merged'!N96</f>
        <v>75631.815352823949</v>
      </c>
      <c r="L103" s="127">
        <f>'[3]2019-2020 Rev Final-merged'!O96</f>
        <v>337796.80692586966</v>
      </c>
      <c r="M103" s="127">
        <f t="shared" si="81"/>
        <v>337796.80692586966</v>
      </c>
      <c r="N103" s="127">
        <f>'[3]Hold Harmless Base-20'!Y95</f>
        <v>350404.51097247651</v>
      </c>
      <c r="O103" s="162">
        <f t="shared" si="82"/>
        <v>-12607.704046606843</v>
      </c>
      <c r="P103" s="163" t="str">
        <f t="shared" si="83"/>
        <v>0</v>
      </c>
      <c r="Q103" s="164">
        <f t="shared" si="84"/>
        <v>0</v>
      </c>
      <c r="R103" s="165">
        <f t="shared" si="85"/>
        <v>337796.80692586966</v>
      </c>
      <c r="S103" s="166">
        <f t="shared" si="86"/>
        <v>0.96401957266013294</v>
      </c>
      <c r="T103" s="167">
        <f t="shared" si="87"/>
        <v>1</v>
      </c>
      <c r="U103" s="149" t="b">
        <f t="shared" si="88"/>
        <v>0</v>
      </c>
      <c r="V103" s="127">
        <f t="shared" si="89"/>
        <v>334625.32330376247</v>
      </c>
      <c r="W103" s="143">
        <f t="shared" si="90"/>
        <v>334625.32330376236</v>
      </c>
      <c r="X103" s="143">
        <f t="shared" si="91"/>
        <v>334625.32330376236</v>
      </c>
      <c r="Y103" s="143">
        <f>'[3]Hold Harmless Base-20'!L95</f>
        <v>149991.48341068029</v>
      </c>
      <c r="Z103" s="143">
        <f>'[3]Hold Harmless Base-20'!M95</f>
        <v>35828.6654679106</v>
      </c>
      <c r="AA103" s="143">
        <f>'[3]Hold Harmless Base-20'!N95</f>
        <v>82437.718131756672</v>
      </c>
      <c r="AB103" s="143">
        <f>'[3]Hold Harmless Base-20'!O95</f>
        <v>82146.643962128946</v>
      </c>
      <c r="AC103" s="143">
        <f t="shared" si="92"/>
        <v>350404.51097247651</v>
      </c>
      <c r="AD103" s="168">
        <f>'[3]Populations-merged FY20'!M96</f>
        <v>0.25069380203515262</v>
      </c>
      <c r="AE103" s="169">
        <f t="shared" si="93"/>
        <v>0</v>
      </c>
      <c r="AF103" s="169">
        <f t="shared" si="94"/>
        <v>0.9</v>
      </c>
      <c r="AG103" s="169">
        <f t="shared" si="95"/>
        <v>0</v>
      </c>
      <c r="AH103" s="170">
        <f t="shared" si="96"/>
        <v>0.9</v>
      </c>
      <c r="AI103" s="143">
        <f t="shared" si="97"/>
        <v>315364.05987522885</v>
      </c>
      <c r="AJ103" s="143">
        <f t="shared" si="98"/>
        <v>0</v>
      </c>
      <c r="AK103" s="143">
        <f t="shared" si="99"/>
        <v>334625.32330376236</v>
      </c>
      <c r="AL103" s="143">
        <f t="shared" si="100"/>
        <v>334379.85747551924</v>
      </c>
      <c r="AM103" s="143">
        <f t="shared" si="101"/>
        <v>334379.85747551924</v>
      </c>
      <c r="AN103" s="143">
        <f t="shared" si="102"/>
        <v>0</v>
      </c>
      <c r="AO103" s="143">
        <f t="shared" si="103"/>
        <v>334379.85747551924</v>
      </c>
      <c r="AP103" s="143">
        <f t="shared" si="104"/>
        <v>334379.24707745377</v>
      </c>
      <c r="AQ103" s="143">
        <f t="shared" si="105"/>
        <v>334379.24707745377</v>
      </c>
      <c r="AR103" s="143">
        <f t="shared" si="106"/>
        <v>0</v>
      </c>
      <c r="AS103" s="143">
        <f t="shared" si="107"/>
        <v>334379.24707745377</v>
      </c>
      <c r="AT103" s="143">
        <f t="shared" si="108"/>
        <v>334379.24707745365</v>
      </c>
      <c r="AU103" s="127">
        <f t="shared" si="109"/>
        <v>334379.24707745365</v>
      </c>
      <c r="AV103" s="143">
        <f t="shared" si="110"/>
        <v>0</v>
      </c>
      <c r="AW103" s="143">
        <f>'[3]Populations-merged FY20'!K96</f>
        <v>271</v>
      </c>
      <c r="AX103" s="151">
        <f t="shared" si="111"/>
        <v>1234</v>
      </c>
      <c r="AY103" s="152">
        <f>'[3]Populations-merged FY20'!G96</f>
        <v>0</v>
      </c>
      <c r="AZ103" s="171">
        <f t="shared" si="112"/>
        <v>0</v>
      </c>
      <c r="BA103" s="172">
        <f t="shared" si="113"/>
        <v>334379.24707745365</v>
      </c>
      <c r="BB103" s="182">
        <f t="shared" si="119"/>
        <v>334379.24707745365</v>
      </c>
      <c r="BC103" s="174">
        <f>'[3]Spec Schs Calculations-20'!C94</f>
        <v>0</v>
      </c>
      <c r="BD103" s="183">
        <f t="shared" si="114"/>
        <v>0</v>
      </c>
      <c r="BE103" s="176">
        <f>'[3]Spec Schs Calculations-20'!D94</f>
        <v>0</v>
      </c>
      <c r="BF103" s="184">
        <f t="shared" si="115"/>
        <v>0</v>
      </c>
      <c r="BG103" s="176">
        <f>'[3]Spec Schs Calculations-20'!E94</f>
        <v>0</v>
      </c>
      <c r="BH103" s="184">
        <f t="shared" si="116"/>
        <v>0</v>
      </c>
      <c r="BI103" s="185">
        <f>'[3]Spec Schs Calculations-20'!F94</f>
        <v>0</v>
      </c>
      <c r="BJ103" s="184">
        <f t="shared" si="117"/>
        <v>0</v>
      </c>
      <c r="BK103" s="180">
        <f t="shared" si="118"/>
        <v>0</v>
      </c>
      <c r="BL103" s="13"/>
    </row>
    <row r="104" spans="1:67" ht="14.5" x14ac:dyDescent="0.35">
      <c r="A104" s="181">
        <v>4702820</v>
      </c>
      <c r="B104" s="143" t="s">
        <v>193</v>
      </c>
      <c r="C104" s="127">
        <f>'[3]2019-2020 Rev Final-merged'!F97</f>
        <v>756602.15963518247</v>
      </c>
      <c r="D104" s="127">
        <f>'[3]2019-2020 Rev Final-merged'!G97</f>
        <v>180730.56585249683</v>
      </c>
      <c r="E104" s="127">
        <f>'[3]2019-2020 Rev Final-merged'!H97</f>
        <v>350317.04962954303</v>
      </c>
      <c r="F104" s="127">
        <f>'[3]2019-2020 Rev Final-merged'!I97</f>
        <v>349080.13712591957</v>
      </c>
      <c r="G104" s="127">
        <f>'[3]2019-2020 Rev Final-merged'!J97</f>
        <v>1636729.9122431418</v>
      </c>
      <c r="H104" s="127">
        <f>'[3]2019-2020 Rev Final-merged'!K97</f>
        <v>810593.73482107266</v>
      </c>
      <c r="I104" s="127">
        <f>'[3]2019-2020 Rev Final-merged'!L97</f>
        <v>198412.54317877203</v>
      </c>
      <c r="J104" s="127">
        <f>'[3]2019-2020 Rev Final-merged'!M97</f>
        <v>361814.59629864083</v>
      </c>
      <c r="K104" s="127">
        <f>'[3]2019-2020 Rev Final-merged'!N97</f>
        <v>314235.91974017903</v>
      </c>
      <c r="L104" s="127">
        <f>'[3]2019-2020 Rev Final-merged'!O97</f>
        <v>1685056.7940386645</v>
      </c>
      <c r="M104" s="127">
        <f t="shared" si="81"/>
        <v>1685056.7940386645</v>
      </c>
      <c r="N104" s="127">
        <f>'[3]Hold Harmless Base-20'!Y96</f>
        <v>1603490.9826828649</v>
      </c>
      <c r="O104" s="162">
        <f t="shared" si="82"/>
        <v>81565.811355799669</v>
      </c>
      <c r="P104" s="163">
        <f t="shared" si="83"/>
        <v>81565.811355799669</v>
      </c>
      <c r="Q104" s="164">
        <f t="shared" si="84"/>
        <v>66901.730981296816</v>
      </c>
      <c r="R104" s="165">
        <f t="shared" si="85"/>
        <v>1618155.0630573677</v>
      </c>
      <c r="S104" s="166">
        <f t="shared" si="86"/>
        <v>1.0091450968747999</v>
      </c>
      <c r="T104" s="167">
        <f t="shared" si="87"/>
        <v>0.96029704683071837</v>
      </c>
      <c r="U104" s="149" t="b">
        <f t="shared" si="88"/>
        <v>0</v>
      </c>
      <c r="V104" s="127">
        <f t="shared" si="89"/>
        <v>1602962.6391643775</v>
      </c>
      <c r="W104" s="143">
        <f t="shared" si="90"/>
        <v>1602962.6391643768</v>
      </c>
      <c r="X104" s="143">
        <f t="shared" si="91"/>
        <v>1602962.6391643768</v>
      </c>
      <c r="Y104" s="143">
        <f>'[3]Hold Harmless Base-20'!L96</f>
        <v>741236.98197138519</v>
      </c>
      <c r="Z104" s="143">
        <f>'[3]Hold Harmless Base-20'!M96</f>
        <v>177060.26539374422</v>
      </c>
      <c r="AA104" s="143">
        <f>'[3]Hold Harmless Base-20'!N96</f>
        <v>343202.76421855419</v>
      </c>
      <c r="AB104" s="143">
        <f>'[3]Hold Harmless Base-20'!O96</f>
        <v>341990.97109918139</v>
      </c>
      <c r="AC104" s="143">
        <f t="shared" si="92"/>
        <v>1603490.9826828649</v>
      </c>
      <c r="AD104" s="168">
        <f>'[3]Populations-merged FY20'!M97</f>
        <v>0.2217522658610272</v>
      </c>
      <c r="AE104" s="169">
        <f t="shared" si="93"/>
        <v>0</v>
      </c>
      <c r="AF104" s="169">
        <f t="shared" si="94"/>
        <v>0.9</v>
      </c>
      <c r="AG104" s="169">
        <f t="shared" si="95"/>
        <v>0</v>
      </c>
      <c r="AH104" s="170">
        <f t="shared" si="96"/>
        <v>0.9</v>
      </c>
      <c r="AI104" s="143">
        <f t="shared" si="97"/>
        <v>1443141.8844145783</v>
      </c>
      <c r="AJ104" s="143">
        <f t="shared" si="98"/>
        <v>0</v>
      </c>
      <c r="AK104" s="143">
        <f t="shared" si="99"/>
        <v>1602962.6391643768</v>
      </c>
      <c r="AL104" s="143">
        <f t="shared" si="100"/>
        <v>1601786.7791069832</v>
      </c>
      <c r="AM104" s="143">
        <f t="shared" si="101"/>
        <v>1601786.7791069832</v>
      </c>
      <c r="AN104" s="143">
        <f t="shared" si="102"/>
        <v>0</v>
      </c>
      <c r="AO104" s="143">
        <f t="shared" si="103"/>
        <v>1601786.7791069832</v>
      </c>
      <c r="AP104" s="143">
        <f t="shared" si="104"/>
        <v>1601783.8551044473</v>
      </c>
      <c r="AQ104" s="143">
        <f t="shared" si="105"/>
        <v>1601783.8551044473</v>
      </c>
      <c r="AR104" s="143">
        <f t="shared" si="106"/>
        <v>0</v>
      </c>
      <c r="AS104" s="143">
        <f t="shared" si="107"/>
        <v>1601783.8551044473</v>
      </c>
      <c r="AT104" s="143">
        <f t="shared" si="108"/>
        <v>1601783.8551044471</v>
      </c>
      <c r="AU104" s="127">
        <f t="shared" si="109"/>
        <v>1601783.8551044471</v>
      </c>
      <c r="AV104" s="143">
        <f t="shared" si="110"/>
        <v>0</v>
      </c>
      <c r="AW104" s="143">
        <f>'[3]Populations-merged FY20'!K97</f>
        <v>1468</v>
      </c>
      <c r="AX104" s="151">
        <f t="shared" si="111"/>
        <v>1091</v>
      </c>
      <c r="AY104" s="152">
        <f>'[3]Populations-merged FY20'!G97</f>
        <v>0</v>
      </c>
      <c r="AZ104" s="171">
        <f t="shared" si="112"/>
        <v>0</v>
      </c>
      <c r="BA104" s="172">
        <f t="shared" si="113"/>
        <v>1601783.8551044471</v>
      </c>
      <c r="BB104" s="182">
        <f t="shared" si="119"/>
        <v>1598510.8551044471</v>
      </c>
      <c r="BC104" s="174">
        <f>'[3]Spec Schs Calculations-20'!C95</f>
        <v>2</v>
      </c>
      <c r="BD104" s="183">
        <f t="shared" si="114"/>
        <v>2182</v>
      </c>
      <c r="BE104" s="176">
        <f>'[3]Spec Schs Calculations-20'!D95</f>
        <v>0</v>
      </c>
      <c r="BF104" s="184">
        <f t="shared" si="115"/>
        <v>0</v>
      </c>
      <c r="BG104" s="176">
        <f>'[3]Spec Schs Calculations-20'!E95</f>
        <v>1</v>
      </c>
      <c r="BH104" s="184">
        <f t="shared" si="116"/>
        <v>1091</v>
      </c>
      <c r="BI104" s="185">
        <f>'[3]Spec Schs Calculations-20'!F95</f>
        <v>0</v>
      </c>
      <c r="BJ104" s="184">
        <f t="shared" si="117"/>
        <v>0</v>
      </c>
      <c r="BK104" s="180">
        <f t="shared" si="118"/>
        <v>3273</v>
      </c>
      <c r="BL104" s="13"/>
    </row>
    <row r="105" spans="1:67" ht="14.5" x14ac:dyDescent="0.35">
      <c r="A105" s="181">
        <v>4702880</v>
      </c>
      <c r="B105" s="143" t="s">
        <v>194</v>
      </c>
      <c r="C105" s="127">
        <f>'[3]2019-2020 Rev Final-merged'!F98</f>
        <v>686102.01573715277</v>
      </c>
      <c r="D105" s="127">
        <f>'[3]2019-2020 Rev Final-merged'!G98</f>
        <v>165436.9438151528</v>
      </c>
      <c r="E105" s="127">
        <f>'[3]2019-2020 Rev Final-merged'!H98</f>
        <v>368843.70179861091</v>
      </c>
      <c r="F105" s="127">
        <f>'[3]2019-2020 Rev Final-merged'!I98</f>
        <v>372694.67019962793</v>
      </c>
      <c r="G105" s="127">
        <f>'[3]2019-2020 Rev Final-merged'!J98</f>
        <v>1593077.3315505444</v>
      </c>
      <c r="H105" s="127">
        <f>'[3]2019-2020 Rev Final-merged'!K98</f>
        <v>617491.81416343746</v>
      </c>
      <c r="I105" s="127">
        <f>'[3]2019-2020 Rev Final-merged'!L98</f>
        <v>148893.24943363754</v>
      </c>
      <c r="J105" s="127">
        <f>'[3]2019-2020 Rev Final-merged'!M98</f>
        <v>331959.33161874983</v>
      </c>
      <c r="K105" s="127">
        <f>'[3]2019-2020 Rev Final-merged'!N98</f>
        <v>335425.20317966514</v>
      </c>
      <c r="L105" s="127">
        <f>'[3]2019-2020 Rev Final-merged'!O98</f>
        <v>1433769.5983954899</v>
      </c>
      <c r="M105" s="127">
        <f t="shared" si="81"/>
        <v>1433769.5983954899</v>
      </c>
      <c r="N105" s="127">
        <f>'[3]Hold Harmless Base-20'!Y97</f>
        <v>1210323.5121282083</v>
      </c>
      <c r="O105" s="162">
        <f t="shared" si="82"/>
        <v>223446.08626728156</v>
      </c>
      <c r="P105" s="163">
        <f t="shared" si="83"/>
        <v>223446.08626728156</v>
      </c>
      <c r="Q105" s="164">
        <f t="shared" si="84"/>
        <v>183274.45903858321</v>
      </c>
      <c r="R105" s="165">
        <f t="shared" si="85"/>
        <v>1250495.1393569065</v>
      </c>
      <c r="S105" s="166">
        <f t="shared" si="86"/>
        <v>1.0331908178484126</v>
      </c>
      <c r="T105" s="167">
        <f t="shared" si="87"/>
        <v>0.87217300517204221</v>
      </c>
      <c r="U105" s="149" t="b">
        <f t="shared" si="88"/>
        <v>0</v>
      </c>
      <c r="V105" s="127">
        <f t="shared" si="89"/>
        <v>1238754.5758800425</v>
      </c>
      <c r="W105" s="143">
        <f t="shared" si="90"/>
        <v>1238754.5758800418</v>
      </c>
      <c r="X105" s="143">
        <f t="shared" si="91"/>
        <v>1238754.5758800418</v>
      </c>
      <c r="Y105" s="143">
        <f>'[3]Hold Harmless Base-20'!L97</f>
        <v>521258.68902861053</v>
      </c>
      <c r="Z105" s="143">
        <f>'[3]Hold Harmless Base-20'!M97</f>
        <v>125688.95364246159</v>
      </c>
      <c r="AA105" s="143">
        <f>'[3]Hold Harmless Base-20'!N97</f>
        <v>280225.06864294078</v>
      </c>
      <c r="AB105" s="143">
        <f>'[3]Hold Harmless Base-20'!O97</f>
        <v>283150.80081419525</v>
      </c>
      <c r="AC105" s="143">
        <f t="shared" si="92"/>
        <v>1210323.5121282083</v>
      </c>
      <c r="AD105" s="168">
        <f>'[3]Populations-merged FY20'!M98</f>
        <v>0.21794871794871795</v>
      </c>
      <c r="AE105" s="169">
        <f t="shared" si="93"/>
        <v>0</v>
      </c>
      <c r="AF105" s="169">
        <f t="shared" si="94"/>
        <v>0.9</v>
      </c>
      <c r="AG105" s="169">
        <f t="shared" si="95"/>
        <v>0</v>
      </c>
      <c r="AH105" s="170">
        <f t="shared" si="96"/>
        <v>0.9</v>
      </c>
      <c r="AI105" s="143">
        <f t="shared" si="97"/>
        <v>1089291.1609153876</v>
      </c>
      <c r="AJ105" s="143">
        <f t="shared" si="98"/>
        <v>0</v>
      </c>
      <c r="AK105" s="143">
        <f t="shared" si="99"/>
        <v>1238754.5758800418</v>
      </c>
      <c r="AL105" s="143">
        <f t="shared" si="100"/>
        <v>1237845.8821955465</v>
      </c>
      <c r="AM105" s="143">
        <f t="shared" si="101"/>
        <v>1237845.8821955465</v>
      </c>
      <c r="AN105" s="143">
        <f t="shared" si="102"/>
        <v>0</v>
      </c>
      <c r="AO105" s="143">
        <f t="shared" si="103"/>
        <v>1237845.8821955465</v>
      </c>
      <c r="AP105" s="143">
        <f t="shared" si="104"/>
        <v>1237843.6225536603</v>
      </c>
      <c r="AQ105" s="143">
        <f t="shared" si="105"/>
        <v>1237843.6225536603</v>
      </c>
      <c r="AR105" s="143">
        <f t="shared" si="106"/>
        <v>0</v>
      </c>
      <c r="AS105" s="143">
        <f t="shared" si="107"/>
        <v>1237843.6225536603</v>
      </c>
      <c r="AT105" s="143">
        <f t="shared" si="108"/>
        <v>1237843.6225536601</v>
      </c>
      <c r="AU105" s="127">
        <f t="shared" si="109"/>
        <v>1237843.6225536601</v>
      </c>
      <c r="AV105" s="143">
        <f t="shared" si="110"/>
        <v>0</v>
      </c>
      <c r="AW105" s="143">
        <f>'[3]Populations-merged FY20'!K98</f>
        <v>952</v>
      </c>
      <c r="AX105" s="151">
        <f t="shared" si="111"/>
        <v>1300</v>
      </c>
      <c r="AY105" s="152">
        <f>'[3]Populations-merged FY20'!G98</f>
        <v>0</v>
      </c>
      <c r="AZ105" s="171">
        <f t="shared" si="112"/>
        <v>0</v>
      </c>
      <c r="BA105" s="172">
        <f t="shared" si="113"/>
        <v>1237843.6225536601</v>
      </c>
      <c r="BB105" s="189">
        <f t="shared" si="119"/>
        <v>1228743.6225536601</v>
      </c>
      <c r="BC105" s="174">
        <f>'[3]Spec Schs Calculations-20'!C96</f>
        <v>1</v>
      </c>
      <c r="BD105" s="183">
        <f t="shared" si="114"/>
        <v>1300</v>
      </c>
      <c r="BE105" s="176">
        <f>'[3]Spec Schs Calculations-20'!D96</f>
        <v>5</v>
      </c>
      <c r="BF105" s="184">
        <f t="shared" si="115"/>
        <v>6500</v>
      </c>
      <c r="BG105" s="176">
        <f>'[3]Spec Schs Calculations-20'!E96</f>
        <v>1</v>
      </c>
      <c r="BH105" s="184">
        <f t="shared" si="116"/>
        <v>1300</v>
      </c>
      <c r="BI105" s="185">
        <f>'[3]Spec Schs Calculations-20'!F96</f>
        <v>0</v>
      </c>
      <c r="BJ105" s="184">
        <f t="shared" si="117"/>
        <v>0</v>
      </c>
      <c r="BK105" s="180">
        <f t="shared" si="118"/>
        <v>9100</v>
      </c>
      <c r="BL105" s="13"/>
    </row>
    <row r="106" spans="1:67" ht="14.5" x14ac:dyDescent="0.35">
      <c r="A106" s="181">
        <v>4702910</v>
      </c>
      <c r="B106" s="143" t="s">
        <v>195</v>
      </c>
      <c r="C106" s="127">
        <f>'[3]2019-2020 Rev Final-merged'!F99</f>
        <v>250681.05685590848</v>
      </c>
      <c r="D106" s="127">
        <f>'[3]2019-2020 Rev Final-merged'!G99</f>
        <v>60445.687328343403</v>
      </c>
      <c r="E106" s="127">
        <f>'[3]2019-2020 Rev Final-merged'!H99</f>
        <v>120109.17042381606</v>
      </c>
      <c r="F106" s="127">
        <f>'[3]2019-2020 Rev Final-merged'!I99</f>
        <v>121363.18836615579</v>
      </c>
      <c r="G106" s="127">
        <f>'[3]2019-2020 Rev Final-merged'!J99</f>
        <v>552599.10297422379</v>
      </c>
      <c r="H106" s="127">
        <f>'[3]2019-2020 Rev Final-merged'!K99</f>
        <v>248479.0059056422</v>
      </c>
      <c r="I106" s="127">
        <f>'[3]2019-2020 Rev Final-merged'!L99</f>
        <v>60821.283671966892</v>
      </c>
      <c r="J106" s="127">
        <f>'[3]2019-2020 Rev Final-merged'!M99</f>
        <v>117774.9192016762</v>
      </c>
      <c r="K106" s="127">
        <f>'[3]2019-2020 Rev Final-merged'!N99</f>
        <v>109226.86952954021</v>
      </c>
      <c r="L106" s="127">
        <f>'[3]2019-2020 Rev Final-merged'!O99</f>
        <v>536302.0783088255</v>
      </c>
      <c r="M106" s="127">
        <f t="shared" si="81"/>
        <v>536302.0783088255</v>
      </c>
      <c r="N106" s="127">
        <f>'[3]Hold Harmless Base-20'!Y98</f>
        <v>522220.87549457594</v>
      </c>
      <c r="O106" s="162">
        <f t="shared" si="82"/>
        <v>14081.202814249555</v>
      </c>
      <c r="P106" s="163">
        <f t="shared" si="83"/>
        <v>14081.202814249555</v>
      </c>
      <c r="Q106" s="164">
        <f t="shared" si="84"/>
        <v>11549.653303424402</v>
      </c>
      <c r="R106" s="165">
        <f t="shared" si="85"/>
        <v>524752.42500540114</v>
      </c>
      <c r="S106" s="166">
        <f t="shared" si="86"/>
        <v>1.0048476605007941</v>
      </c>
      <c r="T106" s="167">
        <f t="shared" si="87"/>
        <v>0.97846427643941825</v>
      </c>
      <c r="U106" s="149" t="b">
        <f t="shared" si="88"/>
        <v>0</v>
      </c>
      <c r="V106" s="127">
        <f t="shared" si="89"/>
        <v>519825.66522720433</v>
      </c>
      <c r="W106" s="143">
        <f t="shared" si="90"/>
        <v>519825.6652272041</v>
      </c>
      <c r="X106" s="143">
        <f t="shared" si="91"/>
        <v>519825.6652272041</v>
      </c>
      <c r="Y106" s="143">
        <f>'[3]Hold Harmless Base-20'!L98</f>
        <v>236900.27775398779</v>
      </c>
      <c r="Z106" s="143">
        <f>'[3]Hold Harmless Base-20'!M98</f>
        <v>57122.785011019645</v>
      </c>
      <c r="AA106" s="143">
        <f>'[3]Hold Harmless Base-20'!N98</f>
        <v>113506.36618130417</v>
      </c>
      <c r="AB106" s="143">
        <f>'[3]Hold Harmless Base-20'!O98</f>
        <v>114691.44654826436</v>
      </c>
      <c r="AC106" s="143">
        <f t="shared" si="92"/>
        <v>522220.87549457594</v>
      </c>
      <c r="AD106" s="168">
        <f>'[3]Populations-merged FY20'!M99</f>
        <v>0.24429967426710097</v>
      </c>
      <c r="AE106" s="169">
        <f t="shared" si="93"/>
        <v>0</v>
      </c>
      <c r="AF106" s="169">
        <f t="shared" si="94"/>
        <v>0.9</v>
      </c>
      <c r="AG106" s="169">
        <f t="shared" si="95"/>
        <v>0</v>
      </c>
      <c r="AH106" s="170">
        <f t="shared" si="96"/>
        <v>0.9</v>
      </c>
      <c r="AI106" s="143">
        <f t="shared" si="97"/>
        <v>469998.78794511838</v>
      </c>
      <c r="AJ106" s="143">
        <f t="shared" si="98"/>
        <v>0</v>
      </c>
      <c r="AK106" s="143">
        <f t="shared" si="99"/>
        <v>519825.6652272041</v>
      </c>
      <c r="AL106" s="143">
        <f t="shared" si="100"/>
        <v>519444.34490094415</v>
      </c>
      <c r="AM106" s="143">
        <f t="shared" si="101"/>
        <v>519444.34490094415</v>
      </c>
      <c r="AN106" s="143">
        <f t="shared" si="102"/>
        <v>0</v>
      </c>
      <c r="AO106" s="143">
        <f t="shared" si="103"/>
        <v>519444.34490094415</v>
      </c>
      <c r="AP106" s="143">
        <f t="shared" si="104"/>
        <v>519443.39667450002</v>
      </c>
      <c r="AQ106" s="143">
        <f t="shared" si="105"/>
        <v>519443.39667450002</v>
      </c>
      <c r="AR106" s="143">
        <f t="shared" si="106"/>
        <v>0</v>
      </c>
      <c r="AS106" s="143">
        <f t="shared" si="107"/>
        <v>519443.39667450002</v>
      </c>
      <c r="AT106" s="143">
        <f t="shared" si="108"/>
        <v>519443.39667449991</v>
      </c>
      <c r="AU106" s="127">
        <f t="shared" si="109"/>
        <v>519443.39667449991</v>
      </c>
      <c r="AV106" s="143">
        <f t="shared" si="110"/>
        <v>0</v>
      </c>
      <c r="AW106" s="143">
        <f>'[3]Populations-merged FY20'!K99</f>
        <v>450</v>
      </c>
      <c r="AX106" s="151">
        <f t="shared" si="111"/>
        <v>1154</v>
      </c>
      <c r="AY106" s="152">
        <f>'[3]Populations-merged FY20'!G99</f>
        <v>0</v>
      </c>
      <c r="AZ106" s="171">
        <f t="shared" si="112"/>
        <v>0</v>
      </c>
      <c r="BA106" s="172">
        <f t="shared" si="113"/>
        <v>519443.39667449991</v>
      </c>
      <c r="BB106" s="182">
        <f t="shared" si="119"/>
        <v>519443.39667449991</v>
      </c>
      <c r="BC106" s="174">
        <f>'[3]Spec Schs Calculations-20'!C97</f>
        <v>0</v>
      </c>
      <c r="BD106" s="183">
        <f t="shared" si="114"/>
        <v>0</v>
      </c>
      <c r="BE106" s="176">
        <f>'[3]Spec Schs Calculations-20'!D97</f>
        <v>0</v>
      </c>
      <c r="BF106" s="184">
        <f t="shared" si="115"/>
        <v>0</v>
      </c>
      <c r="BG106" s="176">
        <f>'[3]Spec Schs Calculations-20'!E97</f>
        <v>0</v>
      </c>
      <c r="BH106" s="184">
        <f t="shared" si="116"/>
        <v>0</v>
      </c>
      <c r="BI106" s="185">
        <f>'[3]Spec Schs Calculations-20'!F97</f>
        <v>0</v>
      </c>
      <c r="BJ106" s="184">
        <f t="shared" si="117"/>
        <v>0</v>
      </c>
      <c r="BK106" s="180">
        <f t="shared" si="118"/>
        <v>0</v>
      </c>
      <c r="BL106" s="13"/>
    </row>
    <row r="107" spans="1:67" ht="14.5" x14ac:dyDescent="0.35">
      <c r="A107" s="181">
        <v>4702970</v>
      </c>
      <c r="B107" s="143" t="s">
        <v>196</v>
      </c>
      <c r="C107" s="127">
        <f>'[3]2019-2020 Rev Final-merged'!F100</f>
        <v>237217.03005032483</v>
      </c>
      <c r="D107" s="127">
        <f>'[3]2019-2020 Rev Final-merged'!G100</f>
        <v>56664.347999635786</v>
      </c>
      <c r="E107" s="127">
        <f>'[3]2019-2020 Rev Final-merged'!H100</f>
        <v>113329.48675409496</v>
      </c>
      <c r="F107" s="127">
        <f>'[3]2019-2020 Rev Final-merged'!I100</f>
        <v>112929.33877573194</v>
      </c>
      <c r="G107" s="127">
        <f>'[3]2019-2020 Rev Final-merged'!J100</f>
        <v>520140.20357978751</v>
      </c>
      <c r="H107" s="127">
        <f>'[3]2019-2020 Rev Final-merged'!K100</f>
        <v>236331.14339469964</v>
      </c>
      <c r="I107" s="127">
        <f>'[3]2019-2020 Rev Final-merged'!L100</f>
        <v>57847.798692448494</v>
      </c>
      <c r="J107" s="127">
        <f>'[3]2019-2020 Rev Final-merged'!M100</f>
        <v>101996.53807868547</v>
      </c>
      <c r="K107" s="127">
        <f>'[3]2019-2020 Rev Final-merged'!N100</f>
        <v>101636.40489815875</v>
      </c>
      <c r="L107" s="127">
        <f>'[3]2019-2020 Rev Final-merged'!O100</f>
        <v>497811.88506399235</v>
      </c>
      <c r="M107" s="127">
        <f t="shared" si="81"/>
        <v>497811.88506399235</v>
      </c>
      <c r="N107" s="127">
        <f>'[3]Hold Harmless Base-20'!Y99</f>
        <v>514983.96813363797</v>
      </c>
      <c r="O107" s="162">
        <f t="shared" si="82"/>
        <v>-17172.083069645625</v>
      </c>
      <c r="P107" s="163" t="str">
        <f t="shared" si="83"/>
        <v>0</v>
      </c>
      <c r="Q107" s="164">
        <f t="shared" si="84"/>
        <v>0</v>
      </c>
      <c r="R107" s="165">
        <f t="shared" si="85"/>
        <v>497811.88506399235</v>
      </c>
      <c r="S107" s="166">
        <f t="shared" si="86"/>
        <v>0.9666551113583608</v>
      </c>
      <c r="T107" s="167">
        <f t="shared" si="87"/>
        <v>1</v>
      </c>
      <c r="U107" s="149" t="b">
        <f t="shared" si="88"/>
        <v>0</v>
      </c>
      <c r="V107" s="127">
        <f t="shared" si="89"/>
        <v>493138.06278977159</v>
      </c>
      <c r="W107" s="143">
        <f t="shared" si="90"/>
        <v>493138.06278977136</v>
      </c>
      <c r="X107" s="143">
        <f t="shared" si="91"/>
        <v>493138.06278977136</v>
      </c>
      <c r="Y107" s="143">
        <f>'[3]Hold Harmless Base-20'!L99</f>
        <v>234865.45858871183</v>
      </c>
      <c r="Z107" s="143">
        <f>'[3]Hold Harmless Base-20'!M99</f>
        <v>56102.624991727869</v>
      </c>
      <c r="AA107" s="143">
        <f>'[3]Hold Harmless Base-20'!N99</f>
        <v>112206.03289939642</v>
      </c>
      <c r="AB107" s="143">
        <f>'[3]Hold Harmless Base-20'!O99</f>
        <v>111809.85165380187</v>
      </c>
      <c r="AC107" s="143">
        <f t="shared" si="92"/>
        <v>514983.96813363797</v>
      </c>
      <c r="AD107" s="168">
        <f>'[3]Populations-merged FY20'!M100</f>
        <v>0.21335992023928216</v>
      </c>
      <c r="AE107" s="169">
        <f t="shared" si="93"/>
        <v>0</v>
      </c>
      <c r="AF107" s="169">
        <f t="shared" si="94"/>
        <v>0.9</v>
      </c>
      <c r="AG107" s="169">
        <f t="shared" si="95"/>
        <v>0</v>
      </c>
      <c r="AH107" s="170">
        <f t="shared" si="96"/>
        <v>0.9</v>
      </c>
      <c r="AI107" s="143">
        <f t="shared" si="97"/>
        <v>463485.5713202742</v>
      </c>
      <c r="AJ107" s="143">
        <f t="shared" si="98"/>
        <v>0</v>
      </c>
      <c r="AK107" s="143">
        <f t="shared" si="99"/>
        <v>493138.06278977136</v>
      </c>
      <c r="AL107" s="143">
        <f t="shared" si="100"/>
        <v>492776.31926771573</v>
      </c>
      <c r="AM107" s="143">
        <f t="shared" si="101"/>
        <v>492776.31926771573</v>
      </c>
      <c r="AN107" s="143">
        <f t="shared" si="102"/>
        <v>0</v>
      </c>
      <c r="AO107" s="143">
        <f t="shared" si="103"/>
        <v>492776.31926771573</v>
      </c>
      <c r="AP107" s="143">
        <f t="shared" si="104"/>
        <v>492775.41972276627</v>
      </c>
      <c r="AQ107" s="143">
        <f t="shared" si="105"/>
        <v>492775.41972276627</v>
      </c>
      <c r="AR107" s="143">
        <f t="shared" si="106"/>
        <v>0</v>
      </c>
      <c r="AS107" s="143">
        <f t="shared" si="107"/>
        <v>492775.41972276627</v>
      </c>
      <c r="AT107" s="143">
        <f t="shared" si="108"/>
        <v>492775.41972276615</v>
      </c>
      <c r="AU107" s="127">
        <f t="shared" si="109"/>
        <v>492775.41972276615</v>
      </c>
      <c r="AV107" s="143">
        <f t="shared" si="110"/>
        <v>0</v>
      </c>
      <c r="AW107" s="143">
        <f>'[3]Populations-merged FY20'!K100</f>
        <v>428</v>
      </c>
      <c r="AX107" s="151">
        <f t="shared" si="111"/>
        <v>1151</v>
      </c>
      <c r="AY107" s="152">
        <f>'[3]Populations-merged FY20'!G100</f>
        <v>0</v>
      </c>
      <c r="AZ107" s="171">
        <f t="shared" si="112"/>
        <v>0</v>
      </c>
      <c r="BA107" s="172">
        <f t="shared" si="113"/>
        <v>492775.41972276615</v>
      </c>
      <c r="BB107" s="182">
        <f t="shared" si="119"/>
        <v>489322.41972276615</v>
      </c>
      <c r="BC107" s="174">
        <f>'[3]Spec Schs Calculations-20'!C98</f>
        <v>1</v>
      </c>
      <c r="BD107" s="183">
        <f t="shared" si="114"/>
        <v>1151</v>
      </c>
      <c r="BE107" s="176">
        <f>'[3]Spec Schs Calculations-20'!D98</f>
        <v>2</v>
      </c>
      <c r="BF107" s="184">
        <f t="shared" si="115"/>
        <v>2302</v>
      </c>
      <c r="BG107" s="176">
        <f>'[3]Spec Schs Calculations-20'!E98</f>
        <v>0</v>
      </c>
      <c r="BH107" s="184">
        <f t="shared" si="116"/>
        <v>0</v>
      </c>
      <c r="BI107" s="185">
        <f>'[3]Spec Schs Calculations-20'!F98</f>
        <v>0</v>
      </c>
      <c r="BJ107" s="184">
        <f t="shared" si="117"/>
        <v>0</v>
      </c>
      <c r="BK107" s="180">
        <f t="shared" si="118"/>
        <v>3453</v>
      </c>
      <c r="BL107" s="13"/>
      <c r="BN107" s="5"/>
      <c r="BO107" s="198"/>
    </row>
    <row r="108" spans="1:67" ht="14.5" x14ac:dyDescent="0.35">
      <c r="A108" s="181">
        <v>4700150</v>
      </c>
      <c r="B108" s="187" t="s">
        <v>197</v>
      </c>
      <c r="C108" s="127">
        <f>'[3]2019-2020 Rev Final-merged'!F101</f>
        <v>375034.98330818367</v>
      </c>
      <c r="D108" s="127">
        <f>'[3]2019-2020 Rev Final-merged'!G101</f>
        <v>89336.763187176053</v>
      </c>
      <c r="E108" s="127">
        <f>'[3]2019-2020 Rev Final-merged'!H101</f>
        <v>293265.31864586152</v>
      </c>
      <c r="F108" s="127">
        <f>'[3]2019-2020 Rev Final-merged'!I101</f>
        <v>298977.09828086535</v>
      </c>
      <c r="G108" s="127">
        <f>'[3]2019-2020 Rev Final-merged'!J101</f>
        <v>1056614.1634220867</v>
      </c>
      <c r="H108" s="127">
        <f>'[3]2019-2020 Rev Final-merged'!K101</f>
        <v>363883.69975959585</v>
      </c>
      <c r="I108" s="127">
        <f>'[3]2019-2020 Rev Final-merged'!L101</f>
        <v>89069.390977391522</v>
      </c>
      <c r="J108" s="127">
        <f>'[3]2019-2020 Rev Final-merged'!M101</f>
        <v>263938.78678127535</v>
      </c>
      <c r="K108" s="127">
        <f>'[3]2019-2020 Rev Final-merged'!N101</f>
        <v>269079.3884527788</v>
      </c>
      <c r="L108" s="127">
        <f>'[3]2019-2020 Rev Final-merged'!O101</f>
        <v>985971.26597104152</v>
      </c>
      <c r="M108" s="127">
        <f t="shared" si="81"/>
        <v>985971.26597104152</v>
      </c>
      <c r="N108" s="127">
        <f>'[3]Hold Harmless Base-20'!Y100</f>
        <v>1056214.6312571305</v>
      </c>
      <c r="O108" s="162">
        <f t="shared" si="82"/>
        <v>-70243.365286089014</v>
      </c>
      <c r="P108" s="163" t="str">
        <f t="shared" si="83"/>
        <v>0</v>
      </c>
      <c r="Q108" s="164">
        <f t="shared" si="84"/>
        <v>0</v>
      </c>
      <c r="R108" s="165">
        <f t="shared" si="85"/>
        <v>985971.26597104152</v>
      </c>
      <c r="S108" s="166">
        <f t="shared" si="86"/>
        <v>0.93349517871904142</v>
      </c>
      <c r="T108" s="167">
        <f t="shared" si="87"/>
        <v>1</v>
      </c>
      <c r="U108" s="149" t="b">
        <f t="shared" si="88"/>
        <v>0</v>
      </c>
      <c r="V108" s="127">
        <f t="shared" si="89"/>
        <v>976714.24619529885</v>
      </c>
      <c r="W108" s="143">
        <f t="shared" si="90"/>
        <v>976714.24619529839</v>
      </c>
      <c r="X108" s="143">
        <f t="shared" si="91"/>
        <v>976714.24619529839</v>
      </c>
      <c r="Y108" s="143">
        <f>'[3]Hold Harmless Base-20'!L100</f>
        <v>374893.17322840012</v>
      </c>
      <c r="Z108" s="143">
        <f>'[3]Hold Harmless Base-20'!M100</f>
        <v>89302.982729141368</v>
      </c>
      <c r="AA108" s="143">
        <f>'[3]Hold Harmless Base-20'!N100</f>
        <v>293154.42771545262</v>
      </c>
      <c r="AB108" s="143">
        <f>'[3]Hold Harmless Base-20'!O100</f>
        <v>298864.04758413654</v>
      </c>
      <c r="AC108" s="143">
        <f t="shared" si="92"/>
        <v>1056214.6312571305</v>
      </c>
      <c r="AD108" s="168">
        <f>'[3]Populations-merged FY20'!M101</f>
        <v>0.22755524861878454</v>
      </c>
      <c r="AE108" s="169">
        <f t="shared" si="93"/>
        <v>0</v>
      </c>
      <c r="AF108" s="169">
        <f t="shared" si="94"/>
        <v>0.9</v>
      </c>
      <c r="AG108" s="169">
        <f t="shared" si="95"/>
        <v>0</v>
      </c>
      <c r="AH108" s="170">
        <f t="shared" si="96"/>
        <v>0.9</v>
      </c>
      <c r="AI108" s="143">
        <f t="shared" si="97"/>
        <v>950593.16813141748</v>
      </c>
      <c r="AJ108" s="143">
        <f t="shared" si="98"/>
        <v>0</v>
      </c>
      <c r="AK108" s="143">
        <f t="shared" si="99"/>
        <v>976714.24619529839</v>
      </c>
      <c r="AL108" s="143">
        <f t="shared" si="100"/>
        <v>975997.77330845257</v>
      </c>
      <c r="AM108" s="143">
        <f t="shared" si="101"/>
        <v>975997.77330845257</v>
      </c>
      <c r="AN108" s="143">
        <f t="shared" si="102"/>
        <v>0</v>
      </c>
      <c r="AO108" s="143">
        <f t="shared" si="103"/>
        <v>975997.77330845257</v>
      </c>
      <c r="AP108" s="143">
        <f t="shared" si="104"/>
        <v>975995.99166060681</v>
      </c>
      <c r="AQ108" s="143">
        <f t="shared" si="105"/>
        <v>975995.99166060681</v>
      </c>
      <c r="AR108" s="143">
        <f t="shared" si="106"/>
        <v>0</v>
      </c>
      <c r="AS108" s="143">
        <f t="shared" si="107"/>
        <v>975995.99166060681</v>
      </c>
      <c r="AT108" s="143">
        <f t="shared" si="108"/>
        <v>975995.9916606067</v>
      </c>
      <c r="AU108" s="127">
        <f t="shared" si="109"/>
        <v>975995.9916606067</v>
      </c>
      <c r="AV108" s="143">
        <f t="shared" si="110"/>
        <v>0</v>
      </c>
      <c r="AW108" s="143">
        <f>'[3]Populations-merged FY20'!K101</f>
        <v>659</v>
      </c>
      <c r="AX108" s="151">
        <f t="shared" si="111"/>
        <v>1481</v>
      </c>
      <c r="AY108" s="152">
        <f>'[3]Populations-merged FY20'!G101</f>
        <v>0</v>
      </c>
      <c r="AZ108" s="171">
        <f t="shared" si="112"/>
        <v>0</v>
      </c>
      <c r="BA108" s="172">
        <f t="shared" si="113"/>
        <v>975995.9916606067</v>
      </c>
      <c r="BB108" s="182">
        <f t="shared" si="119"/>
        <v>974514.9916606067</v>
      </c>
      <c r="BC108" s="174">
        <f>'[3]Spec Schs Calculations-20'!C99</f>
        <v>1</v>
      </c>
      <c r="BD108" s="183">
        <f t="shared" si="114"/>
        <v>1481</v>
      </c>
      <c r="BE108" s="176">
        <f>'[3]Spec Schs Calculations-20'!D99</f>
        <v>0</v>
      </c>
      <c r="BF108" s="184">
        <f t="shared" si="115"/>
        <v>0</v>
      </c>
      <c r="BG108" s="176">
        <f>'[3]Spec Schs Calculations-20'!E99</f>
        <v>0</v>
      </c>
      <c r="BH108" s="184">
        <f t="shared" si="116"/>
        <v>0</v>
      </c>
      <c r="BI108" s="185">
        <f>'[3]Spec Schs Calculations-20'!F99</f>
        <v>0</v>
      </c>
      <c r="BJ108" s="184">
        <f t="shared" si="117"/>
        <v>0</v>
      </c>
      <c r="BK108" s="180">
        <f t="shared" si="118"/>
        <v>1481</v>
      </c>
      <c r="BL108" s="13"/>
      <c r="BN108" s="5"/>
      <c r="BO108" s="198"/>
    </row>
    <row r="109" spans="1:67" ht="14.5" x14ac:dyDescent="0.35">
      <c r="A109" s="181">
        <v>4703000</v>
      </c>
      <c r="B109" s="143" t="s">
        <v>198</v>
      </c>
      <c r="C109" s="127">
        <f>'[3]2019-2020 Rev Final-merged'!F102</f>
        <v>718025.90815512824</v>
      </c>
      <c r="D109" s="127">
        <f>'[3]2019-2020 Rev Final-merged'!G102</f>
        <v>173134.62007199816</v>
      </c>
      <c r="E109" s="127">
        <f>'[3]2019-2020 Rev Final-merged'!H102</f>
        <v>312501.56364434614</v>
      </c>
      <c r="F109" s="127">
        <f>'[3]2019-2020 Rev Final-merged'!I102</f>
        <v>315764.28343865043</v>
      </c>
      <c r="G109" s="127">
        <f>'[3]2019-2020 Rev Final-merged'!J102</f>
        <v>1519426.375310123</v>
      </c>
      <c r="H109" s="127">
        <f>'[3]2019-2020 Rev Final-merged'!K102</f>
        <v>797893.69674145081</v>
      </c>
      <c r="I109" s="127">
        <f>'[3]2019-2020 Rev Final-merged'!L102</f>
        <v>195303.89979109369</v>
      </c>
      <c r="J109" s="127">
        <f>'[3]2019-2020 Rev Final-merged'!M102</f>
        <v>372065.93515233154</v>
      </c>
      <c r="K109" s="127">
        <f>'[3]2019-2020 Rev Final-merged'!N102</f>
        <v>307887.38827037823</v>
      </c>
      <c r="L109" s="127">
        <f>'[3]2019-2020 Rev Final-merged'!O102</f>
        <v>1673150.9199552541</v>
      </c>
      <c r="M109" s="127">
        <f t="shared" si="81"/>
        <v>1673150.9199552541</v>
      </c>
      <c r="N109" s="127">
        <f>'[3]Hold Harmless Base-20'!Y101</f>
        <v>1428479.4486858223</v>
      </c>
      <c r="O109" s="162">
        <f t="shared" si="82"/>
        <v>244671.47126943176</v>
      </c>
      <c r="P109" s="163">
        <f t="shared" si="83"/>
        <v>244671.47126943176</v>
      </c>
      <c r="Q109" s="164">
        <f t="shared" si="84"/>
        <v>200683.8977946575</v>
      </c>
      <c r="R109" s="165">
        <f t="shared" si="85"/>
        <v>1472467.0221605967</v>
      </c>
      <c r="S109" s="166">
        <f t="shared" si="86"/>
        <v>1.0307932840862655</v>
      </c>
      <c r="T109" s="167">
        <f t="shared" si="87"/>
        <v>0.88005630848888139</v>
      </c>
      <c r="U109" s="149" t="b">
        <f t="shared" si="88"/>
        <v>0</v>
      </c>
      <c r="V109" s="127">
        <f t="shared" si="89"/>
        <v>1458642.4242096157</v>
      </c>
      <c r="W109" s="143">
        <f t="shared" si="90"/>
        <v>1458642.424209615</v>
      </c>
      <c r="X109" s="143">
        <f t="shared" si="91"/>
        <v>1458642.424209615</v>
      </c>
      <c r="Y109" s="143">
        <f>'[3]Hold Harmless Base-20'!L101</f>
        <v>675047.68252705026</v>
      </c>
      <c r="Z109" s="143">
        <f>'[3]Hold Harmless Base-20'!M101</f>
        <v>162771.45812899168</v>
      </c>
      <c r="AA109" s="143">
        <f>'[3]Hold Harmless Base-20'!N101</f>
        <v>293796.44094767014</v>
      </c>
      <c r="AB109" s="143">
        <f>'[3]Hold Harmless Base-20'!O101</f>
        <v>296863.86708211043</v>
      </c>
      <c r="AC109" s="143">
        <f t="shared" si="92"/>
        <v>1428479.4486858223</v>
      </c>
      <c r="AD109" s="168">
        <f>'[3]Populations-merged FY20'!M102</f>
        <v>0.23979422502489214</v>
      </c>
      <c r="AE109" s="169">
        <f t="shared" si="93"/>
        <v>0</v>
      </c>
      <c r="AF109" s="169">
        <f t="shared" si="94"/>
        <v>0.9</v>
      </c>
      <c r="AG109" s="169">
        <f t="shared" si="95"/>
        <v>0</v>
      </c>
      <c r="AH109" s="170">
        <f t="shared" si="96"/>
        <v>0.9</v>
      </c>
      <c r="AI109" s="143">
        <f t="shared" si="97"/>
        <v>1285631.50381724</v>
      </c>
      <c r="AJ109" s="143">
        <f t="shared" si="98"/>
        <v>0</v>
      </c>
      <c r="AK109" s="143">
        <f t="shared" si="99"/>
        <v>1458642.424209615</v>
      </c>
      <c r="AL109" s="143">
        <f t="shared" si="100"/>
        <v>1457572.4308593383</v>
      </c>
      <c r="AM109" s="143">
        <f t="shared" si="101"/>
        <v>1457572.4308593383</v>
      </c>
      <c r="AN109" s="143">
        <f t="shared" si="102"/>
        <v>0</v>
      </c>
      <c r="AO109" s="143">
        <f t="shared" si="103"/>
        <v>1457572.4308593383</v>
      </c>
      <c r="AP109" s="143">
        <f t="shared" si="104"/>
        <v>1457569.7701147622</v>
      </c>
      <c r="AQ109" s="143">
        <f t="shared" si="105"/>
        <v>1457569.7701147622</v>
      </c>
      <c r="AR109" s="143">
        <f t="shared" si="106"/>
        <v>0</v>
      </c>
      <c r="AS109" s="143">
        <f t="shared" si="107"/>
        <v>1457569.7701147622</v>
      </c>
      <c r="AT109" s="143">
        <f t="shared" si="108"/>
        <v>1457569.7701147618</v>
      </c>
      <c r="AU109" s="127">
        <f t="shared" si="109"/>
        <v>1457569.7701147618</v>
      </c>
      <c r="AV109" s="143">
        <f t="shared" si="110"/>
        <v>0</v>
      </c>
      <c r="AW109" s="143">
        <f>'[3]Populations-merged FY20'!K102</f>
        <v>1445</v>
      </c>
      <c r="AX109" s="151">
        <f t="shared" si="111"/>
        <v>1009</v>
      </c>
      <c r="AY109" s="152">
        <f>'[3]Populations-merged FY20'!G102</f>
        <v>0</v>
      </c>
      <c r="AZ109" s="171">
        <f t="shared" si="112"/>
        <v>0</v>
      </c>
      <c r="BA109" s="172">
        <f t="shared" si="113"/>
        <v>1457569.7701147618</v>
      </c>
      <c r="BB109" s="182">
        <f t="shared" si="119"/>
        <v>1456560.7701147618</v>
      </c>
      <c r="BC109" s="174">
        <f>'[3]Spec Schs Calculations-20'!C100</f>
        <v>1</v>
      </c>
      <c r="BD109" s="183">
        <f t="shared" si="114"/>
        <v>1009</v>
      </c>
      <c r="BE109" s="176">
        <f>'[3]Spec Schs Calculations-20'!D100</f>
        <v>0</v>
      </c>
      <c r="BF109" s="184">
        <f t="shared" si="115"/>
        <v>0</v>
      </c>
      <c r="BG109" s="176">
        <f>'[3]Spec Schs Calculations-20'!E100</f>
        <v>0</v>
      </c>
      <c r="BH109" s="184">
        <f t="shared" si="116"/>
        <v>0</v>
      </c>
      <c r="BI109" s="185">
        <f>'[3]Spec Schs Calculations-20'!F100</f>
        <v>0</v>
      </c>
      <c r="BJ109" s="184">
        <f t="shared" si="117"/>
        <v>0</v>
      </c>
      <c r="BK109" s="180">
        <f t="shared" si="118"/>
        <v>1009</v>
      </c>
      <c r="BL109" s="13"/>
    </row>
    <row r="110" spans="1:67" ht="14.5" x14ac:dyDescent="0.35">
      <c r="A110" s="181">
        <v>4703030</v>
      </c>
      <c r="B110" s="187" t="s">
        <v>199</v>
      </c>
      <c r="C110" s="127">
        <f>'[3]2019-2020 Rev Final-merged'!F103</f>
        <v>3338912.9263512138</v>
      </c>
      <c r="D110" s="127">
        <f>'[3]2019-2020 Rev Final-merged'!G103</f>
        <v>804558.01149409241</v>
      </c>
      <c r="E110" s="127">
        <f>'[3]2019-2020 Rev Final-merged'!H103</f>
        <v>2008015.0575163278</v>
      </c>
      <c r="F110" s="127">
        <f>'[3]2019-2020 Rev Final-merged'!I103</f>
        <v>2025756.3044128611</v>
      </c>
      <c r="G110" s="127">
        <f>'[3]2019-2020 Rev Final-merged'!J103</f>
        <v>8177242.2997744959</v>
      </c>
      <c r="H110" s="127">
        <f>'[3]2019-2020 Rev Final-merged'!K103</f>
        <v>3621167.3793982249</v>
      </c>
      <c r="I110" s="127">
        <f>'[3]2019-2020 Rev Final-merged'!L103</f>
        <v>883052.36945586721</v>
      </c>
      <c r="J110" s="127">
        <f>'[3]2019-2020 Rev Final-merged'!M103</f>
        <v>2232628.2680188054</v>
      </c>
      <c r="K110" s="127">
        <f>'[3]2019-2020 Rev Final-merged'!N103</f>
        <v>2062402.7781287772</v>
      </c>
      <c r="L110" s="127">
        <f>'[3]2019-2020 Rev Final-merged'!O103</f>
        <v>8799250.7950016744</v>
      </c>
      <c r="M110" s="127">
        <f t="shared" si="81"/>
        <v>8799250.7950016744</v>
      </c>
      <c r="N110" s="127">
        <f>'[3]Hold Harmless Base-20'!Y102</f>
        <v>7208859.8639661847</v>
      </c>
      <c r="O110" s="162">
        <f t="shared" si="82"/>
        <v>1590390.9310354898</v>
      </c>
      <c r="P110" s="163">
        <f t="shared" si="83"/>
        <v>1590390.9310354898</v>
      </c>
      <c r="Q110" s="164">
        <f t="shared" si="84"/>
        <v>1304466.9629914132</v>
      </c>
      <c r="R110" s="165">
        <f t="shared" si="85"/>
        <v>7494783.8320102617</v>
      </c>
      <c r="S110" s="166">
        <f t="shared" si="86"/>
        <v>1.0396628556303724</v>
      </c>
      <c r="T110" s="167">
        <f t="shared" si="87"/>
        <v>0.85175249650431584</v>
      </c>
      <c r="U110" s="149" t="b">
        <f t="shared" si="88"/>
        <v>0</v>
      </c>
      <c r="V110" s="127">
        <f t="shared" si="89"/>
        <v>7424417.316735087</v>
      </c>
      <c r="W110" s="143">
        <f t="shared" si="90"/>
        <v>7424417.3167350842</v>
      </c>
      <c r="X110" s="143">
        <f t="shared" si="91"/>
        <v>7424417.3167350842</v>
      </c>
      <c r="Y110" s="143">
        <f>'[3]Hold Harmless Base-20'!L102</f>
        <v>2943505.2187110712</v>
      </c>
      <c r="Z110" s="143">
        <f>'[3]Hold Harmless Base-20'!M102</f>
        <v>709278.96528786398</v>
      </c>
      <c r="AA110" s="143">
        <f>'[3]Hold Harmless Base-20'!N102</f>
        <v>1770217.7119991172</v>
      </c>
      <c r="AB110" s="143">
        <f>'[3]Hold Harmless Base-20'!O102</f>
        <v>1785857.9679681326</v>
      </c>
      <c r="AC110" s="143">
        <f t="shared" si="92"/>
        <v>7208859.8639661847</v>
      </c>
      <c r="AD110" s="168">
        <f>'[3]Populations-merged FY20'!M103</f>
        <v>0.17736308316430019</v>
      </c>
      <c r="AE110" s="169">
        <f t="shared" si="93"/>
        <v>0</v>
      </c>
      <c r="AF110" s="169">
        <f t="shared" si="94"/>
        <v>0.9</v>
      </c>
      <c r="AG110" s="169">
        <f t="shared" si="95"/>
        <v>0</v>
      </c>
      <c r="AH110" s="170">
        <f t="shared" si="96"/>
        <v>0.9</v>
      </c>
      <c r="AI110" s="143">
        <f t="shared" si="97"/>
        <v>6487973.8775695665</v>
      </c>
      <c r="AJ110" s="143">
        <f t="shared" si="98"/>
        <v>0</v>
      </c>
      <c r="AK110" s="143">
        <f t="shared" si="99"/>
        <v>7424417.3167350842</v>
      </c>
      <c r="AL110" s="143">
        <f t="shared" si="100"/>
        <v>7418971.103854714</v>
      </c>
      <c r="AM110" s="143">
        <f t="shared" si="101"/>
        <v>7418971.103854714</v>
      </c>
      <c r="AN110" s="143">
        <f t="shared" si="102"/>
        <v>0</v>
      </c>
      <c r="AO110" s="143">
        <f t="shared" si="103"/>
        <v>7418971.103854714</v>
      </c>
      <c r="AP110" s="143">
        <f t="shared" si="104"/>
        <v>7418957.5607972946</v>
      </c>
      <c r="AQ110" s="143">
        <f t="shared" si="105"/>
        <v>7418957.5607972946</v>
      </c>
      <c r="AR110" s="143">
        <f t="shared" si="106"/>
        <v>0</v>
      </c>
      <c r="AS110" s="143">
        <f t="shared" si="107"/>
        <v>7418957.5607972946</v>
      </c>
      <c r="AT110" s="143">
        <f t="shared" si="108"/>
        <v>7418957.5607972937</v>
      </c>
      <c r="AU110" s="127">
        <f t="shared" si="109"/>
        <v>7418957.5607972937</v>
      </c>
      <c r="AV110" s="143">
        <f t="shared" si="110"/>
        <v>0</v>
      </c>
      <c r="AW110" s="143">
        <f>'[3]Populations-merged FY20'!K103</f>
        <v>6558</v>
      </c>
      <c r="AX110" s="151">
        <f t="shared" si="111"/>
        <v>1131</v>
      </c>
      <c r="AY110" s="152">
        <f>'[3]Populations-merged FY20'!G103</f>
        <v>105</v>
      </c>
      <c r="AZ110" s="171">
        <f t="shared" si="112"/>
        <v>118755</v>
      </c>
      <c r="BA110" s="172">
        <f t="shared" si="113"/>
        <v>7300202.5607972937</v>
      </c>
      <c r="BB110" s="182">
        <f t="shared" si="119"/>
        <v>7279844.5607972937</v>
      </c>
      <c r="BC110" s="174">
        <f>'[3]Spec Schs Calculations-20'!C101</f>
        <v>7</v>
      </c>
      <c r="BD110" s="183">
        <f t="shared" si="114"/>
        <v>7917</v>
      </c>
      <c r="BE110" s="176">
        <f>'[3]Spec Schs Calculations-20'!D101</f>
        <v>0</v>
      </c>
      <c r="BF110" s="184">
        <f t="shared" si="115"/>
        <v>0</v>
      </c>
      <c r="BG110" s="176">
        <f>'[3]Spec Schs Calculations-20'!E101</f>
        <v>11</v>
      </c>
      <c r="BH110" s="184">
        <f t="shared" si="116"/>
        <v>12441</v>
      </c>
      <c r="BI110" s="185">
        <f>'[3]Spec Schs Calculations-20'!F101</f>
        <v>0</v>
      </c>
      <c r="BJ110" s="184">
        <f t="shared" si="117"/>
        <v>0</v>
      </c>
      <c r="BK110" s="180">
        <f t="shared" si="118"/>
        <v>20358</v>
      </c>
      <c r="BL110" s="13"/>
    </row>
    <row r="111" spans="1:67" ht="14.5" x14ac:dyDescent="0.35">
      <c r="A111" s="181">
        <v>4700078</v>
      </c>
      <c r="B111" s="143" t="s">
        <v>200</v>
      </c>
      <c r="C111" s="127">
        <f>'[3]2019-2020 Rev Final-merged'!F104</f>
        <v>81118.087291577904</v>
      </c>
      <c r="D111" s="127">
        <f>'[3]2019-2020 Rev Final-merged'!G104</f>
        <v>19559.669177230116</v>
      </c>
      <c r="E111" s="127">
        <f>'[3]2019-2020 Rev Final-merged'!H104</f>
        <v>28420.231784738033</v>
      </c>
      <c r="F111" s="127">
        <f>'[3]2019-2020 Rev Final-merged'!I104</f>
        <v>28716.957508991723</v>
      </c>
      <c r="G111" s="127">
        <f>'[3]2019-2020 Rev Final-merged'!J104</f>
        <v>157814.94576253777</v>
      </c>
      <c r="H111" s="127">
        <f>'[3]2019-2020 Rev Final-merged'!K104</f>
        <v>76200.228477730212</v>
      </c>
      <c r="I111" s="127">
        <f>'[3]2019-2020 Rev Final-merged'!L104</f>
        <v>16625.718800645598</v>
      </c>
      <c r="J111" s="127">
        <f>'[3]2019-2020 Rev Final-merged'!M104</f>
        <v>26894.917473316695</v>
      </c>
      <c r="K111" s="127">
        <f>'[3]2019-2020 Rev Final-merged'!N104</f>
        <v>24409.413882642963</v>
      </c>
      <c r="L111" s="127">
        <f>'[3]2019-2020 Rev Final-merged'!O104</f>
        <v>144130.27863433547</v>
      </c>
      <c r="M111" s="127">
        <f t="shared" ref="M111:M142" si="120">SUM(H111:K111)</f>
        <v>144130.27863433547</v>
      </c>
      <c r="N111" s="127">
        <f>'[3]Hold Harmless Base-20'!Y103</f>
        <v>147589.14318327478</v>
      </c>
      <c r="O111" s="162">
        <f t="shared" ref="O111:O142" si="121">M111-N111</f>
        <v>-3458.8645489393093</v>
      </c>
      <c r="P111" s="163" t="str">
        <f t="shared" ref="P111:P142" si="122">IF(O111&gt;0,O111,"0")</f>
        <v>0</v>
      </c>
      <c r="Q111" s="164">
        <f t="shared" ref="Q111:Q142" si="123">P111*$P$8</f>
        <v>0</v>
      </c>
      <c r="R111" s="165">
        <f t="shared" ref="R111:R142" si="124">M111-Q111</f>
        <v>144130.27863433547</v>
      </c>
      <c r="S111" s="166">
        <f t="shared" ref="S111:S142" si="125">IF($R111&gt;0,$R111/N111,0)</f>
        <v>0.97656423450711327</v>
      </c>
      <c r="T111" s="167">
        <f t="shared" ref="T111:T142" si="126">IF(R111&gt;0,R111/L111,0)</f>
        <v>1</v>
      </c>
      <c r="U111" s="149" t="b">
        <f t="shared" ref="U111:U142" si="127">AND(S111&lt;100%,T111&lt;100%)</f>
        <v>0</v>
      </c>
      <c r="V111" s="127">
        <f t="shared" ref="V111:V142" si="128">R111/R$13*X$3</f>
        <v>142777.07810441198</v>
      </c>
      <c r="W111" s="143">
        <f t="shared" ref="W111:W142" si="129">V111/V$13*Z$3</f>
        <v>142777.07810441192</v>
      </c>
      <c r="X111" s="143">
        <f t="shared" ref="X111:X142" si="130">V111/V$13*Z$3</f>
        <v>142777.07810441192</v>
      </c>
      <c r="Y111" s="143">
        <f>'[3]Hold Harmless Base-20'!L103</f>
        <v>75861.946675471539</v>
      </c>
      <c r="Z111" s="143">
        <f>'[3]Hold Harmless Base-20'!M103</f>
        <v>18292.277710879342</v>
      </c>
      <c r="AA111" s="143">
        <f>'[3]Hold Harmless Base-20'!N103</f>
        <v>26578.709880184593</v>
      </c>
      <c r="AB111" s="143">
        <f>'[3]Hold Harmless Base-20'!O103</f>
        <v>26856.20891673931</v>
      </c>
      <c r="AC111" s="143">
        <f t="shared" ref="AC111:AC142" si="131">SUM(Y111:AB111)</f>
        <v>147589.14318327478</v>
      </c>
      <c r="AD111" s="168">
        <f>'[3]Populations-merged FY20'!M104</f>
        <v>0.14345114345114346</v>
      </c>
      <c r="AE111" s="169">
        <f t="shared" ref="AE111:AE142" si="132">IF($AD111&lt;0.15,0.85,0)</f>
        <v>0.85</v>
      </c>
      <c r="AF111" s="169">
        <f t="shared" ref="AF111:AF142" si="133">IF(AND($AD111&gt;=0.15,$AD111&lt;0.3),0.9,0)</f>
        <v>0</v>
      </c>
      <c r="AG111" s="169">
        <f t="shared" ref="AG111:AG142" si="134">IF($AD111&gt;=0.3,0.95,0)</f>
        <v>0</v>
      </c>
      <c r="AH111" s="170">
        <f t="shared" ref="AH111:AH142" si="135">MAX(AE111:AG111)</f>
        <v>0.85</v>
      </c>
      <c r="AI111" s="143">
        <f t="shared" ref="AI111:AI142" si="136">AC111*AH111</f>
        <v>125450.77170578355</v>
      </c>
      <c r="AJ111" s="143">
        <f t="shared" ref="AJ111:AJ142" si="137">IF(X111&lt;$AI111,$AI111,0)</f>
        <v>0</v>
      </c>
      <c r="AK111" s="143">
        <f t="shared" ref="AK111:AK142" si="138">IF($AJ111=0,X111,0)</f>
        <v>142777.07810441192</v>
      </c>
      <c r="AL111" s="143">
        <f t="shared" ref="AL111:AL142" si="139">AK111/AK$13*AM$8</f>
        <v>142672.34337189072</v>
      </c>
      <c r="AM111" s="143">
        <f t="shared" ref="AM111:AM142" si="140">$AJ111+AL111</f>
        <v>142672.34337189072</v>
      </c>
      <c r="AN111" s="143">
        <f t="shared" ref="AN111:AN142" si="141">IF(AM111&lt;$AI111,$AI111,0)</f>
        <v>0</v>
      </c>
      <c r="AO111" s="143">
        <f t="shared" ref="AO111:AO142" si="142">IF($AJ111+$AN111=0,AM111,0)</f>
        <v>142672.34337189072</v>
      </c>
      <c r="AP111" s="143">
        <f t="shared" ref="AP111:AP142" si="143">AO111/AO$13*AQ$8</f>
        <v>142672.08292880349</v>
      </c>
      <c r="AQ111" s="143">
        <f t="shared" ref="AQ111:AQ142" si="144">$AJ111+$AN111+AP111</f>
        <v>142672.08292880349</v>
      </c>
      <c r="AR111" s="143">
        <f t="shared" ref="AR111:AR142" si="145">IF(AQ111&lt;$AI111,$AI111,0)</f>
        <v>0</v>
      </c>
      <c r="AS111" s="143">
        <f t="shared" ref="AS111:AS142" si="146">IF($AJ111+$AN111+$AR111=0,AQ111,0)</f>
        <v>142672.08292880349</v>
      </c>
      <c r="AT111" s="143">
        <f t="shared" ref="AT111:AT142" si="147">AS111/AS$13*AU$8</f>
        <v>142672.08292880346</v>
      </c>
      <c r="AU111" s="127">
        <f t="shared" ref="AU111:AU142" si="148">$AJ111+$AN111+$AR111+AT111</f>
        <v>142672.08292880346</v>
      </c>
      <c r="AV111" s="143">
        <f t="shared" ref="AV111:AV142" si="149">IF(AU111&lt;$AI111,$AI111,0)</f>
        <v>0</v>
      </c>
      <c r="AW111" s="143">
        <f>'[3]Populations-merged FY20'!K104</f>
        <v>138</v>
      </c>
      <c r="AX111" s="151">
        <f t="shared" ref="AX111:AX142" si="150">ROUND(AU111/AW111,0)</f>
        <v>1034</v>
      </c>
      <c r="AY111" s="152">
        <f>'[3]Populations-merged FY20'!G104</f>
        <v>0</v>
      </c>
      <c r="AZ111" s="171">
        <f t="shared" ref="AZ111:AZ142" si="151">ROUND(AX111*AY111,0)</f>
        <v>0</v>
      </c>
      <c r="BA111" s="172">
        <f t="shared" ref="BA111:BA142" si="152">AU111-AZ111</f>
        <v>142672.08292880346</v>
      </c>
      <c r="BB111" s="182">
        <f t="shared" si="119"/>
        <v>142672.08292880346</v>
      </c>
      <c r="BC111" s="174">
        <f>'[3]Spec Schs Calculations-20'!C102</f>
        <v>0</v>
      </c>
      <c r="BD111" s="183">
        <f t="shared" ref="BD111:BD142" si="153">BC111*AX111</f>
        <v>0</v>
      </c>
      <c r="BE111" s="176">
        <f>'[3]Spec Schs Calculations-20'!D102</f>
        <v>0</v>
      </c>
      <c r="BF111" s="184">
        <f t="shared" ref="BF111:BF142" si="154">BE111*AX111</f>
        <v>0</v>
      </c>
      <c r="BG111" s="176">
        <f>'[3]Spec Schs Calculations-20'!E102</f>
        <v>0</v>
      </c>
      <c r="BH111" s="184">
        <f t="shared" ref="BH111:BH142" si="155">BG111*AX111</f>
        <v>0</v>
      </c>
      <c r="BI111" s="185">
        <f>'[3]Spec Schs Calculations-20'!F102</f>
        <v>0</v>
      </c>
      <c r="BJ111" s="184">
        <f t="shared" ref="BJ111:BJ142" si="156">BI111*AX111</f>
        <v>0</v>
      </c>
      <c r="BK111" s="180">
        <f t="shared" ref="BK111:BK142" si="157">SUM(BD111,BF111,BH111,BJ111)</f>
        <v>0</v>
      </c>
      <c r="BL111" s="13"/>
    </row>
    <row r="112" spans="1:67" ht="14.5" x14ac:dyDescent="0.35">
      <c r="A112" s="181">
        <v>4703060</v>
      </c>
      <c r="B112" s="143" t="s">
        <v>201</v>
      </c>
      <c r="C112" s="127">
        <f>'[3]2019-2020 Rev Final-merged'!F105</f>
        <v>454261.28883283597</v>
      </c>
      <c r="D112" s="127">
        <f>'[3]2019-2020 Rev Final-merged'!G105</f>
        <v>109534.14739248865</v>
      </c>
      <c r="E112" s="127">
        <f>'[3]2019-2020 Rev Final-merged'!H105</f>
        <v>227035.32905572219</v>
      </c>
      <c r="F112" s="127">
        <f>'[3]2019-2020 Rev Final-merged'!I105</f>
        <v>229405.7257138314</v>
      </c>
      <c r="G112" s="127">
        <f>'[3]2019-2020 Rev Final-merged'!J105</f>
        <v>1020236.4909948782</v>
      </c>
      <c r="H112" s="127">
        <f>'[3]2019-2020 Rev Final-merged'!K105</f>
        <v>408835.15994955238</v>
      </c>
      <c r="I112" s="127">
        <f>'[3]2019-2020 Rev Final-merged'!L105</f>
        <v>99206.271589386015</v>
      </c>
      <c r="J112" s="127">
        <f>'[3]2019-2020 Rev Final-merged'!M105</f>
        <v>204331.79615014998</v>
      </c>
      <c r="K112" s="127">
        <f>'[3]2019-2020 Rev Final-merged'!N105</f>
        <v>206465.15314244825</v>
      </c>
      <c r="L112" s="127">
        <f>'[3]2019-2020 Rev Final-merged'!O105</f>
        <v>918838.38083153672</v>
      </c>
      <c r="M112" s="127">
        <f t="shared" si="120"/>
        <v>918838.38083153672</v>
      </c>
      <c r="N112" s="127">
        <f>'[3]Hold Harmless Base-20'!Y104</f>
        <v>868119.64916012762</v>
      </c>
      <c r="O112" s="162">
        <f t="shared" si="121"/>
        <v>50718.731671409099</v>
      </c>
      <c r="P112" s="163">
        <f t="shared" si="122"/>
        <v>50718.731671409099</v>
      </c>
      <c r="Q112" s="164">
        <f t="shared" si="123"/>
        <v>41600.406905679869</v>
      </c>
      <c r="R112" s="165">
        <f t="shared" si="124"/>
        <v>877237.97392585687</v>
      </c>
      <c r="S112" s="166">
        <f t="shared" si="125"/>
        <v>1.0105035345928997</v>
      </c>
      <c r="T112" s="167">
        <f t="shared" si="126"/>
        <v>0.95472500085593726</v>
      </c>
      <c r="U112" s="149" t="b">
        <f t="shared" si="127"/>
        <v>0</v>
      </c>
      <c r="V112" s="127">
        <f t="shared" si="128"/>
        <v>869001.82186653046</v>
      </c>
      <c r="W112" s="143">
        <f t="shared" si="129"/>
        <v>869001.82186653011</v>
      </c>
      <c r="X112" s="143">
        <f t="shared" si="130"/>
        <v>869001.82186653011</v>
      </c>
      <c r="Y112" s="143">
        <f>'[3]Hold Harmless Base-20'!L104</f>
        <v>386531.11721581098</v>
      </c>
      <c r="Z112" s="143">
        <f>'[3]Hold Harmless Base-20'!M104</f>
        <v>93202.650997805104</v>
      </c>
      <c r="AA112" s="143">
        <f>'[3]Hold Harmless Base-20'!N104</f>
        <v>193184.45472834702</v>
      </c>
      <c r="AB112" s="143">
        <f>'[3]Hold Harmless Base-20'!O104</f>
        <v>195201.4262181645</v>
      </c>
      <c r="AC112" s="143">
        <f t="shared" si="131"/>
        <v>868119.64916012762</v>
      </c>
      <c r="AD112" s="168">
        <f>'[3]Populations-merged FY20'!M105</f>
        <v>0.23264659270998414</v>
      </c>
      <c r="AE112" s="169">
        <f t="shared" si="132"/>
        <v>0</v>
      </c>
      <c r="AF112" s="169">
        <f t="shared" si="133"/>
        <v>0.9</v>
      </c>
      <c r="AG112" s="169">
        <f t="shared" si="134"/>
        <v>0</v>
      </c>
      <c r="AH112" s="170">
        <f t="shared" si="135"/>
        <v>0.9</v>
      </c>
      <c r="AI112" s="143">
        <f t="shared" si="136"/>
        <v>781307.68424411491</v>
      </c>
      <c r="AJ112" s="143">
        <f t="shared" si="137"/>
        <v>0</v>
      </c>
      <c r="AK112" s="143">
        <f t="shared" si="138"/>
        <v>869001.82186653011</v>
      </c>
      <c r="AL112" s="143">
        <f t="shared" si="139"/>
        <v>868364.36188638501</v>
      </c>
      <c r="AM112" s="143">
        <f t="shared" si="140"/>
        <v>868364.36188638501</v>
      </c>
      <c r="AN112" s="143">
        <f t="shared" si="141"/>
        <v>0</v>
      </c>
      <c r="AO112" s="143">
        <f t="shared" si="142"/>
        <v>868364.36188638501</v>
      </c>
      <c r="AP112" s="143">
        <f t="shared" si="143"/>
        <v>868362.77671935188</v>
      </c>
      <c r="AQ112" s="143">
        <f t="shared" si="144"/>
        <v>868362.77671935188</v>
      </c>
      <c r="AR112" s="143">
        <f t="shared" si="145"/>
        <v>0</v>
      </c>
      <c r="AS112" s="143">
        <f t="shared" si="146"/>
        <v>868362.77671935188</v>
      </c>
      <c r="AT112" s="143">
        <f t="shared" si="147"/>
        <v>868362.77671935176</v>
      </c>
      <c r="AU112" s="127">
        <f t="shared" si="148"/>
        <v>868362.77671935176</v>
      </c>
      <c r="AV112" s="143">
        <f t="shared" si="149"/>
        <v>0</v>
      </c>
      <c r="AW112" s="143">
        <f>'[3]Populations-merged FY20'!K105</f>
        <v>734</v>
      </c>
      <c r="AX112" s="151">
        <f t="shared" si="150"/>
        <v>1183</v>
      </c>
      <c r="AY112" s="152">
        <f>'[3]Populations-merged FY20'!G105</f>
        <v>0</v>
      </c>
      <c r="AZ112" s="171">
        <f t="shared" si="151"/>
        <v>0</v>
      </c>
      <c r="BA112" s="172">
        <f t="shared" si="152"/>
        <v>868362.77671935176</v>
      </c>
      <c r="BB112" s="182">
        <f t="shared" si="119"/>
        <v>865996.77671935176</v>
      </c>
      <c r="BC112" s="174">
        <f>'[3]Spec Schs Calculations-20'!C103</f>
        <v>0</v>
      </c>
      <c r="BD112" s="183">
        <f t="shared" si="153"/>
        <v>0</v>
      </c>
      <c r="BE112" s="176">
        <f>'[3]Spec Schs Calculations-20'!D103</f>
        <v>0</v>
      </c>
      <c r="BF112" s="184">
        <f t="shared" si="154"/>
        <v>0</v>
      </c>
      <c r="BG112" s="176">
        <f>'[3]Spec Schs Calculations-20'!E103</f>
        <v>0</v>
      </c>
      <c r="BH112" s="184">
        <f t="shared" si="155"/>
        <v>0</v>
      </c>
      <c r="BI112" s="185">
        <f>'[3]Spec Schs Calculations-20'!F103</f>
        <v>2</v>
      </c>
      <c r="BJ112" s="184">
        <f t="shared" si="156"/>
        <v>2366</v>
      </c>
      <c r="BK112" s="180">
        <f t="shared" si="157"/>
        <v>2366</v>
      </c>
      <c r="BL112" s="13"/>
    </row>
    <row r="113" spans="1:64" ht="14.5" x14ac:dyDescent="0.35">
      <c r="A113" s="181">
        <v>4703090</v>
      </c>
      <c r="B113" s="199" t="s">
        <v>202</v>
      </c>
      <c r="C113" s="127">
        <f>'[3]2019-2020 Rev Final-merged'!F106</f>
        <v>770740.36930155102</v>
      </c>
      <c r="D113" s="127">
        <f>'[3]2019-2020 Rev Final-merged'!G106</f>
        <v>167800.42153144686</v>
      </c>
      <c r="E113" s="127">
        <f>'[3]2019-2020 Rev Final-merged'!H106</f>
        <v>337048.1008901149</v>
      </c>
      <c r="F113" s="127">
        <f>'[3]2019-2020 Rev Final-merged'!I106</f>
        <v>340652.32218200824</v>
      </c>
      <c r="G113" s="127">
        <f>'[3]2019-2020 Rev Final-merged'!J106</f>
        <v>1616241.213905121</v>
      </c>
      <c r="H113" s="127">
        <f>'[3]2019-2020 Rev Final-merged'!K106</f>
        <v>826054.65074409032</v>
      </c>
      <c r="I113" s="127">
        <f>'[3]2019-2020 Rev Final-merged'!L106</f>
        <v>142343.17344659698</v>
      </c>
      <c r="J113" s="127">
        <f>'[3]2019-2020 Rev Final-merged'!M106</f>
        <v>370262.21664165688</v>
      </c>
      <c r="K113" s="127">
        <f>'[3]2019-2020 Rev Final-merged'!N106</f>
        <v>313447.76314282365</v>
      </c>
      <c r="L113" s="127">
        <f>'[3]2019-2020 Rev Final-merged'!O106</f>
        <v>1652107.8039751679</v>
      </c>
      <c r="M113" s="127">
        <f t="shared" si="120"/>
        <v>1652107.8039751679</v>
      </c>
      <c r="N113" s="127">
        <f>'[3]Hold Harmless Base-20'!Y105</f>
        <v>1686434.571542969</v>
      </c>
      <c r="O113" s="162">
        <f t="shared" si="121"/>
        <v>-34326.767567801056</v>
      </c>
      <c r="P113" s="163" t="str">
        <f t="shared" si="122"/>
        <v>0</v>
      </c>
      <c r="Q113" s="164">
        <f t="shared" si="123"/>
        <v>0</v>
      </c>
      <c r="R113" s="165">
        <f t="shared" si="124"/>
        <v>1652107.8039751679</v>
      </c>
      <c r="S113" s="166">
        <f t="shared" si="125"/>
        <v>0.979645360604536</v>
      </c>
      <c r="T113" s="167">
        <f t="shared" si="126"/>
        <v>1</v>
      </c>
      <c r="U113" s="149" t="b">
        <f t="shared" si="127"/>
        <v>0</v>
      </c>
      <c r="V113" s="127">
        <f t="shared" si="128"/>
        <v>1636596.6069039279</v>
      </c>
      <c r="W113" s="143">
        <f t="shared" si="129"/>
        <v>1636596.6069039272</v>
      </c>
      <c r="X113" s="143">
        <f t="shared" si="130"/>
        <v>1636596.6069039272</v>
      </c>
      <c r="Y113" s="143">
        <f>'[3]Hold Harmless Base-20'!L105</f>
        <v>804213.62435955915</v>
      </c>
      <c r="Z113" s="143">
        <f>'[3]Hold Harmless Base-20'!M105</f>
        <v>175087.99401691742</v>
      </c>
      <c r="AA113" s="143">
        <f>'[3]Hold Harmless Base-20'!N105</f>
        <v>351686.10027003055</v>
      </c>
      <c r="AB113" s="143">
        <f>'[3]Hold Harmless Base-20'!O105</f>
        <v>355446.85289646185</v>
      </c>
      <c r="AC113" s="143">
        <f t="shared" si="131"/>
        <v>1686434.571542969</v>
      </c>
      <c r="AD113" s="168">
        <f>'[3]Populations-merged FY20'!M106</f>
        <v>0.12952380952380951</v>
      </c>
      <c r="AE113" s="169">
        <f t="shared" si="132"/>
        <v>0.85</v>
      </c>
      <c r="AF113" s="169">
        <f t="shared" si="133"/>
        <v>0</v>
      </c>
      <c r="AG113" s="169">
        <f t="shared" si="134"/>
        <v>0</v>
      </c>
      <c r="AH113" s="170">
        <f t="shared" si="135"/>
        <v>0.85</v>
      </c>
      <c r="AI113" s="143">
        <f t="shared" si="136"/>
        <v>1433469.3858115235</v>
      </c>
      <c r="AJ113" s="143">
        <f t="shared" si="137"/>
        <v>0</v>
      </c>
      <c r="AK113" s="143">
        <f t="shared" si="138"/>
        <v>1636596.6069039272</v>
      </c>
      <c r="AL113" s="143">
        <f t="shared" si="139"/>
        <v>1635396.0745065364</v>
      </c>
      <c r="AM113" s="143">
        <f t="shared" si="140"/>
        <v>1635396.0745065364</v>
      </c>
      <c r="AN113" s="143">
        <f t="shared" si="141"/>
        <v>0</v>
      </c>
      <c r="AO113" s="143">
        <f t="shared" si="142"/>
        <v>1635396.0745065364</v>
      </c>
      <c r="AP113" s="143">
        <f t="shared" si="143"/>
        <v>1635393.0891514742</v>
      </c>
      <c r="AQ113" s="143">
        <f t="shared" si="144"/>
        <v>1635393.0891514742</v>
      </c>
      <c r="AR113" s="143">
        <f t="shared" si="145"/>
        <v>0</v>
      </c>
      <c r="AS113" s="143">
        <f t="shared" si="146"/>
        <v>1635393.0891514742</v>
      </c>
      <c r="AT113" s="143">
        <f t="shared" si="147"/>
        <v>1635393.0891514737</v>
      </c>
      <c r="AU113" s="127">
        <f t="shared" si="148"/>
        <v>1635393.0891514737</v>
      </c>
      <c r="AV113" s="143">
        <f t="shared" si="149"/>
        <v>0</v>
      </c>
      <c r="AW113" s="143">
        <f>'[3]Populations-merged FY20'!K106</f>
        <v>1496</v>
      </c>
      <c r="AX113" s="151">
        <f t="shared" si="150"/>
        <v>1093</v>
      </c>
      <c r="AY113" s="152">
        <f>'[3]Populations-merged FY20'!G106</f>
        <v>0</v>
      </c>
      <c r="AZ113" s="171">
        <f t="shared" si="151"/>
        <v>0</v>
      </c>
      <c r="BA113" s="172">
        <f t="shared" si="152"/>
        <v>1635393.0891514737</v>
      </c>
      <c r="BB113" s="182">
        <f t="shared" si="119"/>
        <v>1635393.0891514737</v>
      </c>
      <c r="BC113" s="174">
        <f>'[3]Spec Schs Calculations-20'!C104</f>
        <v>0</v>
      </c>
      <c r="BD113" s="183">
        <f t="shared" si="153"/>
        <v>0</v>
      </c>
      <c r="BE113" s="176">
        <f>'[3]Spec Schs Calculations-20'!D104</f>
        <v>0</v>
      </c>
      <c r="BF113" s="184">
        <f t="shared" si="154"/>
        <v>0</v>
      </c>
      <c r="BG113" s="176">
        <f>'[3]Spec Schs Calculations-20'!E104</f>
        <v>0</v>
      </c>
      <c r="BH113" s="184">
        <f t="shared" si="155"/>
        <v>0</v>
      </c>
      <c r="BI113" s="185">
        <f>'[3]Spec Schs Calculations-20'!F104</f>
        <v>0</v>
      </c>
      <c r="BJ113" s="184">
        <f t="shared" si="156"/>
        <v>0</v>
      </c>
      <c r="BK113" s="180">
        <f t="shared" si="157"/>
        <v>0</v>
      </c>
      <c r="BL113" s="13"/>
    </row>
    <row r="114" spans="1:64" ht="14.5" x14ac:dyDescent="0.35">
      <c r="A114" s="181">
        <v>4703150</v>
      </c>
      <c r="B114" s="143" t="s">
        <v>203</v>
      </c>
      <c r="C114" s="127">
        <f>'[3]2019-2020 Rev Final-merged'!F107</f>
        <v>198346.80699037423</v>
      </c>
      <c r="D114" s="127">
        <f>'[3]2019-2020 Rev Final-merged'!G107</f>
        <v>47826.545923678808</v>
      </c>
      <c r="E114" s="127">
        <f>'[3]2019-2020 Rev Final-merged'!H107</f>
        <v>168774.91510624113</v>
      </c>
      <c r="F114" s="127">
        <f>'[3]2019-2020 Rev Final-merged'!I107</f>
        <v>176554.36541001819</v>
      </c>
      <c r="G114" s="127">
        <f>'[3]2019-2020 Rev Final-merged'!J107</f>
        <v>591502.63343031239</v>
      </c>
      <c r="H114" s="127">
        <f>'[3]2019-2020 Rev Final-merged'!K107</f>
        <v>218661.52519696511</v>
      </c>
      <c r="I114" s="127">
        <f>'[3]2019-2020 Rev Final-merged'!L107</f>
        <v>53522.729631330854</v>
      </c>
      <c r="J114" s="127">
        <f>'[3]2019-2020 Rev Final-merged'!M107</f>
        <v>193490.11939508523</v>
      </c>
      <c r="K114" s="127">
        <f>'[3]2019-2020 Rev Final-merged'!N107</f>
        <v>215925.21703517009</v>
      </c>
      <c r="L114" s="127">
        <f>'[3]2019-2020 Rev Final-merged'!O107</f>
        <v>681599.59125855123</v>
      </c>
      <c r="M114" s="127">
        <f t="shared" si="120"/>
        <v>681599.59125855123</v>
      </c>
      <c r="N114" s="127">
        <f>'[3]Hold Harmless Base-20'!Y106</f>
        <v>567686.38849977928</v>
      </c>
      <c r="O114" s="162">
        <f t="shared" si="121"/>
        <v>113913.20275877195</v>
      </c>
      <c r="P114" s="163">
        <f t="shared" si="122"/>
        <v>113913.20275877195</v>
      </c>
      <c r="Q114" s="164">
        <f t="shared" si="123"/>
        <v>93433.637445738408</v>
      </c>
      <c r="R114" s="165">
        <f t="shared" si="124"/>
        <v>588165.9538128128</v>
      </c>
      <c r="S114" s="166">
        <f t="shared" si="125"/>
        <v>1.0360754912006165</v>
      </c>
      <c r="T114" s="167">
        <f t="shared" si="126"/>
        <v>0.86292005065141508</v>
      </c>
      <c r="U114" s="149" t="b">
        <f t="shared" si="127"/>
        <v>0</v>
      </c>
      <c r="V114" s="127">
        <f t="shared" si="128"/>
        <v>582643.82142034243</v>
      </c>
      <c r="W114" s="143">
        <f t="shared" si="129"/>
        <v>582643.8214203422</v>
      </c>
      <c r="X114" s="143">
        <f t="shared" si="130"/>
        <v>582643.8214203422</v>
      </c>
      <c r="Y114" s="143">
        <f>'[3]Hold Harmless Base-20'!L106</f>
        <v>190360.5768884444</v>
      </c>
      <c r="Z114" s="143">
        <f>'[3]Hold Harmless Base-20'!M106</f>
        <v>45900.859261399695</v>
      </c>
      <c r="AA114" s="143">
        <f>'[3]Hold Harmless Base-20'!N106</f>
        <v>161979.36680413244</v>
      </c>
      <c r="AB114" s="143">
        <f>'[3]Hold Harmless Base-20'!O106</f>
        <v>169445.58554580272</v>
      </c>
      <c r="AC114" s="143">
        <f t="shared" si="131"/>
        <v>567686.38849977928</v>
      </c>
      <c r="AD114" s="168">
        <f>'[3]Populations-merged FY20'!M107</f>
        <v>0.53297442799461647</v>
      </c>
      <c r="AE114" s="169">
        <f t="shared" si="132"/>
        <v>0</v>
      </c>
      <c r="AF114" s="169">
        <f t="shared" si="133"/>
        <v>0</v>
      </c>
      <c r="AG114" s="169">
        <f t="shared" si="134"/>
        <v>0.95</v>
      </c>
      <c r="AH114" s="170">
        <f t="shared" si="135"/>
        <v>0.95</v>
      </c>
      <c r="AI114" s="143">
        <f t="shared" si="136"/>
        <v>539302.06907479034</v>
      </c>
      <c r="AJ114" s="143">
        <f t="shared" si="137"/>
        <v>0</v>
      </c>
      <c r="AK114" s="143">
        <f t="shared" si="138"/>
        <v>582643.8214203422</v>
      </c>
      <c r="AL114" s="143">
        <f t="shared" si="139"/>
        <v>582216.42056859646</v>
      </c>
      <c r="AM114" s="143">
        <f t="shared" si="140"/>
        <v>582216.42056859646</v>
      </c>
      <c r="AN114" s="143">
        <f t="shared" si="141"/>
        <v>0</v>
      </c>
      <c r="AO114" s="143">
        <f t="shared" si="142"/>
        <v>582216.42056859646</v>
      </c>
      <c r="AP114" s="143">
        <f t="shared" si="143"/>
        <v>582215.35775404924</v>
      </c>
      <c r="AQ114" s="143">
        <f t="shared" si="144"/>
        <v>582215.35775404924</v>
      </c>
      <c r="AR114" s="143">
        <f t="shared" si="145"/>
        <v>0</v>
      </c>
      <c r="AS114" s="143">
        <f t="shared" si="146"/>
        <v>582215.35775404924</v>
      </c>
      <c r="AT114" s="143">
        <f t="shared" si="147"/>
        <v>582215.35775404912</v>
      </c>
      <c r="AU114" s="127">
        <f t="shared" si="148"/>
        <v>582215.35775404912</v>
      </c>
      <c r="AV114" s="143">
        <f t="shared" si="149"/>
        <v>0</v>
      </c>
      <c r="AW114" s="143">
        <f>'[3]Populations-merged FY20'!K107</f>
        <v>396</v>
      </c>
      <c r="AX114" s="151">
        <f t="shared" si="150"/>
        <v>1470</v>
      </c>
      <c r="AY114" s="152">
        <f>'[3]Populations-merged FY20'!G107</f>
        <v>0</v>
      </c>
      <c r="AZ114" s="171">
        <f t="shared" si="151"/>
        <v>0</v>
      </c>
      <c r="BA114" s="172">
        <f t="shared" si="152"/>
        <v>582215.35775404912</v>
      </c>
      <c r="BB114" s="182">
        <f t="shared" si="119"/>
        <v>580745.35775404912</v>
      </c>
      <c r="BC114" s="174">
        <f>'[3]Spec Schs Calculations-20'!C105</f>
        <v>1</v>
      </c>
      <c r="BD114" s="183">
        <f t="shared" si="153"/>
        <v>1470</v>
      </c>
      <c r="BE114" s="176">
        <f>'[3]Spec Schs Calculations-20'!D105</f>
        <v>0</v>
      </c>
      <c r="BF114" s="184">
        <f t="shared" si="154"/>
        <v>0</v>
      </c>
      <c r="BG114" s="176">
        <f>'[3]Spec Schs Calculations-20'!E105</f>
        <v>0</v>
      </c>
      <c r="BH114" s="184">
        <f t="shared" si="155"/>
        <v>0</v>
      </c>
      <c r="BI114" s="185">
        <f>'[3]Spec Schs Calculations-20'!F105</f>
        <v>0</v>
      </c>
      <c r="BJ114" s="184">
        <f t="shared" si="156"/>
        <v>0</v>
      </c>
      <c r="BK114" s="180">
        <f t="shared" si="157"/>
        <v>1470</v>
      </c>
      <c r="BL114" s="13"/>
    </row>
    <row r="115" spans="1:64" ht="14.5" x14ac:dyDescent="0.35">
      <c r="A115" s="181">
        <v>4703210</v>
      </c>
      <c r="B115" s="143" t="s">
        <v>204</v>
      </c>
      <c r="C115" s="127">
        <f>'[3]2019-2020 Rev Final-merged'!F108</f>
        <v>472653.81972503749</v>
      </c>
      <c r="D115" s="127">
        <f>'[3]2019-2020 Rev Final-merged'!G108</f>
        <v>112903.44760903037</v>
      </c>
      <c r="E115" s="127">
        <f>'[3]2019-2020 Rev Final-merged'!H108</f>
        <v>194984.4830121352</v>
      </c>
      <c r="F115" s="127">
        <f>'[3]2019-2020 Rev Final-merged'!I108</f>
        <v>194296.0245277271</v>
      </c>
      <c r="G115" s="127">
        <f>'[3]2019-2020 Rev Final-merged'!J108</f>
        <v>974837.77487393026</v>
      </c>
      <c r="H115" s="127">
        <f>'[3]2019-2020 Rev Final-merged'!K108</f>
        <v>462170.95098449447</v>
      </c>
      <c r="I115" s="127">
        <f>'[3]2019-2020 Rev Final-merged'!L108</f>
        <v>113127.58762985843</v>
      </c>
      <c r="J115" s="127">
        <f>'[3]2019-2020 Rev Final-merged'!M108</f>
        <v>178342.06871634375</v>
      </c>
      <c r="K115" s="127">
        <f>'[3]2019-2020 Rev Final-merged'!N108</f>
        <v>175089.09497537711</v>
      </c>
      <c r="L115" s="127">
        <f>'[3]2019-2020 Rev Final-merged'!O108</f>
        <v>928729.70230607374</v>
      </c>
      <c r="M115" s="127">
        <f t="shared" si="120"/>
        <v>928729.70230607374</v>
      </c>
      <c r="N115" s="127">
        <f>'[3]Hold Harmless Base-20'!Y107</f>
        <v>955040.63920154294</v>
      </c>
      <c r="O115" s="162">
        <f t="shared" si="121"/>
        <v>-26310.936895469204</v>
      </c>
      <c r="P115" s="163" t="str">
        <f t="shared" si="122"/>
        <v>0</v>
      </c>
      <c r="Q115" s="164">
        <f t="shared" si="123"/>
        <v>0</v>
      </c>
      <c r="R115" s="165">
        <f t="shared" si="124"/>
        <v>928729.70230607374</v>
      </c>
      <c r="S115" s="166">
        <f t="shared" si="125"/>
        <v>0.97245045308494271</v>
      </c>
      <c r="T115" s="167">
        <f t="shared" si="126"/>
        <v>1</v>
      </c>
      <c r="U115" s="149" t="b">
        <f t="shared" si="127"/>
        <v>0</v>
      </c>
      <c r="V115" s="127">
        <f t="shared" si="128"/>
        <v>920010.10821922193</v>
      </c>
      <c r="W115" s="143">
        <f t="shared" si="129"/>
        <v>920010.10821922147</v>
      </c>
      <c r="X115" s="143">
        <f t="shared" si="130"/>
        <v>920010.10821922147</v>
      </c>
      <c r="Y115" s="143">
        <f>'[3]Hold Harmless Base-20'!L107</f>
        <v>463055.10285506526</v>
      </c>
      <c r="Z115" s="143">
        <f>'[3]Hold Harmless Base-20'!M107</f>
        <v>110610.5893224449</v>
      </c>
      <c r="AA115" s="143">
        <f>'[3]Hold Harmless Base-20'!N107</f>
        <v>191024.71210081541</v>
      </c>
      <c r="AB115" s="143">
        <f>'[3]Hold Harmless Base-20'!O107</f>
        <v>190350.23492321745</v>
      </c>
      <c r="AC115" s="143">
        <f t="shared" si="131"/>
        <v>955040.63920154294</v>
      </c>
      <c r="AD115" s="168">
        <f>'[3]Populations-merged FY20'!M108</f>
        <v>0.17793367346938777</v>
      </c>
      <c r="AE115" s="169">
        <f t="shared" si="132"/>
        <v>0</v>
      </c>
      <c r="AF115" s="169">
        <f t="shared" si="133"/>
        <v>0.9</v>
      </c>
      <c r="AG115" s="169">
        <f t="shared" si="134"/>
        <v>0</v>
      </c>
      <c r="AH115" s="170">
        <f t="shared" si="135"/>
        <v>0.9</v>
      </c>
      <c r="AI115" s="143">
        <f t="shared" si="136"/>
        <v>859536.57528138871</v>
      </c>
      <c r="AJ115" s="143">
        <f t="shared" si="137"/>
        <v>0</v>
      </c>
      <c r="AK115" s="143">
        <f t="shared" si="138"/>
        <v>920010.10821922147</v>
      </c>
      <c r="AL115" s="143">
        <f t="shared" si="139"/>
        <v>919335.23089381028</v>
      </c>
      <c r="AM115" s="143">
        <f t="shared" si="140"/>
        <v>919335.23089381028</v>
      </c>
      <c r="AN115" s="143">
        <f t="shared" si="141"/>
        <v>0</v>
      </c>
      <c r="AO115" s="143">
        <f t="shared" si="142"/>
        <v>919335.23089381028</v>
      </c>
      <c r="AP115" s="143">
        <f t="shared" si="143"/>
        <v>919333.55268134049</v>
      </c>
      <c r="AQ115" s="143">
        <f t="shared" si="144"/>
        <v>919333.55268134049</v>
      </c>
      <c r="AR115" s="143">
        <f t="shared" si="145"/>
        <v>0</v>
      </c>
      <c r="AS115" s="143">
        <f t="shared" si="146"/>
        <v>919333.55268134049</v>
      </c>
      <c r="AT115" s="143">
        <f t="shared" si="147"/>
        <v>919333.55268134025</v>
      </c>
      <c r="AU115" s="127">
        <f t="shared" si="148"/>
        <v>919333.55268134025</v>
      </c>
      <c r="AV115" s="143">
        <f t="shared" si="149"/>
        <v>0</v>
      </c>
      <c r="AW115" s="143">
        <f>'[3]Populations-merged FY20'!K108</f>
        <v>837</v>
      </c>
      <c r="AX115" s="151">
        <f t="shared" si="150"/>
        <v>1098</v>
      </c>
      <c r="AY115" s="152">
        <f>'[3]Populations-merged FY20'!G108</f>
        <v>0</v>
      </c>
      <c r="AZ115" s="171">
        <f t="shared" si="151"/>
        <v>0</v>
      </c>
      <c r="BA115" s="172">
        <f t="shared" si="152"/>
        <v>919333.55268134025</v>
      </c>
      <c r="BB115" s="182">
        <f t="shared" si="119"/>
        <v>918235.55268134025</v>
      </c>
      <c r="BC115" s="174">
        <f>'[3]Spec Schs Calculations-20'!C106</f>
        <v>1</v>
      </c>
      <c r="BD115" s="183">
        <f t="shared" si="153"/>
        <v>1098</v>
      </c>
      <c r="BE115" s="176">
        <f>'[3]Spec Schs Calculations-20'!D106</f>
        <v>0</v>
      </c>
      <c r="BF115" s="184">
        <f t="shared" si="154"/>
        <v>0</v>
      </c>
      <c r="BG115" s="176">
        <f>'[3]Spec Schs Calculations-20'!E106</f>
        <v>0</v>
      </c>
      <c r="BH115" s="184">
        <f t="shared" si="155"/>
        <v>0</v>
      </c>
      <c r="BI115" s="185">
        <f>'[3]Spec Schs Calculations-20'!F106</f>
        <v>0</v>
      </c>
      <c r="BJ115" s="184">
        <f t="shared" si="156"/>
        <v>0</v>
      </c>
      <c r="BK115" s="180">
        <f t="shared" si="157"/>
        <v>1098</v>
      </c>
      <c r="BL115" s="13"/>
    </row>
    <row r="116" spans="1:64" ht="14.5" x14ac:dyDescent="0.35">
      <c r="A116" s="181">
        <v>4703240</v>
      </c>
      <c r="B116" s="143" t="s">
        <v>205</v>
      </c>
      <c r="C116" s="127">
        <f>'[3]2019-2020 Rev Final-merged'!F109</f>
        <v>386226.76400764176</v>
      </c>
      <c r="D116" s="127">
        <f>'[3]2019-2020 Rev Final-merged'!G109</f>
        <v>93129.263566424677</v>
      </c>
      <c r="E116" s="127">
        <f>'[3]2019-2020 Rev Final-merged'!H109</f>
        <v>164140.75269119503</v>
      </c>
      <c r="F116" s="127">
        <f>'[3]2019-2020 Rev Final-merged'!I109</f>
        <v>165854.48902138192</v>
      </c>
      <c r="G116" s="127">
        <f>'[3]2019-2020 Rev Final-merged'!J109</f>
        <v>809351.26928664336</v>
      </c>
      <c r="H116" s="127">
        <f>'[3]2019-2020 Rev Final-merged'!K109</f>
        <v>441740.45494336385</v>
      </c>
      <c r="I116" s="127">
        <f>'[3]2019-2020 Rev Final-merged'!L109</f>
        <v>108126.72652794112</v>
      </c>
      <c r="J116" s="127">
        <f>'[3]2019-2020 Rev Final-merged'!M109</f>
        <v>209028.72617704124</v>
      </c>
      <c r="K116" s="127">
        <f>'[3]2019-2020 Rev Final-merged'!N109</f>
        <v>174184.31348640428</v>
      </c>
      <c r="L116" s="127">
        <f>'[3]2019-2020 Rev Final-merged'!O109</f>
        <v>933080.22113475041</v>
      </c>
      <c r="M116" s="127">
        <f t="shared" si="120"/>
        <v>933080.22113475041</v>
      </c>
      <c r="N116" s="127">
        <f>'[3]Hold Harmless Base-20'!Y108</f>
        <v>692582.4264880846</v>
      </c>
      <c r="O116" s="162">
        <f t="shared" si="121"/>
        <v>240497.7946466658</v>
      </c>
      <c r="P116" s="163">
        <f t="shared" si="122"/>
        <v>240497.7946466658</v>
      </c>
      <c r="Q116" s="164">
        <f t="shared" si="123"/>
        <v>197260.57390468605</v>
      </c>
      <c r="R116" s="165">
        <f t="shared" si="124"/>
        <v>735819.64723006438</v>
      </c>
      <c r="S116" s="166">
        <f t="shared" si="125"/>
        <v>1.0624289890825342</v>
      </c>
      <c r="T116" s="167">
        <f t="shared" si="126"/>
        <v>0.78859205303399238</v>
      </c>
      <c r="U116" s="149" t="b">
        <f t="shared" si="127"/>
        <v>0</v>
      </c>
      <c r="V116" s="127">
        <f t="shared" si="128"/>
        <v>728911.23391126411</v>
      </c>
      <c r="W116" s="143">
        <f t="shared" si="129"/>
        <v>728911.23391126376</v>
      </c>
      <c r="X116" s="143">
        <f t="shared" si="130"/>
        <v>728911.23391126376</v>
      </c>
      <c r="Y116" s="143">
        <f>'[3]Hold Harmless Base-20'!L108</f>
        <v>330504.04631702206</v>
      </c>
      <c r="Z116" s="143">
        <f>'[3]Hold Harmless Base-20'!M108</f>
        <v>79693.074917560036</v>
      </c>
      <c r="AA116" s="143">
        <f>'[3]Hold Harmless Base-20'!N108</f>
        <v>140459.40878630622</v>
      </c>
      <c r="AB116" s="143">
        <f>'[3]Hold Harmless Base-20'!O108</f>
        <v>141925.89646719632</v>
      </c>
      <c r="AC116" s="143">
        <f t="shared" si="131"/>
        <v>692582.4264880846</v>
      </c>
      <c r="AD116" s="168">
        <f>'[3]Populations-merged FY20'!M109</f>
        <v>0.24382810118866199</v>
      </c>
      <c r="AE116" s="169">
        <f t="shared" si="132"/>
        <v>0</v>
      </c>
      <c r="AF116" s="169">
        <f t="shared" si="133"/>
        <v>0.9</v>
      </c>
      <c r="AG116" s="169">
        <f t="shared" si="134"/>
        <v>0</v>
      </c>
      <c r="AH116" s="170">
        <f t="shared" si="135"/>
        <v>0.9</v>
      </c>
      <c r="AI116" s="143">
        <f t="shared" si="136"/>
        <v>623324.1838392762</v>
      </c>
      <c r="AJ116" s="143">
        <f t="shared" si="137"/>
        <v>0</v>
      </c>
      <c r="AK116" s="143">
        <f t="shared" si="138"/>
        <v>728911.23391126376</v>
      </c>
      <c r="AL116" s="143">
        <f t="shared" si="139"/>
        <v>728376.53797737195</v>
      </c>
      <c r="AM116" s="143">
        <f t="shared" si="140"/>
        <v>728376.53797737195</v>
      </c>
      <c r="AN116" s="143">
        <f t="shared" si="141"/>
        <v>0</v>
      </c>
      <c r="AO116" s="143">
        <f t="shared" si="142"/>
        <v>728376.53797737195</v>
      </c>
      <c r="AP116" s="143">
        <f t="shared" si="143"/>
        <v>728375.20835293503</v>
      </c>
      <c r="AQ116" s="143">
        <f t="shared" si="144"/>
        <v>728375.20835293503</v>
      </c>
      <c r="AR116" s="143">
        <f t="shared" si="145"/>
        <v>0</v>
      </c>
      <c r="AS116" s="143">
        <f t="shared" si="146"/>
        <v>728375.20835293503</v>
      </c>
      <c r="AT116" s="143">
        <f t="shared" si="147"/>
        <v>728375.20835293492</v>
      </c>
      <c r="AU116" s="127">
        <f t="shared" si="148"/>
        <v>728375.20835293492</v>
      </c>
      <c r="AV116" s="143">
        <f t="shared" si="149"/>
        <v>0</v>
      </c>
      <c r="AW116" s="143">
        <f>'[3]Populations-merged FY20'!K109</f>
        <v>800</v>
      </c>
      <c r="AX116" s="151">
        <f t="shared" si="150"/>
        <v>910</v>
      </c>
      <c r="AY116" s="152">
        <f>'[3]Populations-merged FY20'!G109</f>
        <v>0</v>
      </c>
      <c r="AZ116" s="171">
        <f t="shared" si="151"/>
        <v>0</v>
      </c>
      <c r="BA116" s="172">
        <f t="shared" si="152"/>
        <v>728375.20835293492</v>
      </c>
      <c r="BB116" s="182">
        <f t="shared" si="119"/>
        <v>727465.20835293492</v>
      </c>
      <c r="BC116" s="174">
        <f>'[3]Spec Schs Calculations-20'!C107</f>
        <v>1</v>
      </c>
      <c r="BD116" s="183">
        <f t="shared" si="153"/>
        <v>910</v>
      </c>
      <c r="BE116" s="176">
        <f>'[3]Spec Schs Calculations-20'!D107</f>
        <v>0</v>
      </c>
      <c r="BF116" s="184">
        <f t="shared" si="154"/>
        <v>0</v>
      </c>
      <c r="BG116" s="176">
        <f>'[3]Spec Schs Calculations-20'!E107</f>
        <v>0</v>
      </c>
      <c r="BH116" s="184">
        <f t="shared" si="155"/>
        <v>0</v>
      </c>
      <c r="BI116" s="185">
        <f>'[3]Spec Schs Calculations-20'!F107</f>
        <v>0</v>
      </c>
      <c r="BJ116" s="184">
        <f t="shared" si="156"/>
        <v>0</v>
      </c>
      <c r="BK116" s="180">
        <f t="shared" si="157"/>
        <v>910</v>
      </c>
      <c r="BL116" s="13"/>
    </row>
    <row r="117" spans="1:64" ht="14.5" x14ac:dyDescent="0.35">
      <c r="A117" s="181">
        <v>4703270</v>
      </c>
      <c r="B117" s="143" t="s">
        <v>206</v>
      </c>
      <c r="C117" s="127">
        <f>'[3]2019-2020 Rev Final-merged'!F110</f>
        <v>111339.20015807929</v>
      </c>
      <c r="D117" s="127">
        <f>'[3]2019-2020 Rev Final-merged'!G110</f>
        <v>26595.74307299978</v>
      </c>
      <c r="E117" s="127">
        <f>'[3]2019-2020 Rev Final-merged'!H110</f>
        <v>83653.423759186597</v>
      </c>
      <c r="F117" s="127">
        <f>'[3]2019-2020 Rev Final-merged'!I110</f>
        <v>83358.057130790781</v>
      </c>
      <c r="G117" s="127">
        <f>'[3]2019-2020 Rev Final-merged'!J110</f>
        <v>304946.42412105645</v>
      </c>
      <c r="H117" s="127">
        <f>'[3]2019-2020 Rev Final-merged'!K110</f>
        <v>127552.55636489627</v>
      </c>
      <c r="I117" s="127">
        <f>'[3]2019-2020 Rev Final-merged'!L110</f>
        <v>31221.59228494301</v>
      </c>
      <c r="J117" s="127">
        <f>'[3]2019-2020 Rev Final-merged'!M110</f>
        <v>101303.62396644453</v>
      </c>
      <c r="K117" s="127">
        <f>'[3]2019-2020 Rev Final-merged'!N110</f>
        <v>108300.24048349657</v>
      </c>
      <c r="L117" s="127">
        <f>'[3]2019-2020 Rev Final-merged'!O110</f>
        <v>368378.01309978036</v>
      </c>
      <c r="M117" s="127">
        <f t="shared" si="120"/>
        <v>368378.01309978036</v>
      </c>
      <c r="N117" s="127">
        <f>'[3]Hold Harmless Base-20'!Y109</f>
        <v>301923.44002867542</v>
      </c>
      <c r="O117" s="162">
        <f t="shared" si="121"/>
        <v>66454.57307110494</v>
      </c>
      <c r="P117" s="163">
        <f t="shared" si="122"/>
        <v>66454.57307110494</v>
      </c>
      <c r="Q117" s="164">
        <f t="shared" si="123"/>
        <v>54507.224242352495</v>
      </c>
      <c r="R117" s="165">
        <f t="shared" si="124"/>
        <v>313870.78885742789</v>
      </c>
      <c r="S117" s="166">
        <f t="shared" si="125"/>
        <v>1.0395707892955173</v>
      </c>
      <c r="T117" s="167">
        <f t="shared" si="126"/>
        <v>0.85203453435319865</v>
      </c>
      <c r="U117" s="149" t="b">
        <f t="shared" si="127"/>
        <v>0</v>
      </c>
      <c r="V117" s="127">
        <f t="shared" si="128"/>
        <v>310923.94020193524</v>
      </c>
      <c r="W117" s="143">
        <f t="shared" si="129"/>
        <v>310923.94020193513</v>
      </c>
      <c r="X117" s="143">
        <f t="shared" si="130"/>
        <v>310923.94020193513</v>
      </c>
      <c r="Y117" s="143">
        <f>'[3]Hold Harmless Base-20'!L109</f>
        <v>110235.4763419814</v>
      </c>
      <c r="Z117" s="143">
        <f>'[3]Hold Harmless Base-20'!M109</f>
        <v>26332.095094616485</v>
      </c>
      <c r="AA117" s="143">
        <f>'[3]Hold Harmless Base-20'!N109</f>
        <v>82824.153601236365</v>
      </c>
      <c r="AB117" s="143">
        <f>'[3]Hold Harmless Base-20'!O109</f>
        <v>82531.714990841181</v>
      </c>
      <c r="AC117" s="143">
        <f t="shared" si="131"/>
        <v>301923.44002867542</v>
      </c>
      <c r="AD117" s="168">
        <f>'[3]Populations-merged FY20'!M110</f>
        <v>0.45472440944881892</v>
      </c>
      <c r="AE117" s="169">
        <f t="shared" si="132"/>
        <v>0</v>
      </c>
      <c r="AF117" s="169">
        <f t="shared" si="133"/>
        <v>0</v>
      </c>
      <c r="AG117" s="169">
        <f t="shared" si="134"/>
        <v>0.95</v>
      </c>
      <c r="AH117" s="170">
        <f t="shared" si="135"/>
        <v>0.95</v>
      </c>
      <c r="AI117" s="143">
        <f t="shared" si="136"/>
        <v>286827.26802724163</v>
      </c>
      <c r="AJ117" s="143">
        <f t="shared" si="137"/>
        <v>0</v>
      </c>
      <c r="AK117" s="143">
        <f t="shared" si="138"/>
        <v>310923.94020193513</v>
      </c>
      <c r="AL117" s="143">
        <f t="shared" si="139"/>
        <v>310695.86062400969</v>
      </c>
      <c r="AM117" s="143">
        <f t="shared" si="140"/>
        <v>310695.86062400969</v>
      </c>
      <c r="AN117" s="143">
        <f t="shared" si="141"/>
        <v>0</v>
      </c>
      <c r="AO117" s="143">
        <f t="shared" si="142"/>
        <v>310695.86062400969</v>
      </c>
      <c r="AP117" s="143">
        <f t="shared" si="143"/>
        <v>310695.29346020473</v>
      </c>
      <c r="AQ117" s="143">
        <f t="shared" si="144"/>
        <v>310695.29346020473</v>
      </c>
      <c r="AR117" s="143">
        <f t="shared" si="145"/>
        <v>0</v>
      </c>
      <c r="AS117" s="143">
        <f t="shared" si="146"/>
        <v>310695.29346020473</v>
      </c>
      <c r="AT117" s="143">
        <f t="shared" si="147"/>
        <v>310695.29346020467</v>
      </c>
      <c r="AU117" s="127">
        <f t="shared" si="148"/>
        <v>310695.29346020467</v>
      </c>
      <c r="AV117" s="143">
        <f t="shared" si="149"/>
        <v>0</v>
      </c>
      <c r="AW117" s="143">
        <f>'[3]Populations-merged FY20'!K110</f>
        <v>231</v>
      </c>
      <c r="AX117" s="151">
        <f t="shared" si="150"/>
        <v>1345</v>
      </c>
      <c r="AY117" s="152">
        <f>'[3]Populations-merged FY20'!G110</f>
        <v>0</v>
      </c>
      <c r="AZ117" s="171">
        <f t="shared" si="151"/>
        <v>0</v>
      </c>
      <c r="BA117" s="172">
        <f t="shared" si="152"/>
        <v>310695.29346020467</v>
      </c>
      <c r="BB117" s="182">
        <f t="shared" si="119"/>
        <v>310695.29346020467</v>
      </c>
      <c r="BC117" s="174">
        <f>'[3]Spec Schs Calculations-20'!C108</f>
        <v>0</v>
      </c>
      <c r="BD117" s="183">
        <f t="shared" si="153"/>
        <v>0</v>
      </c>
      <c r="BE117" s="176">
        <f>'[3]Spec Schs Calculations-20'!D108</f>
        <v>0</v>
      </c>
      <c r="BF117" s="184">
        <f t="shared" si="154"/>
        <v>0</v>
      </c>
      <c r="BG117" s="176">
        <f>'[3]Spec Schs Calculations-20'!E108</f>
        <v>0</v>
      </c>
      <c r="BH117" s="184">
        <f t="shared" si="155"/>
        <v>0</v>
      </c>
      <c r="BI117" s="185">
        <f>'[3]Spec Schs Calculations-20'!F108</f>
        <v>0</v>
      </c>
      <c r="BJ117" s="184">
        <f t="shared" si="156"/>
        <v>0</v>
      </c>
      <c r="BK117" s="180">
        <f t="shared" si="157"/>
        <v>0</v>
      </c>
      <c r="BL117" s="13"/>
    </row>
    <row r="118" spans="1:64" ht="14.5" x14ac:dyDescent="0.35">
      <c r="A118" s="181">
        <v>4703300</v>
      </c>
      <c r="B118" s="143" t="s">
        <v>207</v>
      </c>
      <c r="C118" s="127">
        <f>'[3]2019-2020 Rev Final-merged'!F111</f>
        <v>439607.69887048658</v>
      </c>
      <c r="D118" s="127">
        <f>'[3]2019-2020 Rev Final-merged'!G111</f>
        <v>106000.7877991826</v>
      </c>
      <c r="E118" s="127">
        <f>'[3]2019-2020 Rev Final-merged'!H111</f>
        <v>194552.22066565815</v>
      </c>
      <c r="F118" s="127">
        <f>'[3]2019-2020 Rev Final-merged'!I111</f>
        <v>196583.47252241397</v>
      </c>
      <c r="G118" s="127">
        <f>'[3]2019-2020 Rev Final-merged'!J111</f>
        <v>936744.17985774123</v>
      </c>
      <c r="H118" s="127">
        <f>'[3]2019-2020 Rev Final-merged'!K111</f>
        <v>415236.02764676209</v>
      </c>
      <c r="I118" s="127">
        <f>'[3]2019-2020 Rev Final-merged'!L111</f>
        <v>101639.12293626466</v>
      </c>
      <c r="J118" s="127">
        <f>'[3]2019-2020 Rev Final-merged'!M111</f>
        <v>175005.1323878651</v>
      </c>
      <c r="K118" s="127">
        <f>'[3]2019-2020 Rev Final-merged'!N111</f>
        <v>176832.29991588602</v>
      </c>
      <c r="L118" s="127">
        <f>'[3]2019-2020 Rev Final-merged'!O111</f>
        <v>868712.58288677782</v>
      </c>
      <c r="M118" s="127">
        <f t="shared" si="120"/>
        <v>868712.58288677782</v>
      </c>
      <c r="N118" s="127">
        <f>'[3]Hold Harmless Base-20'!Y110</f>
        <v>848443.13614744577</v>
      </c>
      <c r="O118" s="162">
        <f t="shared" si="121"/>
        <v>20269.446739332052</v>
      </c>
      <c r="P118" s="163">
        <f t="shared" si="122"/>
        <v>20269.446739332052</v>
      </c>
      <c r="Q118" s="164">
        <f t="shared" si="123"/>
        <v>16625.361169757987</v>
      </c>
      <c r="R118" s="165">
        <f t="shared" si="124"/>
        <v>852087.2217170198</v>
      </c>
      <c r="S118" s="166">
        <f t="shared" si="125"/>
        <v>1.0042950262832238</v>
      </c>
      <c r="T118" s="167">
        <f t="shared" si="126"/>
        <v>0.98086206934575404</v>
      </c>
      <c r="U118" s="149" t="b">
        <f t="shared" si="127"/>
        <v>0</v>
      </c>
      <c r="V118" s="127">
        <f t="shared" si="128"/>
        <v>844087.20332467475</v>
      </c>
      <c r="W118" s="143">
        <f t="shared" si="129"/>
        <v>844087.2033246744</v>
      </c>
      <c r="X118" s="143">
        <f t="shared" si="130"/>
        <v>844087.2033246744</v>
      </c>
      <c r="Y118" s="143">
        <f>'[3]Hold Harmless Base-20'!L110</f>
        <v>398168.61713608995</v>
      </c>
      <c r="Z118" s="143">
        <f>'[3]Hold Harmless Base-20'!M110</f>
        <v>96008.75326292016</v>
      </c>
      <c r="AA118" s="143">
        <f>'[3]Hold Harmless Base-20'!N110</f>
        <v>176212.99368103759</v>
      </c>
      <c r="AB118" s="143">
        <f>'[3]Hold Harmless Base-20'!O110</f>
        <v>178052.77206739807</v>
      </c>
      <c r="AC118" s="143">
        <f t="shared" si="131"/>
        <v>848443.13614744577</v>
      </c>
      <c r="AD118" s="168">
        <f>'[3]Populations-merged FY20'!M111</f>
        <v>0.20877290394225431</v>
      </c>
      <c r="AE118" s="169">
        <f t="shared" si="132"/>
        <v>0</v>
      </c>
      <c r="AF118" s="169">
        <f t="shared" si="133"/>
        <v>0.9</v>
      </c>
      <c r="AG118" s="169">
        <f t="shared" si="134"/>
        <v>0</v>
      </c>
      <c r="AH118" s="170">
        <f t="shared" si="135"/>
        <v>0.9</v>
      </c>
      <c r="AI118" s="143">
        <f t="shared" si="136"/>
        <v>763598.82253270119</v>
      </c>
      <c r="AJ118" s="143">
        <f t="shared" si="137"/>
        <v>0</v>
      </c>
      <c r="AK118" s="143">
        <f t="shared" si="138"/>
        <v>844087.2033246744</v>
      </c>
      <c r="AL118" s="143">
        <f t="shared" si="139"/>
        <v>843468.019568861</v>
      </c>
      <c r="AM118" s="143">
        <f t="shared" si="140"/>
        <v>843468.019568861</v>
      </c>
      <c r="AN118" s="143">
        <f t="shared" si="141"/>
        <v>0</v>
      </c>
      <c r="AO118" s="143">
        <f t="shared" si="142"/>
        <v>843468.019568861</v>
      </c>
      <c r="AP118" s="143">
        <f t="shared" si="143"/>
        <v>843466.47984918021</v>
      </c>
      <c r="AQ118" s="143">
        <f t="shared" si="144"/>
        <v>843466.47984918021</v>
      </c>
      <c r="AR118" s="143">
        <f t="shared" si="145"/>
        <v>0</v>
      </c>
      <c r="AS118" s="143">
        <f t="shared" si="146"/>
        <v>843466.47984918021</v>
      </c>
      <c r="AT118" s="143">
        <f t="shared" si="147"/>
        <v>843466.47984918009</v>
      </c>
      <c r="AU118" s="127">
        <f t="shared" si="148"/>
        <v>843466.47984918009</v>
      </c>
      <c r="AV118" s="143">
        <f t="shared" si="149"/>
        <v>0</v>
      </c>
      <c r="AW118" s="143">
        <f>'[3]Populations-merged FY20'!K111</f>
        <v>752</v>
      </c>
      <c r="AX118" s="151">
        <f t="shared" si="150"/>
        <v>1122</v>
      </c>
      <c r="AY118" s="152">
        <f>'[3]Populations-merged FY20'!G111</f>
        <v>0</v>
      </c>
      <c r="AZ118" s="171">
        <f t="shared" si="151"/>
        <v>0</v>
      </c>
      <c r="BA118" s="172">
        <f t="shared" si="152"/>
        <v>843466.47984918009</v>
      </c>
      <c r="BB118" s="182">
        <f t="shared" si="119"/>
        <v>842344.47984918009</v>
      </c>
      <c r="BC118" s="174">
        <f>'[3]Spec Schs Calculations-20'!C109</f>
        <v>0</v>
      </c>
      <c r="BD118" s="183">
        <f t="shared" si="153"/>
        <v>0</v>
      </c>
      <c r="BE118" s="176">
        <f>'[3]Spec Schs Calculations-20'!D109</f>
        <v>0</v>
      </c>
      <c r="BF118" s="184">
        <f t="shared" si="154"/>
        <v>0</v>
      </c>
      <c r="BG118" s="176">
        <f>'[3]Spec Schs Calculations-20'!E109</f>
        <v>0</v>
      </c>
      <c r="BH118" s="184">
        <f t="shared" si="155"/>
        <v>0</v>
      </c>
      <c r="BI118" s="185">
        <f>'[3]Spec Schs Calculations-20'!F109</f>
        <v>1</v>
      </c>
      <c r="BJ118" s="184">
        <f t="shared" si="156"/>
        <v>1122</v>
      </c>
      <c r="BK118" s="180">
        <f t="shared" si="157"/>
        <v>1122</v>
      </c>
      <c r="BL118" s="13"/>
    </row>
    <row r="119" spans="1:64" ht="14.5" x14ac:dyDescent="0.35">
      <c r="A119" s="181">
        <v>4703330</v>
      </c>
      <c r="B119" s="143" t="s">
        <v>208</v>
      </c>
      <c r="C119" s="127">
        <f>'[3]2019-2020 Rev Final-merged'!F112</f>
        <v>217710.47944062189</v>
      </c>
      <c r="D119" s="127">
        <f>'[3]2019-2020 Rev Final-merged'!G112</f>
        <v>52495.628243404695</v>
      </c>
      <c r="E119" s="127">
        <f>'[3]2019-2020 Rev Final-merged'!H112</f>
        <v>130345.23852791151</v>
      </c>
      <c r="F119" s="127">
        <f>'[3]2019-2020 Rev Final-merged'!I112</f>
        <v>131706.12768596486</v>
      </c>
      <c r="G119" s="127">
        <f>'[3]2019-2020 Rev Final-merged'!J112</f>
        <v>532257.47389790299</v>
      </c>
      <c r="H119" s="127">
        <f>'[3]2019-2020 Rev Final-merged'!K112</f>
        <v>244061.60135620847</v>
      </c>
      <c r="I119" s="127">
        <f>'[3]2019-2020 Rev Final-merged'!L112</f>
        <v>59740.016406687471</v>
      </c>
      <c r="J119" s="127">
        <f>'[3]2019-2020 Rev Final-merged'!M112</f>
        <v>156884.31448579708</v>
      </c>
      <c r="K119" s="127">
        <f>'[3]2019-2020 Rev Final-merged'!N112</f>
        <v>151601.07734514977</v>
      </c>
      <c r="L119" s="127">
        <f>'[3]2019-2020 Rev Final-merged'!O112</f>
        <v>612287.00959384278</v>
      </c>
      <c r="M119" s="127">
        <f t="shared" si="120"/>
        <v>612287.00959384278</v>
      </c>
      <c r="N119" s="127">
        <f>'[3]Hold Harmless Base-20'!Y111</f>
        <v>493027.51310443808</v>
      </c>
      <c r="O119" s="162">
        <f t="shared" si="121"/>
        <v>119259.4964894047</v>
      </c>
      <c r="P119" s="163">
        <f t="shared" si="122"/>
        <v>119259.4964894047</v>
      </c>
      <c r="Q119" s="164">
        <f t="shared" si="123"/>
        <v>97818.762769307621</v>
      </c>
      <c r="R119" s="165">
        <f t="shared" si="124"/>
        <v>514468.24682453519</v>
      </c>
      <c r="S119" s="166">
        <f t="shared" si="125"/>
        <v>1.0434879051375685</v>
      </c>
      <c r="T119" s="167">
        <f t="shared" si="126"/>
        <v>0.84024034278598347</v>
      </c>
      <c r="U119" s="149" t="b">
        <f t="shared" si="127"/>
        <v>0</v>
      </c>
      <c r="V119" s="127">
        <f t="shared" si="128"/>
        <v>509638.04243703105</v>
      </c>
      <c r="W119" s="143">
        <f t="shared" si="129"/>
        <v>509638.04243703082</v>
      </c>
      <c r="X119" s="143">
        <f t="shared" si="130"/>
        <v>509638.04243703082</v>
      </c>
      <c r="Y119" s="143">
        <f>'[3]Hold Harmless Base-20'!L111</f>
        <v>201664.15977086686</v>
      </c>
      <c r="Z119" s="143">
        <f>'[3]Hold Harmless Base-20'!M111</f>
        <v>48626.445491051069</v>
      </c>
      <c r="AA119" s="143">
        <f>'[3]Hold Harmless Base-20'!N111</f>
        <v>120738.16141236188</v>
      </c>
      <c r="AB119" s="143">
        <f>'[3]Hold Harmless Base-20'!O111</f>
        <v>121998.74643015824</v>
      </c>
      <c r="AC119" s="143">
        <f t="shared" si="131"/>
        <v>493027.51310443808</v>
      </c>
      <c r="AD119" s="168">
        <f>'[3]Populations-merged FY20'!M112</f>
        <v>0.35616438356164382</v>
      </c>
      <c r="AE119" s="169">
        <f t="shared" si="132"/>
        <v>0</v>
      </c>
      <c r="AF119" s="169">
        <f t="shared" si="133"/>
        <v>0</v>
      </c>
      <c r="AG119" s="169">
        <f t="shared" si="134"/>
        <v>0.95</v>
      </c>
      <c r="AH119" s="170">
        <f t="shared" si="135"/>
        <v>0.95</v>
      </c>
      <c r="AI119" s="143">
        <f t="shared" si="136"/>
        <v>468376.13744921616</v>
      </c>
      <c r="AJ119" s="143">
        <f t="shared" si="137"/>
        <v>0</v>
      </c>
      <c r="AK119" s="143">
        <f t="shared" si="138"/>
        <v>509638.04243703082</v>
      </c>
      <c r="AL119" s="143">
        <f t="shared" si="139"/>
        <v>509264.19528477133</v>
      </c>
      <c r="AM119" s="143">
        <f t="shared" si="140"/>
        <v>509264.19528477133</v>
      </c>
      <c r="AN119" s="143">
        <f t="shared" si="141"/>
        <v>0</v>
      </c>
      <c r="AO119" s="143">
        <f t="shared" si="142"/>
        <v>509264.19528477133</v>
      </c>
      <c r="AP119" s="143">
        <f t="shared" si="143"/>
        <v>509263.26564181386</v>
      </c>
      <c r="AQ119" s="143">
        <f t="shared" si="144"/>
        <v>509263.26564181386</v>
      </c>
      <c r="AR119" s="143">
        <f t="shared" si="145"/>
        <v>0</v>
      </c>
      <c r="AS119" s="143">
        <f t="shared" si="146"/>
        <v>509263.26564181386</v>
      </c>
      <c r="AT119" s="143">
        <f t="shared" si="147"/>
        <v>509263.26564181375</v>
      </c>
      <c r="AU119" s="127">
        <f t="shared" si="148"/>
        <v>509263.26564181375</v>
      </c>
      <c r="AV119" s="143">
        <f t="shared" si="149"/>
        <v>0</v>
      </c>
      <c r="AW119" s="143">
        <f>'[3]Populations-merged FY20'!K112</f>
        <v>442</v>
      </c>
      <c r="AX119" s="151">
        <f t="shared" si="150"/>
        <v>1152</v>
      </c>
      <c r="AY119" s="152">
        <f>'[3]Populations-merged FY20'!G112</f>
        <v>0</v>
      </c>
      <c r="AZ119" s="171">
        <f t="shared" si="151"/>
        <v>0</v>
      </c>
      <c r="BA119" s="172">
        <f t="shared" si="152"/>
        <v>509263.26564181375</v>
      </c>
      <c r="BB119" s="182">
        <f t="shared" si="119"/>
        <v>509263.26564181375</v>
      </c>
      <c r="BC119" s="174">
        <f>'[3]Spec Schs Calculations-20'!C110</f>
        <v>0</v>
      </c>
      <c r="BD119" s="183">
        <f t="shared" si="153"/>
        <v>0</v>
      </c>
      <c r="BE119" s="176">
        <f>'[3]Spec Schs Calculations-20'!D110</f>
        <v>0</v>
      </c>
      <c r="BF119" s="184">
        <f t="shared" si="154"/>
        <v>0</v>
      </c>
      <c r="BG119" s="176">
        <f>'[3]Spec Schs Calculations-20'!E110</f>
        <v>0</v>
      </c>
      <c r="BH119" s="184">
        <f t="shared" si="155"/>
        <v>0</v>
      </c>
      <c r="BI119" s="185">
        <f>'[3]Spec Schs Calculations-20'!F110</f>
        <v>0</v>
      </c>
      <c r="BJ119" s="184">
        <f t="shared" si="156"/>
        <v>0</v>
      </c>
      <c r="BK119" s="180">
        <f t="shared" si="157"/>
        <v>0</v>
      </c>
      <c r="BL119" s="13"/>
    </row>
    <row r="120" spans="1:64" ht="14.5" x14ac:dyDescent="0.35">
      <c r="A120" s="181">
        <v>4703360</v>
      </c>
      <c r="B120" s="143" t="s">
        <v>209</v>
      </c>
      <c r="C120" s="127">
        <f>'[3]2019-2020 Rev Final-merged'!F113</f>
        <v>223467.24692583064</v>
      </c>
      <c r="D120" s="127">
        <f>'[3]2019-2020 Rev Final-merged'!G113</f>
        <v>53883.733797917812</v>
      </c>
      <c r="E120" s="127">
        <f>'[3]2019-2020 Rev Final-merged'!H113</f>
        <v>136532.31885108308</v>
      </c>
      <c r="F120" s="127">
        <f>'[3]2019-2020 Rev Final-merged'!I113</f>
        <v>137957.80515612013</v>
      </c>
      <c r="G120" s="127">
        <f>'[3]2019-2020 Rev Final-merged'!J113</f>
        <v>551841.1047309516</v>
      </c>
      <c r="H120" s="127">
        <f>'[3]2019-2020 Rev Final-merged'!K113</f>
        <v>201120.52223324758</v>
      </c>
      <c r="I120" s="127">
        <f>'[3]2019-2020 Rev Final-merged'!L113</f>
        <v>49197.660570213215</v>
      </c>
      <c r="J120" s="127">
        <f>'[3]2019-2020 Rev Final-merged'!M113</f>
        <v>122879.08696597477</v>
      </c>
      <c r="K120" s="127">
        <f>'[3]2019-2020 Rev Final-merged'!N113</f>
        <v>124162.02464050811</v>
      </c>
      <c r="L120" s="127">
        <f>'[3]2019-2020 Rev Final-merged'!O113</f>
        <v>497359.29440994369</v>
      </c>
      <c r="M120" s="127">
        <f t="shared" si="120"/>
        <v>497359.29440994369</v>
      </c>
      <c r="N120" s="127">
        <f>'[3]Hold Harmless Base-20'!Y112</f>
        <v>490572.65465642628</v>
      </c>
      <c r="O120" s="162">
        <f t="shared" si="121"/>
        <v>6786.6397535174037</v>
      </c>
      <c r="P120" s="163">
        <f t="shared" si="122"/>
        <v>6786.6397535174037</v>
      </c>
      <c r="Q120" s="164">
        <f t="shared" si="123"/>
        <v>5566.5227809262988</v>
      </c>
      <c r="R120" s="165">
        <f t="shared" si="124"/>
        <v>491792.77162901737</v>
      </c>
      <c r="S120" s="166">
        <f t="shared" si="125"/>
        <v>1.0024871279738281</v>
      </c>
      <c r="T120" s="167">
        <f t="shared" si="126"/>
        <v>0.98880784406063971</v>
      </c>
      <c r="U120" s="149" t="b">
        <f t="shared" si="127"/>
        <v>0</v>
      </c>
      <c r="V120" s="127">
        <f t="shared" si="128"/>
        <v>487175.46119649324</v>
      </c>
      <c r="W120" s="143">
        <f t="shared" si="129"/>
        <v>487175.46119649301</v>
      </c>
      <c r="X120" s="143">
        <f t="shared" si="130"/>
        <v>487175.46119649301</v>
      </c>
      <c r="Y120" s="143">
        <f>'[3]Hold Harmless Base-20'!L112</f>
        <v>198656.67782507089</v>
      </c>
      <c r="Z120" s="143">
        <f>'[3]Hold Harmless Base-20'!M112</f>
        <v>47901.263797542771</v>
      </c>
      <c r="AA120" s="143">
        <f>'[3]Hold Harmless Base-20'!N112</f>
        <v>121373.74604928872</v>
      </c>
      <c r="AB120" s="143">
        <f>'[3]Hold Harmless Base-20'!O112</f>
        <v>122640.96698452396</v>
      </c>
      <c r="AC120" s="143">
        <f t="shared" si="131"/>
        <v>490572.65465642628</v>
      </c>
      <c r="AD120" s="168">
        <f>'[3]Populations-merged FY20'!M113</f>
        <v>0.29521492295214924</v>
      </c>
      <c r="AE120" s="169">
        <f t="shared" si="132"/>
        <v>0</v>
      </c>
      <c r="AF120" s="169">
        <f t="shared" si="133"/>
        <v>0.9</v>
      </c>
      <c r="AG120" s="169">
        <f t="shared" si="134"/>
        <v>0</v>
      </c>
      <c r="AH120" s="170">
        <f t="shared" si="135"/>
        <v>0.9</v>
      </c>
      <c r="AI120" s="143">
        <f t="shared" si="136"/>
        <v>441515.38919078367</v>
      </c>
      <c r="AJ120" s="143">
        <f t="shared" si="137"/>
        <v>0</v>
      </c>
      <c r="AK120" s="143">
        <f t="shared" si="138"/>
        <v>487175.46119649301</v>
      </c>
      <c r="AL120" s="143">
        <f t="shared" si="139"/>
        <v>486818.09156618029</v>
      </c>
      <c r="AM120" s="143">
        <f t="shared" si="140"/>
        <v>486818.09156618029</v>
      </c>
      <c r="AN120" s="143">
        <f t="shared" si="141"/>
        <v>0</v>
      </c>
      <c r="AO120" s="143">
        <f t="shared" si="142"/>
        <v>486818.09156618029</v>
      </c>
      <c r="AP120" s="143">
        <f t="shared" si="143"/>
        <v>486817.2028977552</v>
      </c>
      <c r="AQ120" s="143">
        <f t="shared" si="144"/>
        <v>486817.2028977552</v>
      </c>
      <c r="AR120" s="143">
        <f t="shared" si="145"/>
        <v>0</v>
      </c>
      <c r="AS120" s="143">
        <f t="shared" si="146"/>
        <v>486817.2028977552</v>
      </c>
      <c r="AT120" s="143">
        <f t="shared" si="147"/>
        <v>486817.20289775508</v>
      </c>
      <c r="AU120" s="127">
        <f t="shared" si="148"/>
        <v>486817.20289775508</v>
      </c>
      <c r="AV120" s="143">
        <f t="shared" si="149"/>
        <v>0</v>
      </c>
      <c r="AW120" s="143">
        <f>'[3]Populations-merged FY20'!K113</f>
        <v>364</v>
      </c>
      <c r="AX120" s="151">
        <f t="shared" si="150"/>
        <v>1337</v>
      </c>
      <c r="AY120" s="152">
        <f>'[3]Populations-merged FY20'!G113</f>
        <v>0</v>
      </c>
      <c r="AZ120" s="171">
        <f t="shared" si="151"/>
        <v>0</v>
      </c>
      <c r="BA120" s="172">
        <f t="shared" si="152"/>
        <v>486817.20289775508</v>
      </c>
      <c r="BB120" s="182">
        <f t="shared" ref="BB120:BB151" si="158">BA120-BK120</f>
        <v>486817.20289775508</v>
      </c>
      <c r="BC120" s="174">
        <f>'[3]Spec Schs Calculations-20'!C111</f>
        <v>0</v>
      </c>
      <c r="BD120" s="183">
        <f t="shared" si="153"/>
        <v>0</v>
      </c>
      <c r="BE120" s="176">
        <f>'[3]Spec Schs Calculations-20'!D111</f>
        <v>0</v>
      </c>
      <c r="BF120" s="184">
        <f t="shared" si="154"/>
        <v>0</v>
      </c>
      <c r="BG120" s="176">
        <f>'[3]Spec Schs Calculations-20'!E111</f>
        <v>0</v>
      </c>
      <c r="BH120" s="184">
        <f t="shared" si="155"/>
        <v>0</v>
      </c>
      <c r="BI120" s="185">
        <f>'[3]Spec Schs Calculations-20'!F111</f>
        <v>0</v>
      </c>
      <c r="BJ120" s="184">
        <f t="shared" si="156"/>
        <v>0</v>
      </c>
      <c r="BK120" s="180">
        <f t="shared" si="157"/>
        <v>0</v>
      </c>
      <c r="BL120" s="13"/>
    </row>
    <row r="121" spans="1:64" ht="14.5" x14ac:dyDescent="0.35">
      <c r="A121" s="181">
        <v>4703390</v>
      </c>
      <c r="B121" s="143" t="s">
        <v>210</v>
      </c>
      <c r="C121" s="127">
        <f>'[3]2019-2020 Rev Final-merged'!F114</f>
        <v>92631.622261995421</v>
      </c>
      <c r="D121" s="127">
        <f>'[3]2019-2020 Rev Final-merged'!G114</f>
        <v>22335.880286256328</v>
      </c>
      <c r="E121" s="127">
        <f>'[3]2019-2020 Rev Final-merged'!H114</f>
        <v>43049.656392993675</v>
      </c>
      <c r="F121" s="127">
        <f>'[3]2019-2020 Rev Final-merged'!I114</f>
        <v>43499.122835380091</v>
      </c>
      <c r="G121" s="127">
        <f>'[3]2019-2020 Rev Final-merged'!J114</f>
        <v>201516.28177662552</v>
      </c>
      <c r="H121" s="127">
        <f>'[3]2019-2020 Rev Final-merged'!K114</f>
        <v>91661.144400748017</v>
      </c>
      <c r="I121" s="127">
        <f>'[3]2019-2020 Rev Final-merged'!L114</f>
        <v>22436.295754547788</v>
      </c>
      <c r="J121" s="127">
        <f>'[3]2019-2020 Rev Final-merged'!M114</f>
        <v>43473.037176954604</v>
      </c>
      <c r="K121" s="127">
        <f>'[3]2019-2020 Rev Final-merged'!N114</f>
        <v>39330.600696855821</v>
      </c>
      <c r="L121" s="127">
        <f>'[3]2019-2020 Rev Final-merged'!O114</f>
        <v>196901.0780291062</v>
      </c>
      <c r="M121" s="127">
        <f t="shared" si="120"/>
        <v>196901.0780291062</v>
      </c>
      <c r="N121" s="127">
        <f>'[3]Hold Harmless Base-20'!Y113</f>
        <v>188521.58529737947</v>
      </c>
      <c r="O121" s="162">
        <f t="shared" si="121"/>
        <v>8379.4927317267284</v>
      </c>
      <c r="P121" s="163">
        <f t="shared" si="122"/>
        <v>8379.4927317267284</v>
      </c>
      <c r="Q121" s="164">
        <f t="shared" si="123"/>
        <v>6873.0091588533232</v>
      </c>
      <c r="R121" s="165">
        <f t="shared" si="124"/>
        <v>190028.06887025287</v>
      </c>
      <c r="S121" s="166">
        <f t="shared" si="125"/>
        <v>1.0079910402328573</v>
      </c>
      <c r="T121" s="167">
        <f t="shared" si="126"/>
        <v>0.96509410091783576</v>
      </c>
      <c r="U121" s="149" t="b">
        <f t="shared" si="127"/>
        <v>0</v>
      </c>
      <c r="V121" s="127">
        <f t="shared" si="128"/>
        <v>188243.94629772977</v>
      </c>
      <c r="W121" s="143">
        <f t="shared" si="129"/>
        <v>188243.94629772968</v>
      </c>
      <c r="X121" s="143">
        <f t="shared" si="130"/>
        <v>188243.94629772968</v>
      </c>
      <c r="Y121" s="143">
        <f>'[3]Hold Harmless Base-20'!L113</f>
        <v>86658.309311486111</v>
      </c>
      <c r="Z121" s="143">
        <f>'[3]Hold Harmless Base-20'!M113</f>
        <v>20895.560018545122</v>
      </c>
      <c r="AA121" s="143">
        <f>'[3]Hold Harmless Base-20'!N113</f>
        <v>40273.616593971958</v>
      </c>
      <c r="AB121" s="143">
        <f>'[3]Hold Harmless Base-20'!O113</f>
        <v>40694.099373376281</v>
      </c>
      <c r="AC121" s="143">
        <f t="shared" si="131"/>
        <v>188521.58529737947</v>
      </c>
      <c r="AD121" s="168">
        <f>'[3]Populations-merged FY20'!M114</f>
        <v>0.24447717231222385</v>
      </c>
      <c r="AE121" s="169">
        <f t="shared" si="132"/>
        <v>0</v>
      </c>
      <c r="AF121" s="169">
        <f t="shared" si="133"/>
        <v>0.9</v>
      </c>
      <c r="AG121" s="169">
        <f t="shared" si="134"/>
        <v>0</v>
      </c>
      <c r="AH121" s="170">
        <f t="shared" si="135"/>
        <v>0.9</v>
      </c>
      <c r="AI121" s="143">
        <f t="shared" si="136"/>
        <v>169669.42676764153</v>
      </c>
      <c r="AJ121" s="143">
        <f t="shared" si="137"/>
        <v>0</v>
      </c>
      <c r="AK121" s="143">
        <f t="shared" si="138"/>
        <v>188243.94629772968</v>
      </c>
      <c r="AL121" s="143">
        <f t="shared" si="139"/>
        <v>188105.8591507872</v>
      </c>
      <c r="AM121" s="143">
        <f t="shared" si="140"/>
        <v>188105.8591507872</v>
      </c>
      <c r="AN121" s="143">
        <f t="shared" si="141"/>
        <v>0</v>
      </c>
      <c r="AO121" s="143">
        <f t="shared" si="142"/>
        <v>188105.8591507872</v>
      </c>
      <c r="AP121" s="143">
        <f t="shared" si="143"/>
        <v>188105.51577049692</v>
      </c>
      <c r="AQ121" s="143">
        <f t="shared" si="144"/>
        <v>188105.51577049692</v>
      </c>
      <c r="AR121" s="143">
        <f t="shared" si="145"/>
        <v>0</v>
      </c>
      <c r="AS121" s="143">
        <f t="shared" si="146"/>
        <v>188105.51577049692</v>
      </c>
      <c r="AT121" s="143">
        <f t="shared" si="147"/>
        <v>188105.51577049689</v>
      </c>
      <c r="AU121" s="127">
        <f t="shared" si="148"/>
        <v>188105.51577049689</v>
      </c>
      <c r="AV121" s="143">
        <f t="shared" si="149"/>
        <v>0</v>
      </c>
      <c r="AW121" s="143">
        <f>'[3]Populations-merged FY20'!K114</f>
        <v>166</v>
      </c>
      <c r="AX121" s="151">
        <f t="shared" si="150"/>
        <v>1133</v>
      </c>
      <c r="AY121" s="152">
        <f>'[3]Populations-merged FY20'!G114</f>
        <v>0</v>
      </c>
      <c r="AZ121" s="171">
        <f t="shared" si="151"/>
        <v>0</v>
      </c>
      <c r="BA121" s="172">
        <f t="shared" si="152"/>
        <v>188105.51577049689</v>
      </c>
      <c r="BB121" s="182">
        <f t="shared" si="158"/>
        <v>179041.51577049689</v>
      </c>
      <c r="BC121" s="174">
        <f>'[3]Spec Schs Calculations-20'!C112</f>
        <v>0</v>
      </c>
      <c r="BD121" s="183">
        <f t="shared" si="153"/>
        <v>0</v>
      </c>
      <c r="BE121" s="176">
        <f>'[3]Spec Schs Calculations-20'!D112</f>
        <v>0</v>
      </c>
      <c r="BF121" s="184">
        <f t="shared" si="154"/>
        <v>0</v>
      </c>
      <c r="BG121" s="176">
        <f>'[3]Spec Schs Calculations-20'!E112</f>
        <v>0</v>
      </c>
      <c r="BH121" s="184">
        <f t="shared" si="155"/>
        <v>0</v>
      </c>
      <c r="BI121" s="185">
        <f>'[3]Spec Schs Calculations-20'!F112</f>
        <v>8</v>
      </c>
      <c r="BJ121" s="184">
        <f t="shared" si="156"/>
        <v>9064</v>
      </c>
      <c r="BK121" s="180">
        <f t="shared" si="157"/>
        <v>9064</v>
      </c>
      <c r="BL121" s="13"/>
    </row>
    <row r="122" spans="1:64" ht="14.5" x14ac:dyDescent="0.35">
      <c r="A122" s="181">
        <v>4703420</v>
      </c>
      <c r="B122" s="143" t="s">
        <v>211</v>
      </c>
      <c r="C122" s="127">
        <f>'[3]2019-2020 Rev Final-merged'!F115</f>
        <v>309818.75920396211</v>
      </c>
      <c r="D122" s="127">
        <f>'[3]2019-2020 Rev Final-merged'!G115</f>
        <v>74705.31711561438</v>
      </c>
      <c r="E122" s="127">
        <f>'[3]2019-2020 Rev Final-merged'!H115</f>
        <v>139624.08002694134</v>
      </c>
      <c r="F122" s="127">
        <f>'[3]2019-2020 Rev Final-merged'!I115</f>
        <v>139131.09011801501</v>
      </c>
      <c r="G122" s="127">
        <f>'[3]2019-2020 Rev Final-merged'!J115</f>
        <v>663279.2464645328</v>
      </c>
      <c r="H122" s="127">
        <f>'[3]2019-2020 Rev Final-merged'!K115</f>
        <v>297070.45594941213</v>
      </c>
      <c r="I122" s="127">
        <f>'[3]2019-2020 Rev Final-merged'!L115</f>
        <v>72715.223590040419</v>
      </c>
      <c r="J122" s="127">
        <f>'[3]2019-2020 Rev Final-merged'!M115</f>
        <v>127263.11477206158</v>
      </c>
      <c r="K122" s="127">
        <f>'[3]2019-2020 Rev Final-merged'!N115</f>
        <v>125217.98110621351</v>
      </c>
      <c r="L122" s="127">
        <f>'[3]2019-2020 Rev Final-merged'!O115</f>
        <v>622266.77541772765</v>
      </c>
      <c r="M122" s="127">
        <f t="shared" si="120"/>
        <v>622266.77541772765</v>
      </c>
      <c r="N122" s="127">
        <f>'[3]Hold Harmless Base-20'!Y114</f>
        <v>641498.14332561486</v>
      </c>
      <c r="O122" s="162">
        <f t="shared" si="121"/>
        <v>-19231.367907887208</v>
      </c>
      <c r="P122" s="163" t="str">
        <f t="shared" si="122"/>
        <v>0</v>
      </c>
      <c r="Q122" s="164">
        <f t="shared" si="123"/>
        <v>0</v>
      </c>
      <c r="R122" s="165">
        <f t="shared" si="124"/>
        <v>622266.77541772765</v>
      </c>
      <c r="S122" s="166">
        <f t="shared" si="125"/>
        <v>0.97002116357159018</v>
      </c>
      <c r="T122" s="167">
        <f t="shared" si="126"/>
        <v>1</v>
      </c>
      <c r="U122" s="149" t="b">
        <f t="shared" si="127"/>
        <v>0</v>
      </c>
      <c r="V122" s="127">
        <f t="shared" si="128"/>
        <v>616424.47955715156</v>
      </c>
      <c r="W122" s="143">
        <f t="shared" si="129"/>
        <v>616424.47955715132</v>
      </c>
      <c r="X122" s="143">
        <f t="shared" si="130"/>
        <v>616424.47955715132</v>
      </c>
      <c r="Y122" s="143">
        <f>'[3]Hold Harmless Base-20'!L114</f>
        <v>299644.77232805296</v>
      </c>
      <c r="Z122" s="143">
        <f>'[3]Hold Harmless Base-20'!M114</f>
        <v>72252.105703084861</v>
      </c>
      <c r="AA122" s="143">
        <f>'[3]Hold Harmless Base-20'!N114</f>
        <v>135039.03307431375</v>
      </c>
      <c r="AB122" s="143">
        <f>'[3]Hold Harmless Base-20'!O114</f>
        <v>134562.23222016337</v>
      </c>
      <c r="AC122" s="143">
        <f t="shared" si="131"/>
        <v>641498.14332561486</v>
      </c>
      <c r="AD122" s="168">
        <f>'[3]Populations-merged FY20'!M115</f>
        <v>0.2179019846091535</v>
      </c>
      <c r="AE122" s="169">
        <f t="shared" si="132"/>
        <v>0</v>
      </c>
      <c r="AF122" s="169">
        <f t="shared" si="133"/>
        <v>0.9</v>
      </c>
      <c r="AG122" s="169">
        <f t="shared" si="134"/>
        <v>0</v>
      </c>
      <c r="AH122" s="170">
        <f t="shared" si="135"/>
        <v>0.9</v>
      </c>
      <c r="AI122" s="143">
        <f t="shared" si="136"/>
        <v>577348.32899305341</v>
      </c>
      <c r="AJ122" s="143">
        <f t="shared" si="137"/>
        <v>0</v>
      </c>
      <c r="AK122" s="143">
        <f t="shared" si="138"/>
        <v>616424.47955715132</v>
      </c>
      <c r="AL122" s="143">
        <f t="shared" si="139"/>
        <v>615972.29876004392</v>
      </c>
      <c r="AM122" s="143">
        <f t="shared" si="140"/>
        <v>615972.29876004392</v>
      </c>
      <c r="AN122" s="143">
        <f t="shared" si="141"/>
        <v>0</v>
      </c>
      <c r="AO122" s="143">
        <f t="shared" si="142"/>
        <v>615972.29876004392</v>
      </c>
      <c r="AP122" s="143">
        <f t="shared" si="143"/>
        <v>615971.17432538932</v>
      </c>
      <c r="AQ122" s="143">
        <f t="shared" si="144"/>
        <v>615971.17432538932</v>
      </c>
      <c r="AR122" s="143">
        <f t="shared" si="145"/>
        <v>0</v>
      </c>
      <c r="AS122" s="143">
        <f t="shared" si="146"/>
        <v>615971.17432538932</v>
      </c>
      <c r="AT122" s="143">
        <f t="shared" si="147"/>
        <v>615971.17432538921</v>
      </c>
      <c r="AU122" s="127">
        <f t="shared" si="148"/>
        <v>615971.17432538921</v>
      </c>
      <c r="AV122" s="143">
        <f t="shared" si="149"/>
        <v>0</v>
      </c>
      <c r="AW122" s="143">
        <f>'[3]Populations-merged FY20'!K115</f>
        <v>538</v>
      </c>
      <c r="AX122" s="151">
        <f t="shared" si="150"/>
        <v>1145</v>
      </c>
      <c r="AY122" s="152">
        <f>'[3]Populations-merged FY20'!G115</f>
        <v>0</v>
      </c>
      <c r="AZ122" s="171">
        <f t="shared" si="151"/>
        <v>0</v>
      </c>
      <c r="BA122" s="172">
        <f t="shared" si="152"/>
        <v>615971.17432538921</v>
      </c>
      <c r="BB122" s="182">
        <f t="shared" si="158"/>
        <v>615971.17432538921</v>
      </c>
      <c r="BC122" s="174">
        <f>'[3]Spec Schs Calculations-20'!C113</f>
        <v>0</v>
      </c>
      <c r="BD122" s="183">
        <f t="shared" si="153"/>
        <v>0</v>
      </c>
      <c r="BE122" s="176">
        <f>'[3]Spec Schs Calculations-20'!D113</f>
        <v>0</v>
      </c>
      <c r="BF122" s="184">
        <f t="shared" si="154"/>
        <v>0</v>
      </c>
      <c r="BG122" s="176">
        <f>'[3]Spec Schs Calculations-20'!E113</f>
        <v>0</v>
      </c>
      <c r="BH122" s="184">
        <f t="shared" si="155"/>
        <v>0</v>
      </c>
      <c r="BI122" s="185">
        <f>'[3]Spec Schs Calculations-20'!F113</f>
        <v>0</v>
      </c>
      <c r="BJ122" s="184">
        <f t="shared" si="156"/>
        <v>0</v>
      </c>
      <c r="BK122" s="180">
        <f t="shared" si="157"/>
        <v>0</v>
      </c>
      <c r="BL122" s="13"/>
    </row>
    <row r="123" spans="1:64" ht="14.5" x14ac:dyDescent="0.35">
      <c r="A123" s="181">
        <v>4703450</v>
      </c>
      <c r="B123" s="143" t="s">
        <v>212</v>
      </c>
      <c r="C123" s="127">
        <f>'[3]2019-2020 Rev Final-merged'!F116</f>
        <v>1365400.5789917859</v>
      </c>
      <c r="D123" s="127">
        <f>'[3]2019-2020 Rev Final-merged'!G116</f>
        <v>329233.39924769907</v>
      </c>
      <c r="E123" s="127">
        <f>'[3]2019-2020 Rev Final-merged'!H116</f>
        <v>676407.89457926981</v>
      </c>
      <c r="F123" s="127">
        <f>'[3]2019-2020 Rev Final-merged'!I116</f>
        <v>683470.03340805031</v>
      </c>
      <c r="G123" s="127">
        <f>'[3]2019-2020 Rev Final-merged'!J116</f>
        <v>3054511.9062268054</v>
      </c>
      <c r="H123" s="127">
        <f>'[3]2019-2020 Rev Final-merged'!K116</f>
        <v>1437865.1808406492</v>
      </c>
      <c r="I123" s="127">
        <f>'[3]2019-2020 Rev Final-merged'!L116</f>
        <v>351952.49484844838</v>
      </c>
      <c r="J123" s="127">
        <f>'[3]2019-2020 Rev Final-merged'!M116</f>
        <v>727234.67066435667</v>
      </c>
      <c r="K123" s="127">
        <f>'[3]2019-2020 Rev Final-merged'!N116</f>
        <v>629444.8948725058</v>
      </c>
      <c r="L123" s="127">
        <f>'[3]2019-2020 Rev Final-merged'!O116</f>
        <v>3146497.2412259597</v>
      </c>
      <c r="M123" s="127">
        <f t="shared" si="120"/>
        <v>3146497.2412259597</v>
      </c>
      <c r="N123" s="127">
        <f>'[3]Hold Harmless Base-20'!Y115</f>
        <v>2906053.2002375284</v>
      </c>
      <c r="O123" s="162">
        <f t="shared" si="121"/>
        <v>240444.04098843131</v>
      </c>
      <c r="P123" s="163">
        <f t="shared" si="122"/>
        <v>240444.04098843131</v>
      </c>
      <c r="Q123" s="164">
        <f t="shared" si="123"/>
        <v>197216.48419696797</v>
      </c>
      <c r="R123" s="165">
        <f t="shared" si="124"/>
        <v>2949280.7570289918</v>
      </c>
      <c r="S123" s="166">
        <f t="shared" si="125"/>
        <v>1.0148750053123357</v>
      </c>
      <c r="T123" s="167">
        <f t="shared" si="126"/>
        <v>0.93732189508606489</v>
      </c>
      <c r="U123" s="149" t="b">
        <f t="shared" si="127"/>
        <v>0</v>
      </c>
      <c r="V123" s="127">
        <f t="shared" si="128"/>
        <v>2921590.7510072179</v>
      </c>
      <c r="W123" s="143">
        <f t="shared" si="129"/>
        <v>2921590.7510072165</v>
      </c>
      <c r="X123" s="143">
        <f t="shared" si="130"/>
        <v>2921590.7510072165</v>
      </c>
      <c r="Y123" s="143">
        <f>'[3]Hold Harmless Base-20'!L115</f>
        <v>1299037.8967246446</v>
      </c>
      <c r="Z123" s="143">
        <f>'[3]Hold Harmless Base-20'!M115</f>
        <v>313231.63990895683</v>
      </c>
      <c r="AA123" s="143">
        <f>'[3]Hold Harmless Base-20'!N115</f>
        <v>643532.38325929106</v>
      </c>
      <c r="AB123" s="143">
        <f>'[3]Hold Harmless Base-20'!O115</f>
        <v>650251.28034463618</v>
      </c>
      <c r="AC123" s="143">
        <f t="shared" si="131"/>
        <v>2906053.2002375284</v>
      </c>
      <c r="AD123" s="168">
        <f>'[3]Populations-merged FY20'!M116</f>
        <v>0.21869488536155202</v>
      </c>
      <c r="AE123" s="169">
        <f t="shared" si="132"/>
        <v>0</v>
      </c>
      <c r="AF123" s="169">
        <f t="shared" si="133"/>
        <v>0.9</v>
      </c>
      <c r="AG123" s="169">
        <f t="shared" si="134"/>
        <v>0</v>
      </c>
      <c r="AH123" s="170">
        <f t="shared" si="135"/>
        <v>0.9</v>
      </c>
      <c r="AI123" s="143">
        <f t="shared" si="136"/>
        <v>2615447.8802137757</v>
      </c>
      <c r="AJ123" s="143">
        <f t="shared" si="137"/>
        <v>0</v>
      </c>
      <c r="AK123" s="143">
        <f t="shared" si="138"/>
        <v>2921590.7510072165</v>
      </c>
      <c r="AL123" s="143">
        <f t="shared" si="139"/>
        <v>2919447.6056935173</v>
      </c>
      <c r="AM123" s="143">
        <f t="shared" si="140"/>
        <v>2919447.6056935173</v>
      </c>
      <c r="AN123" s="143">
        <f t="shared" si="141"/>
        <v>0</v>
      </c>
      <c r="AO123" s="143">
        <f t="shared" si="142"/>
        <v>2919447.6056935173</v>
      </c>
      <c r="AP123" s="143">
        <f t="shared" si="143"/>
        <v>2919442.2763498654</v>
      </c>
      <c r="AQ123" s="143">
        <f t="shared" si="144"/>
        <v>2919442.2763498654</v>
      </c>
      <c r="AR123" s="143">
        <f t="shared" si="145"/>
        <v>0</v>
      </c>
      <c r="AS123" s="143">
        <f t="shared" si="146"/>
        <v>2919442.2763498654</v>
      </c>
      <c r="AT123" s="143">
        <f t="shared" si="147"/>
        <v>2919442.2763498649</v>
      </c>
      <c r="AU123" s="127">
        <f t="shared" si="148"/>
        <v>2919442.2763498649</v>
      </c>
      <c r="AV123" s="143">
        <f t="shared" si="149"/>
        <v>0</v>
      </c>
      <c r="AW123" s="143">
        <f>'[3]Populations-merged FY20'!K116</f>
        <v>2604</v>
      </c>
      <c r="AX123" s="151">
        <f t="shared" si="150"/>
        <v>1121</v>
      </c>
      <c r="AY123" s="152">
        <f>'[3]Populations-merged FY20'!G116</f>
        <v>23</v>
      </c>
      <c r="AZ123" s="171">
        <f t="shared" si="151"/>
        <v>25783</v>
      </c>
      <c r="BA123" s="172">
        <f t="shared" si="152"/>
        <v>2893659.2763498649</v>
      </c>
      <c r="BB123" s="182">
        <f t="shared" si="158"/>
        <v>2890296.2763498649</v>
      </c>
      <c r="BC123" s="174">
        <f>'[3]Spec Schs Calculations-20'!C114</f>
        <v>0</v>
      </c>
      <c r="BD123" s="183">
        <f t="shared" si="153"/>
        <v>0</v>
      </c>
      <c r="BE123" s="176">
        <f>'[3]Spec Schs Calculations-20'!D114</f>
        <v>0</v>
      </c>
      <c r="BF123" s="184">
        <f t="shared" si="154"/>
        <v>0</v>
      </c>
      <c r="BG123" s="176">
        <f>'[3]Spec Schs Calculations-20'!E114</f>
        <v>3</v>
      </c>
      <c r="BH123" s="184">
        <f t="shared" si="155"/>
        <v>3363</v>
      </c>
      <c r="BI123" s="185">
        <f>'[3]Spec Schs Calculations-20'!F114</f>
        <v>0</v>
      </c>
      <c r="BJ123" s="184">
        <f t="shared" si="156"/>
        <v>0</v>
      </c>
      <c r="BK123" s="180">
        <f t="shared" si="157"/>
        <v>3363</v>
      </c>
      <c r="BL123" s="13"/>
    </row>
    <row r="124" spans="1:64" ht="14.5" x14ac:dyDescent="0.35">
      <c r="A124" s="181">
        <v>4703480</v>
      </c>
      <c r="B124" s="143" t="s">
        <v>213</v>
      </c>
      <c r="C124" s="127">
        <f>'[3]2019-2020 Rev Final-merged'!F117</f>
        <v>598605.8262996003</v>
      </c>
      <c r="D124" s="127">
        <f>'[3]2019-2020 Rev Final-merged'!G117</f>
        <v>142989.77121859312</v>
      </c>
      <c r="E124" s="127">
        <f>'[3]2019-2020 Rev Final-merged'!H117</f>
        <v>292649.45759140892</v>
      </c>
      <c r="F124" s="127">
        <f>'[3]2019-2020 Rev Final-merged'!I117</f>
        <v>291616.15997242002</v>
      </c>
      <c r="G124" s="127">
        <f>'[3]2019-2020 Rev Final-merged'!J117</f>
        <v>1325861.2150820224</v>
      </c>
      <c r="H124" s="127">
        <f>'[3]2019-2020 Rev Final-merged'!K117</f>
        <v>565427.78232750564</v>
      </c>
      <c r="I124" s="127">
        <f>'[3]2019-2020 Rev Final-merged'!L117</f>
        <v>138402.20995576464</v>
      </c>
      <c r="J124" s="127">
        <f>'[3]2019-2020 Rev Final-merged'!M117</f>
        <v>262746.71145593858</v>
      </c>
      <c r="K124" s="127">
        <f>'[3]2019-2020 Rev Final-merged'!N117</f>
        <v>261818.99556820354</v>
      </c>
      <c r="L124" s="127">
        <f>'[3]2019-2020 Rev Final-merged'!O117</f>
        <v>1228395.6993074124</v>
      </c>
      <c r="M124" s="127">
        <f t="shared" si="120"/>
        <v>1228395.6993074124</v>
      </c>
      <c r="N124" s="127">
        <f>'[3]Hold Harmless Base-20'!Y116</f>
        <v>1298935.4485244746</v>
      </c>
      <c r="O124" s="162">
        <f t="shared" si="121"/>
        <v>-70539.749217062257</v>
      </c>
      <c r="P124" s="163" t="str">
        <f t="shared" si="122"/>
        <v>0</v>
      </c>
      <c r="Q124" s="164">
        <f t="shared" si="123"/>
        <v>0</v>
      </c>
      <c r="R124" s="165">
        <f t="shared" si="124"/>
        <v>1228395.6993074124</v>
      </c>
      <c r="S124" s="166">
        <f t="shared" si="125"/>
        <v>0.94569418418968254</v>
      </c>
      <c r="T124" s="167">
        <f t="shared" si="126"/>
        <v>1</v>
      </c>
      <c r="U124" s="149" t="b">
        <f t="shared" si="127"/>
        <v>0</v>
      </c>
      <c r="V124" s="127">
        <f t="shared" si="128"/>
        <v>1216862.6215460368</v>
      </c>
      <c r="W124" s="143">
        <f t="shared" si="129"/>
        <v>1216862.6215460363</v>
      </c>
      <c r="X124" s="143">
        <f t="shared" si="130"/>
        <v>1216862.6215460363</v>
      </c>
      <c r="Y124" s="143">
        <f>'[3]Hold Harmless Base-20'!L116</f>
        <v>586449.25926559593</v>
      </c>
      <c r="Z124" s="143">
        <f>'[3]Hold Harmless Base-20'!M116</f>
        <v>140085.91585563883</v>
      </c>
      <c r="AA124" s="143">
        <f>'[3]Hold Harmless Base-20'!N116</f>
        <v>286706.29333811882</v>
      </c>
      <c r="AB124" s="143">
        <f>'[3]Hold Harmless Base-20'!O116</f>
        <v>285693.98006512097</v>
      </c>
      <c r="AC124" s="143">
        <f t="shared" si="131"/>
        <v>1298935.4485244746</v>
      </c>
      <c r="AD124" s="168">
        <f>'[3]Populations-merged FY20'!M117</f>
        <v>0.21731748726655348</v>
      </c>
      <c r="AE124" s="169">
        <f t="shared" si="132"/>
        <v>0</v>
      </c>
      <c r="AF124" s="169">
        <f t="shared" si="133"/>
        <v>0.9</v>
      </c>
      <c r="AG124" s="169">
        <f t="shared" si="134"/>
        <v>0</v>
      </c>
      <c r="AH124" s="170">
        <f t="shared" si="135"/>
        <v>0.9</v>
      </c>
      <c r="AI124" s="143">
        <f t="shared" si="136"/>
        <v>1169041.9036720272</v>
      </c>
      <c r="AJ124" s="143">
        <f t="shared" si="137"/>
        <v>0</v>
      </c>
      <c r="AK124" s="143">
        <f t="shared" si="138"/>
        <v>1216862.6215460363</v>
      </c>
      <c r="AL124" s="143">
        <f t="shared" si="139"/>
        <v>1215969.986797695</v>
      </c>
      <c r="AM124" s="143">
        <f t="shared" si="140"/>
        <v>1215969.986797695</v>
      </c>
      <c r="AN124" s="143">
        <f t="shared" si="141"/>
        <v>0</v>
      </c>
      <c r="AO124" s="143">
        <f t="shared" si="142"/>
        <v>1215969.986797695</v>
      </c>
      <c r="AP124" s="143">
        <f t="shared" si="143"/>
        <v>1215967.767089447</v>
      </c>
      <c r="AQ124" s="143">
        <f t="shared" si="144"/>
        <v>1215967.767089447</v>
      </c>
      <c r="AR124" s="143">
        <f t="shared" si="145"/>
        <v>0</v>
      </c>
      <c r="AS124" s="143">
        <f t="shared" si="146"/>
        <v>1215967.767089447</v>
      </c>
      <c r="AT124" s="143">
        <f t="shared" si="147"/>
        <v>1215967.7670894468</v>
      </c>
      <c r="AU124" s="127">
        <f t="shared" si="148"/>
        <v>1215967.7670894468</v>
      </c>
      <c r="AV124" s="143">
        <f t="shared" si="149"/>
        <v>0</v>
      </c>
      <c r="AW124" s="143">
        <f>'[3]Populations-merged FY20'!K117</f>
        <v>1024</v>
      </c>
      <c r="AX124" s="151">
        <f t="shared" si="150"/>
        <v>1187</v>
      </c>
      <c r="AY124" s="152">
        <f>'[3]Populations-merged FY20'!G117</f>
        <v>0</v>
      </c>
      <c r="AZ124" s="171">
        <f t="shared" si="151"/>
        <v>0</v>
      </c>
      <c r="BA124" s="172">
        <f t="shared" si="152"/>
        <v>1215967.7670894468</v>
      </c>
      <c r="BB124" s="182">
        <f t="shared" si="158"/>
        <v>1214780.7670894468</v>
      </c>
      <c r="BC124" s="174">
        <f>'[3]Spec Schs Calculations-20'!C115</f>
        <v>1</v>
      </c>
      <c r="BD124" s="183">
        <f t="shared" si="153"/>
        <v>1187</v>
      </c>
      <c r="BE124" s="176">
        <f>'[3]Spec Schs Calculations-20'!D115</f>
        <v>0</v>
      </c>
      <c r="BF124" s="184">
        <f t="shared" si="154"/>
        <v>0</v>
      </c>
      <c r="BG124" s="176">
        <f>'[3]Spec Schs Calculations-20'!E115</f>
        <v>0</v>
      </c>
      <c r="BH124" s="184">
        <f t="shared" si="155"/>
        <v>0</v>
      </c>
      <c r="BI124" s="185">
        <f>'[3]Spec Schs Calculations-20'!F115</f>
        <v>0</v>
      </c>
      <c r="BJ124" s="184">
        <f t="shared" si="156"/>
        <v>0</v>
      </c>
      <c r="BK124" s="180">
        <f t="shared" si="157"/>
        <v>1187</v>
      </c>
      <c r="BL124" s="13"/>
    </row>
    <row r="125" spans="1:64" ht="14.5" x14ac:dyDescent="0.35">
      <c r="A125" s="181">
        <v>4703510</v>
      </c>
      <c r="B125" s="143" t="s">
        <v>214</v>
      </c>
      <c r="C125" s="127">
        <f>'[3]2019-2020 Rev Final-merged'!F118</f>
        <v>32884.995827280807</v>
      </c>
      <c r="D125" s="127">
        <f>'[3]2019-2020 Rev Final-merged'!G118</f>
        <v>7855.2827641771482</v>
      </c>
      <c r="E125" s="127">
        <f>'[3]2019-2020 Rev Final-merged'!H118</f>
        <v>22642.240156830823</v>
      </c>
      <c r="F125" s="127">
        <f>'[3]2019-2020 Rev Final-merged'!I118</f>
        <v>22562.294090861022</v>
      </c>
      <c r="G125" s="127">
        <f>'[3]2019-2020 Rev Final-merged'!J118</f>
        <v>85944.812839149803</v>
      </c>
      <c r="H125" s="127">
        <f>'[3]2019-2020 Rev Final-merged'!K118</f>
        <v>31240.746035916764</v>
      </c>
      <c r="I125" s="127">
        <f>'[3]2019-2020 Rev Final-merged'!L118</f>
        <v>7462.5186259682905</v>
      </c>
      <c r="J125" s="127">
        <f>'[3]2019-2020 Rev Final-merged'!M118</f>
        <v>21510.128148989283</v>
      </c>
      <c r="K125" s="127">
        <f>'[3]2019-2020 Rev Final-merged'!N118</f>
        <v>21434.17938631797</v>
      </c>
      <c r="L125" s="127">
        <f>'[3]2019-2020 Rev Final-merged'!O118</f>
        <v>81647.572197192319</v>
      </c>
      <c r="M125" s="127">
        <f t="shared" si="120"/>
        <v>81647.572197192319</v>
      </c>
      <c r="N125" s="127">
        <f>'[3]Hold Harmless Base-20'!Y117</f>
        <v>80856.227448298683</v>
      </c>
      <c r="O125" s="162">
        <f t="shared" si="121"/>
        <v>791.34474889363628</v>
      </c>
      <c r="P125" s="163">
        <f t="shared" si="122"/>
        <v>791.34474889363628</v>
      </c>
      <c r="Q125" s="164">
        <f t="shared" si="123"/>
        <v>649.07505514783941</v>
      </c>
      <c r="R125" s="165">
        <f t="shared" si="124"/>
        <v>80998.497142044478</v>
      </c>
      <c r="S125" s="166">
        <f t="shared" si="125"/>
        <v>1.0017595391008907</v>
      </c>
      <c r="T125" s="167">
        <f t="shared" si="126"/>
        <v>0.99205028345998802</v>
      </c>
      <c r="U125" s="149" t="b">
        <f t="shared" si="127"/>
        <v>0</v>
      </c>
      <c r="V125" s="127">
        <f t="shared" si="128"/>
        <v>80238.023976418408</v>
      </c>
      <c r="W125" s="143">
        <f t="shared" si="129"/>
        <v>80238.023976418379</v>
      </c>
      <c r="X125" s="143">
        <f t="shared" si="130"/>
        <v>80238.023976418379</v>
      </c>
      <c r="Y125" s="143">
        <f>'[3]Hold Harmless Base-20'!L117</f>
        <v>30937.954419929287</v>
      </c>
      <c r="Z125" s="143">
        <f>'[3]Hold Harmless Base-20'!M117</f>
        <v>7390.1903892643459</v>
      </c>
      <c r="AA125" s="143">
        <f>'[3]Hold Harmless Base-20'!N117</f>
        <v>21301.647645519795</v>
      </c>
      <c r="AB125" s="143">
        <f>'[3]Hold Harmless Base-20'!O117</f>
        <v>21226.434993585248</v>
      </c>
      <c r="AC125" s="143">
        <f t="shared" si="131"/>
        <v>80856.227448298683</v>
      </c>
      <c r="AD125" s="168">
        <f>'[3]Populations-merged FY20'!M118</f>
        <v>0.30864197530864196</v>
      </c>
      <c r="AE125" s="169">
        <f t="shared" si="132"/>
        <v>0</v>
      </c>
      <c r="AF125" s="169">
        <f t="shared" si="133"/>
        <v>0</v>
      </c>
      <c r="AG125" s="169">
        <f t="shared" si="134"/>
        <v>0.95</v>
      </c>
      <c r="AH125" s="170">
        <f t="shared" si="135"/>
        <v>0.95</v>
      </c>
      <c r="AI125" s="143">
        <f t="shared" si="136"/>
        <v>76813.416075883739</v>
      </c>
      <c r="AJ125" s="143">
        <f t="shared" si="137"/>
        <v>0</v>
      </c>
      <c r="AK125" s="143">
        <f t="shared" si="138"/>
        <v>80238.023976418379</v>
      </c>
      <c r="AL125" s="143">
        <f t="shared" si="139"/>
        <v>80179.16503287667</v>
      </c>
      <c r="AM125" s="143">
        <f t="shared" si="140"/>
        <v>80179.16503287667</v>
      </c>
      <c r="AN125" s="143">
        <f t="shared" si="141"/>
        <v>0</v>
      </c>
      <c r="AO125" s="143">
        <f t="shared" si="142"/>
        <v>80179.16503287667</v>
      </c>
      <c r="AP125" s="143">
        <f t="shared" si="143"/>
        <v>80179.01866877568</v>
      </c>
      <c r="AQ125" s="143">
        <f t="shared" si="144"/>
        <v>80179.01866877568</v>
      </c>
      <c r="AR125" s="143">
        <f t="shared" si="145"/>
        <v>0</v>
      </c>
      <c r="AS125" s="143">
        <f t="shared" si="146"/>
        <v>80179.01866877568</v>
      </c>
      <c r="AT125" s="143">
        <f t="shared" si="147"/>
        <v>80179.018668775665</v>
      </c>
      <c r="AU125" s="127">
        <f t="shared" si="148"/>
        <v>80179.018668775665</v>
      </c>
      <c r="AV125" s="143">
        <f t="shared" si="149"/>
        <v>0</v>
      </c>
      <c r="AW125" s="143">
        <f>'[3]Populations-merged FY20'!K118</f>
        <v>50</v>
      </c>
      <c r="AX125" s="151">
        <f t="shared" si="150"/>
        <v>1604</v>
      </c>
      <c r="AY125" s="152">
        <f>'[3]Populations-merged FY20'!G118</f>
        <v>0</v>
      </c>
      <c r="AZ125" s="171">
        <f t="shared" si="151"/>
        <v>0</v>
      </c>
      <c r="BA125" s="172">
        <f t="shared" si="152"/>
        <v>80179.018668775665</v>
      </c>
      <c r="BB125" s="182">
        <f t="shared" si="158"/>
        <v>80179.018668775665</v>
      </c>
      <c r="BC125" s="174">
        <f>'[3]Spec Schs Calculations-20'!C116</f>
        <v>0</v>
      </c>
      <c r="BD125" s="183">
        <f t="shared" si="153"/>
        <v>0</v>
      </c>
      <c r="BE125" s="176">
        <f>'[3]Spec Schs Calculations-20'!D116</f>
        <v>0</v>
      </c>
      <c r="BF125" s="184">
        <f t="shared" si="154"/>
        <v>0</v>
      </c>
      <c r="BG125" s="176">
        <f>'[3]Spec Schs Calculations-20'!E116</f>
        <v>0</v>
      </c>
      <c r="BH125" s="184">
        <f t="shared" si="155"/>
        <v>0</v>
      </c>
      <c r="BI125" s="185">
        <f>'[3]Spec Schs Calculations-20'!F116</f>
        <v>0</v>
      </c>
      <c r="BJ125" s="184">
        <f t="shared" si="156"/>
        <v>0</v>
      </c>
      <c r="BK125" s="180">
        <f t="shared" si="157"/>
        <v>0</v>
      </c>
      <c r="BL125" s="13"/>
    </row>
    <row r="126" spans="1:64" ht="14.5" x14ac:dyDescent="0.35">
      <c r="A126" s="181">
        <v>4703540</v>
      </c>
      <c r="B126" s="143" t="s">
        <v>215</v>
      </c>
      <c r="C126" s="127">
        <f>'[3]2019-2020 Rev Final-merged'!F119</f>
        <v>879738.74023962859</v>
      </c>
      <c r="D126" s="127">
        <f>'[3]2019-2020 Rev Final-merged'!G119</f>
        <v>212127.76701241179</v>
      </c>
      <c r="E126" s="127">
        <f>'[3]2019-2020 Rev Final-merged'!H119</f>
        <v>393388.63520098646</v>
      </c>
      <c r="F126" s="127">
        <f>'[3]2019-2020 Rev Final-merged'!I119</f>
        <v>397495.86868793739</v>
      </c>
      <c r="G126" s="127">
        <f>'[3]2019-2020 Rev Final-merged'!J119</f>
        <v>1882751.011140964</v>
      </c>
      <c r="H126" s="127">
        <f>'[3]2019-2020 Rev Final-merged'!K119</f>
        <v>835993.8109803159</v>
      </c>
      <c r="I126" s="127">
        <f>'[3]2019-2020 Rev Final-merged'!L119</f>
        <v>204629.82995412863</v>
      </c>
      <c r="J126" s="127">
        <f>'[3]2019-2020 Rev Final-merged'!M119</f>
        <v>375262.05503529904</v>
      </c>
      <c r="K126" s="127">
        <f>'[3]2019-2020 Rev Final-merged'!N119</f>
        <v>357523.60891872097</v>
      </c>
      <c r="L126" s="127">
        <f>'[3]2019-2020 Rev Final-merged'!O119</f>
        <v>1773409.3048884645</v>
      </c>
      <c r="M126" s="127">
        <f t="shared" si="120"/>
        <v>1773409.3048884645</v>
      </c>
      <c r="N126" s="127">
        <f>'[3]Hold Harmless Base-20'!Y118</f>
        <v>1727715.8003784125</v>
      </c>
      <c r="O126" s="162">
        <f t="shared" si="121"/>
        <v>45693.504510052036</v>
      </c>
      <c r="P126" s="163">
        <f t="shared" si="122"/>
        <v>45693.504510052036</v>
      </c>
      <c r="Q126" s="164">
        <f t="shared" si="123"/>
        <v>37478.626099718313</v>
      </c>
      <c r="R126" s="165">
        <f t="shared" si="124"/>
        <v>1735930.6787887462</v>
      </c>
      <c r="S126" s="166">
        <f t="shared" si="125"/>
        <v>1.004754762564847</v>
      </c>
      <c r="T126" s="167">
        <f t="shared" si="126"/>
        <v>0.97886634179915089</v>
      </c>
      <c r="U126" s="149" t="b">
        <f t="shared" si="127"/>
        <v>0</v>
      </c>
      <c r="V126" s="127">
        <f t="shared" si="128"/>
        <v>1719632.4912274289</v>
      </c>
      <c r="W126" s="143">
        <f t="shared" si="129"/>
        <v>1719632.4912274282</v>
      </c>
      <c r="X126" s="143">
        <f t="shared" si="130"/>
        <v>1719632.4912274282</v>
      </c>
      <c r="Y126" s="143">
        <f>'[3]Hold Harmless Base-20'!L118</f>
        <v>807296.61687761336</v>
      </c>
      <c r="Z126" s="143">
        <f>'[3]Hold Harmless Base-20'!M118</f>
        <v>194660.09716507027</v>
      </c>
      <c r="AA126" s="143">
        <f>'[3]Hold Harmless Base-20'!N118</f>
        <v>360995.03158102743</v>
      </c>
      <c r="AB126" s="143">
        <f>'[3]Hold Harmless Base-20'!O118</f>
        <v>364764.05475470138</v>
      </c>
      <c r="AC126" s="143">
        <f t="shared" si="131"/>
        <v>1727715.8003784125</v>
      </c>
      <c r="AD126" s="168">
        <f>'[3]Populations-merged FY20'!M119</f>
        <v>0.20573827851644508</v>
      </c>
      <c r="AE126" s="169">
        <f t="shared" si="132"/>
        <v>0</v>
      </c>
      <c r="AF126" s="169">
        <f t="shared" si="133"/>
        <v>0.9</v>
      </c>
      <c r="AG126" s="169">
        <f t="shared" si="134"/>
        <v>0</v>
      </c>
      <c r="AH126" s="170">
        <f t="shared" si="135"/>
        <v>0.9</v>
      </c>
      <c r="AI126" s="143">
        <f t="shared" si="136"/>
        <v>1554944.2203405714</v>
      </c>
      <c r="AJ126" s="143">
        <f t="shared" si="137"/>
        <v>0</v>
      </c>
      <c r="AK126" s="143">
        <f t="shared" si="138"/>
        <v>1719632.4912274282</v>
      </c>
      <c r="AL126" s="143">
        <f t="shared" si="139"/>
        <v>1718371.0475041457</v>
      </c>
      <c r="AM126" s="143">
        <f t="shared" si="140"/>
        <v>1718371.0475041457</v>
      </c>
      <c r="AN126" s="143">
        <f t="shared" si="141"/>
        <v>0</v>
      </c>
      <c r="AO126" s="143">
        <f t="shared" si="142"/>
        <v>1718371.0475041457</v>
      </c>
      <c r="AP126" s="143">
        <f t="shared" si="143"/>
        <v>1718367.9106813385</v>
      </c>
      <c r="AQ126" s="143">
        <f t="shared" si="144"/>
        <v>1718367.9106813385</v>
      </c>
      <c r="AR126" s="143">
        <f t="shared" si="145"/>
        <v>0</v>
      </c>
      <c r="AS126" s="143">
        <f t="shared" si="146"/>
        <v>1718367.9106813385</v>
      </c>
      <c r="AT126" s="143">
        <f t="shared" si="147"/>
        <v>1718367.910681338</v>
      </c>
      <c r="AU126" s="127">
        <f t="shared" si="148"/>
        <v>1718367.910681338</v>
      </c>
      <c r="AV126" s="143">
        <f t="shared" si="149"/>
        <v>0</v>
      </c>
      <c r="AW126" s="143">
        <f>'[3]Populations-merged FY20'!K119</f>
        <v>1470</v>
      </c>
      <c r="AX126" s="151">
        <f t="shared" si="150"/>
        <v>1169</v>
      </c>
      <c r="AY126" s="152">
        <f>'[3]Populations-merged FY20'!G119</f>
        <v>38</v>
      </c>
      <c r="AZ126" s="171">
        <f t="shared" si="151"/>
        <v>44422</v>
      </c>
      <c r="BA126" s="172">
        <f t="shared" si="152"/>
        <v>1673945.910681338</v>
      </c>
      <c r="BB126" s="189">
        <f t="shared" si="158"/>
        <v>1671607.910681338</v>
      </c>
      <c r="BC126" s="174">
        <f>'[3]Spec Schs Calculations-20'!C117</f>
        <v>2</v>
      </c>
      <c r="BD126" s="183">
        <f t="shared" si="153"/>
        <v>2338</v>
      </c>
      <c r="BE126" s="176">
        <f>'[3]Spec Schs Calculations-20'!D117</f>
        <v>0</v>
      </c>
      <c r="BF126" s="184">
        <f t="shared" si="154"/>
        <v>0</v>
      </c>
      <c r="BG126" s="176">
        <f>'[3]Spec Schs Calculations-20'!E117</f>
        <v>0</v>
      </c>
      <c r="BH126" s="184">
        <f t="shared" si="155"/>
        <v>0</v>
      </c>
      <c r="BI126" s="185">
        <f>'[3]Spec Schs Calculations-20'!F117</f>
        <v>0</v>
      </c>
      <c r="BJ126" s="184">
        <f t="shared" si="156"/>
        <v>0</v>
      </c>
      <c r="BK126" s="180">
        <f t="shared" si="157"/>
        <v>2338</v>
      </c>
      <c r="BL126" s="13"/>
    </row>
    <row r="127" spans="1:64" ht="14.5" x14ac:dyDescent="0.35">
      <c r="A127" s="181">
        <v>4703590</v>
      </c>
      <c r="B127" s="143" t="s">
        <v>216</v>
      </c>
      <c r="C127" s="127">
        <f>'[3]2019-2020 Rev Final-merged'!F120</f>
        <v>966613.59501641535</v>
      </c>
      <c r="D127" s="127">
        <f>'[3]2019-2020 Rev Final-merged'!G120</f>
        <v>218282.36120184892</v>
      </c>
      <c r="E127" s="127">
        <f>'[3]2019-2020 Rev Final-merged'!H120</f>
        <v>438404.15457830532</v>
      </c>
      <c r="F127" s="127">
        <f>'[3]2019-2020 Rev Final-merged'!I120</f>
        <v>442981.37939717295</v>
      </c>
      <c r="G127" s="127">
        <f>'[3]2019-2020 Rev Final-merged'!J120</f>
        <v>2066281.4901937426</v>
      </c>
      <c r="H127" s="127">
        <f>'[3]2019-2020 Rev Final-merged'!K120</f>
        <v>1024837.8554686038</v>
      </c>
      <c r="I127" s="127">
        <f>'[3]2019-2020 Rev Final-merged'!L120</f>
        <v>185495.23385385401</v>
      </c>
      <c r="J127" s="127">
        <f>'[3]2019-2020 Rev Final-merged'!M120</f>
        <v>475240.9873817591</v>
      </c>
      <c r="K127" s="127">
        <f>'[3]2019-2020 Rev Final-merged'!N120</f>
        <v>402122.44593832997</v>
      </c>
      <c r="L127" s="127">
        <f>'[3]2019-2020 Rev Final-merged'!O120</f>
        <v>2087696.5226425468</v>
      </c>
      <c r="M127" s="127">
        <f t="shared" si="120"/>
        <v>2087696.5226425468</v>
      </c>
      <c r="N127" s="127">
        <f>'[3]Hold Harmless Base-20'!Y119</f>
        <v>2013735.3222139117</v>
      </c>
      <c r="O127" s="162">
        <f t="shared" si="121"/>
        <v>73961.200428635115</v>
      </c>
      <c r="P127" s="163">
        <f t="shared" si="122"/>
        <v>73961.200428635115</v>
      </c>
      <c r="Q127" s="164">
        <f t="shared" si="123"/>
        <v>60664.293677481925</v>
      </c>
      <c r="R127" s="165">
        <f t="shared" si="124"/>
        <v>2027032.228965065</v>
      </c>
      <c r="S127" s="166">
        <f t="shared" si="125"/>
        <v>1.0066031054848532</v>
      </c>
      <c r="T127" s="167">
        <f t="shared" si="126"/>
        <v>0.97094199610933174</v>
      </c>
      <c r="U127" s="149" t="b">
        <f t="shared" si="127"/>
        <v>0</v>
      </c>
      <c r="V127" s="127">
        <f t="shared" si="128"/>
        <v>2008000.9670234534</v>
      </c>
      <c r="W127" s="143">
        <f t="shared" si="129"/>
        <v>2008000.9670234527</v>
      </c>
      <c r="X127" s="143">
        <f t="shared" si="130"/>
        <v>2008000.9670234527</v>
      </c>
      <c r="Y127" s="143">
        <f>'[3]Hold Harmless Base-20'!L119</f>
        <v>942032.31672670925</v>
      </c>
      <c r="Z127" s="143">
        <f>'[3]Hold Harmless Base-20'!M119</f>
        <v>212731.37423652937</v>
      </c>
      <c r="AA127" s="143">
        <f>'[3]Hold Harmless Base-20'!N119</f>
        <v>427255.40332691243</v>
      </c>
      <c r="AB127" s="143">
        <f>'[3]Hold Harmless Base-20'!O119</f>
        <v>431716.22792376037</v>
      </c>
      <c r="AC127" s="143">
        <f t="shared" si="131"/>
        <v>2013735.3222139117</v>
      </c>
      <c r="AD127" s="168">
        <f>'[3]Populations-merged FY20'!M120</f>
        <v>0.14712643678160919</v>
      </c>
      <c r="AE127" s="169">
        <f t="shared" si="132"/>
        <v>0.85</v>
      </c>
      <c r="AF127" s="169">
        <f t="shared" si="133"/>
        <v>0</v>
      </c>
      <c r="AG127" s="169">
        <f t="shared" si="134"/>
        <v>0</v>
      </c>
      <c r="AH127" s="170">
        <f t="shared" si="135"/>
        <v>0.85</v>
      </c>
      <c r="AI127" s="143">
        <f t="shared" si="136"/>
        <v>1711675.0238818249</v>
      </c>
      <c r="AJ127" s="143">
        <f t="shared" si="137"/>
        <v>0</v>
      </c>
      <c r="AK127" s="143">
        <f t="shared" si="138"/>
        <v>2008000.9670234527</v>
      </c>
      <c r="AL127" s="143">
        <f t="shared" si="139"/>
        <v>2006527.9893790323</v>
      </c>
      <c r="AM127" s="143">
        <f t="shared" si="140"/>
        <v>2006527.9893790323</v>
      </c>
      <c r="AN127" s="143">
        <f t="shared" si="141"/>
        <v>0</v>
      </c>
      <c r="AO127" s="143">
        <f t="shared" si="142"/>
        <v>2006527.9893790323</v>
      </c>
      <c r="AP127" s="143">
        <f t="shared" si="143"/>
        <v>2006524.3265363828</v>
      </c>
      <c r="AQ127" s="143">
        <f t="shared" si="144"/>
        <v>2006524.3265363828</v>
      </c>
      <c r="AR127" s="143">
        <f t="shared" si="145"/>
        <v>0</v>
      </c>
      <c r="AS127" s="143">
        <f t="shared" si="146"/>
        <v>2006524.3265363828</v>
      </c>
      <c r="AT127" s="143">
        <f t="shared" si="147"/>
        <v>2006524.3265363823</v>
      </c>
      <c r="AU127" s="127">
        <f t="shared" si="148"/>
        <v>2006524.3265363823</v>
      </c>
      <c r="AV127" s="143">
        <f t="shared" si="149"/>
        <v>0</v>
      </c>
      <c r="AW127" s="143">
        <f>'[3]Populations-merged FY20'!K120</f>
        <v>1856</v>
      </c>
      <c r="AX127" s="151">
        <f t="shared" si="150"/>
        <v>1081</v>
      </c>
      <c r="AY127" s="152">
        <f>'[3]Populations-merged FY20'!G120</f>
        <v>0</v>
      </c>
      <c r="AZ127" s="171">
        <f t="shared" si="151"/>
        <v>0</v>
      </c>
      <c r="BA127" s="172">
        <f t="shared" si="152"/>
        <v>2006524.3265363823</v>
      </c>
      <c r="BB127" s="182">
        <f t="shared" si="158"/>
        <v>2005443.3265363823</v>
      </c>
      <c r="BC127" s="174">
        <f>'[3]Spec Schs Calculations-20'!C118</f>
        <v>0</v>
      </c>
      <c r="BD127" s="183">
        <f t="shared" si="153"/>
        <v>0</v>
      </c>
      <c r="BE127" s="176">
        <f>'[3]Spec Schs Calculations-20'!D118</f>
        <v>0</v>
      </c>
      <c r="BF127" s="184">
        <f t="shared" si="154"/>
        <v>0</v>
      </c>
      <c r="BG127" s="176">
        <f>'[3]Spec Schs Calculations-20'!E118</f>
        <v>1</v>
      </c>
      <c r="BH127" s="184">
        <f t="shared" si="155"/>
        <v>1081</v>
      </c>
      <c r="BI127" s="185">
        <f>'[3]Spec Schs Calculations-20'!F118</f>
        <v>0</v>
      </c>
      <c r="BJ127" s="184">
        <f t="shared" si="156"/>
        <v>0</v>
      </c>
      <c r="BK127" s="180">
        <f t="shared" si="157"/>
        <v>1081</v>
      </c>
      <c r="BL127" s="13"/>
    </row>
    <row r="128" spans="1:64" ht="14.5" x14ac:dyDescent="0.35">
      <c r="A128" s="181">
        <v>4703600</v>
      </c>
      <c r="B128" s="143" t="s">
        <v>217</v>
      </c>
      <c r="C128" s="127">
        <f>'[3]2019-2020 Rev Final-merged'!F121</f>
        <v>82781.177465967048</v>
      </c>
      <c r="D128" s="127">
        <f>'[3]2019-2020 Rev Final-merged'!G121</f>
        <v>19774.050146214351</v>
      </c>
      <c r="E128" s="127">
        <f>'[3]2019-2020 Rev Final-merged'!H121</f>
        <v>57043.814274210607</v>
      </c>
      <c r="F128" s="127">
        <f>'[3]2019-2020 Rev Final-merged'!I121</f>
        <v>56842.40184736823</v>
      </c>
      <c r="G128" s="127">
        <f>'[3]2019-2020 Rev Final-merged'!J121</f>
        <v>216441.44373376021</v>
      </c>
      <c r="H128" s="127">
        <f>'[3]2019-2020 Rev Final-merged'!K121</f>
        <v>83378.510870559912</v>
      </c>
      <c r="I128" s="127">
        <f>'[3]2019-2020 Rev Final-merged'!L121</f>
        <v>20408.919632148889</v>
      </c>
      <c r="J128" s="127">
        <f>'[3]2019-2020 Rev Final-merged'!M121</f>
        <v>53559.179521864084</v>
      </c>
      <c r="K128" s="127">
        <f>'[3]2019-2020 Rev Final-merged'!N121</f>
        <v>53370.070773361935</v>
      </c>
      <c r="L128" s="127">
        <f>'[3]2019-2020 Rev Final-merged'!O121</f>
        <v>210716.68079793482</v>
      </c>
      <c r="M128" s="127">
        <f t="shared" si="120"/>
        <v>210716.68079793482</v>
      </c>
      <c r="N128" s="127">
        <f>'[3]Hold Harmless Base-20'!Y120</f>
        <v>212045.92199961457</v>
      </c>
      <c r="O128" s="162">
        <f t="shared" si="121"/>
        <v>-1329.2412016797462</v>
      </c>
      <c r="P128" s="163" t="str">
        <f t="shared" si="122"/>
        <v>0</v>
      </c>
      <c r="Q128" s="164">
        <f t="shared" si="123"/>
        <v>0</v>
      </c>
      <c r="R128" s="165">
        <f t="shared" si="124"/>
        <v>210716.68079793482</v>
      </c>
      <c r="S128" s="166">
        <f t="shared" si="125"/>
        <v>0.9937313522035941</v>
      </c>
      <c r="T128" s="167">
        <f t="shared" si="126"/>
        <v>1</v>
      </c>
      <c r="U128" s="149" t="b">
        <f t="shared" si="127"/>
        <v>0</v>
      </c>
      <c r="V128" s="127">
        <f t="shared" si="128"/>
        <v>208738.31839677069</v>
      </c>
      <c r="W128" s="143">
        <f t="shared" si="129"/>
        <v>208738.31839677063</v>
      </c>
      <c r="X128" s="143">
        <f t="shared" si="130"/>
        <v>208738.31839677063</v>
      </c>
      <c r="Y128" s="143">
        <f>'[3]Hold Harmless Base-20'!L120</f>
        <v>81100.046262751595</v>
      </c>
      <c r="Z128" s="143">
        <f>'[3]Hold Harmless Base-20'!M120</f>
        <v>19372.476096021419</v>
      </c>
      <c r="AA128" s="143">
        <f>'[3]Hold Harmless Base-20'!N120</f>
        <v>55885.360878615589</v>
      </c>
      <c r="AB128" s="143">
        <f>'[3]Hold Harmless Base-20'!O120</f>
        <v>55688.038762225959</v>
      </c>
      <c r="AC128" s="143">
        <f t="shared" si="131"/>
        <v>212045.92199961457</v>
      </c>
      <c r="AD128" s="168">
        <f>'[3]Populations-merged FY20'!M121</f>
        <v>0.34553775743707094</v>
      </c>
      <c r="AE128" s="169">
        <f t="shared" si="132"/>
        <v>0</v>
      </c>
      <c r="AF128" s="169">
        <f t="shared" si="133"/>
        <v>0</v>
      </c>
      <c r="AG128" s="169">
        <f t="shared" si="134"/>
        <v>0.95</v>
      </c>
      <c r="AH128" s="170">
        <f t="shared" si="135"/>
        <v>0.95</v>
      </c>
      <c r="AI128" s="143">
        <f t="shared" si="136"/>
        <v>201443.62589963383</v>
      </c>
      <c r="AJ128" s="143">
        <f t="shared" si="137"/>
        <v>0</v>
      </c>
      <c r="AK128" s="143">
        <f t="shared" si="138"/>
        <v>208738.31839677063</v>
      </c>
      <c r="AL128" s="143">
        <f t="shared" si="139"/>
        <v>208585.19751606302</v>
      </c>
      <c r="AM128" s="143">
        <f t="shared" si="140"/>
        <v>208585.19751606302</v>
      </c>
      <c r="AN128" s="143">
        <f t="shared" si="141"/>
        <v>0</v>
      </c>
      <c r="AO128" s="143">
        <f t="shared" si="142"/>
        <v>208585.19751606302</v>
      </c>
      <c r="AP128" s="143">
        <f t="shared" si="143"/>
        <v>208584.8167514978</v>
      </c>
      <c r="AQ128" s="143">
        <f t="shared" si="144"/>
        <v>208584.8167514978</v>
      </c>
      <c r="AR128" s="143">
        <f t="shared" si="145"/>
        <v>0</v>
      </c>
      <c r="AS128" s="143">
        <f t="shared" si="146"/>
        <v>208584.8167514978</v>
      </c>
      <c r="AT128" s="143">
        <f t="shared" si="147"/>
        <v>208584.81675149774</v>
      </c>
      <c r="AU128" s="127">
        <f t="shared" si="148"/>
        <v>208584.81675149774</v>
      </c>
      <c r="AV128" s="143">
        <f t="shared" si="149"/>
        <v>0</v>
      </c>
      <c r="AW128" s="143">
        <f>'[3]Populations-merged FY20'!K121</f>
        <v>151</v>
      </c>
      <c r="AX128" s="151">
        <f t="shared" si="150"/>
        <v>1381</v>
      </c>
      <c r="AY128" s="152">
        <f>'[3]Populations-merged FY20'!G121</f>
        <v>0</v>
      </c>
      <c r="AZ128" s="171">
        <f t="shared" si="151"/>
        <v>0</v>
      </c>
      <c r="BA128" s="172">
        <f t="shared" si="152"/>
        <v>208584.81675149774</v>
      </c>
      <c r="BB128" s="182">
        <f t="shared" si="158"/>
        <v>208584.81675149774</v>
      </c>
      <c r="BC128" s="174">
        <f>'[3]Spec Schs Calculations-20'!C119</f>
        <v>0</v>
      </c>
      <c r="BD128" s="183">
        <f t="shared" si="153"/>
        <v>0</v>
      </c>
      <c r="BE128" s="176">
        <f>'[3]Spec Schs Calculations-20'!D119</f>
        <v>0</v>
      </c>
      <c r="BF128" s="184">
        <f t="shared" si="154"/>
        <v>0</v>
      </c>
      <c r="BG128" s="176">
        <f>'[3]Spec Schs Calculations-20'!E119</f>
        <v>0</v>
      </c>
      <c r="BH128" s="184">
        <f t="shared" si="155"/>
        <v>0</v>
      </c>
      <c r="BI128" s="185">
        <f>'[3]Spec Schs Calculations-20'!F119</f>
        <v>0</v>
      </c>
      <c r="BJ128" s="184">
        <f t="shared" si="156"/>
        <v>0</v>
      </c>
      <c r="BK128" s="180">
        <f t="shared" si="157"/>
        <v>0</v>
      </c>
      <c r="BL128" s="13"/>
    </row>
    <row r="129" spans="1:64" ht="14.5" x14ac:dyDescent="0.35">
      <c r="A129" s="181">
        <v>4703660</v>
      </c>
      <c r="B129" s="199" t="s">
        <v>218</v>
      </c>
      <c r="C129" s="127">
        <f>'[3]2019-2020 Rev Final-merged'!F122</f>
        <v>2624182.4194756486</v>
      </c>
      <c r="D129" s="127">
        <f>'[3]2019-2020 Rev Final-merged'!G122</f>
        <v>0</v>
      </c>
      <c r="E129" s="127">
        <f>'[3]2019-2020 Rev Final-merged'!H122</f>
        <v>1546281.9116127698</v>
      </c>
      <c r="F129" s="127">
        <f>'[3]2019-2020 Rev Final-merged'!I122</f>
        <v>1562340.8818881146</v>
      </c>
      <c r="G129" s="127">
        <f>'[3]2019-2020 Rev Final-merged'!J122</f>
        <v>5732805.212976533</v>
      </c>
      <c r="H129" s="127">
        <f>'[3]2019-2020 Rev Final-merged'!K122</f>
        <v>2644920.9739733906</v>
      </c>
      <c r="I129" s="127">
        <f>'[3]2019-2020 Rev Final-merged'!L122</f>
        <v>0</v>
      </c>
      <c r="J129" s="127">
        <f>'[3]2019-2020 Rev Final-merged'!M122</f>
        <v>1579716.7455269678</v>
      </c>
      <c r="K129" s="127">
        <f>'[3]2019-2020 Rev Final-merged'!N122</f>
        <v>1441024.7539575975</v>
      </c>
      <c r="L129" s="127">
        <f>'[3]2019-2020 Rev Final-merged'!O122</f>
        <v>5665662.4734579558</v>
      </c>
      <c r="M129" s="127">
        <f t="shared" si="120"/>
        <v>5665662.4734579558</v>
      </c>
      <c r="N129" s="127">
        <f>'[3]Hold Harmless Base-20'!Y121</f>
        <v>5243180.3950128108</v>
      </c>
      <c r="O129" s="162">
        <f t="shared" si="121"/>
        <v>422482.07844514493</v>
      </c>
      <c r="P129" s="163">
        <f t="shared" si="122"/>
        <v>422482.07844514493</v>
      </c>
      <c r="Q129" s="164">
        <f t="shared" si="123"/>
        <v>346527.32421506749</v>
      </c>
      <c r="R129" s="165">
        <f t="shared" si="124"/>
        <v>5319135.1492428882</v>
      </c>
      <c r="S129" s="166">
        <f t="shared" si="125"/>
        <v>1.0144863896543257</v>
      </c>
      <c r="T129" s="167">
        <f t="shared" si="126"/>
        <v>0.93883728057602245</v>
      </c>
      <c r="U129" s="149" t="b">
        <f t="shared" si="127"/>
        <v>0</v>
      </c>
      <c r="V129" s="127">
        <f t="shared" si="128"/>
        <v>5269195.2159346947</v>
      </c>
      <c r="W129" s="143">
        <f t="shared" si="129"/>
        <v>5269195.215934692</v>
      </c>
      <c r="X129" s="143">
        <f t="shared" si="130"/>
        <v>5269195.215934692</v>
      </c>
      <c r="Y129" s="143">
        <f>'[3]Hold Harmless Base-20'!L121</f>
        <v>2400057.4419635921</v>
      </c>
      <c r="Z129" s="143">
        <f>'[3]Hold Harmless Base-20'!M121</f>
        <v>0</v>
      </c>
      <c r="AA129" s="143">
        <f>'[3]Hold Harmless Base-20'!N121</f>
        <v>1414217.7699984231</v>
      </c>
      <c r="AB129" s="143">
        <f>'[3]Hold Harmless Base-20'!O121</f>
        <v>1428905.1830507955</v>
      </c>
      <c r="AC129" s="143">
        <f t="shared" si="131"/>
        <v>5243180.3950128108</v>
      </c>
      <c r="AD129" s="168">
        <f>'[3]Populations-merged FY20'!M122</f>
        <v>0.10496329571600745</v>
      </c>
      <c r="AE129" s="169">
        <f t="shared" si="132"/>
        <v>0.85</v>
      </c>
      <c r="AF129" s="169">
        <f t="shared" si="133"/>
        <v>0</v>
      </c>
      <c r="AG129" s="169">
        <f t="shared" si="134"/>
        <v>0</v>
      </c>
      <c r="AH129" s="170">
        <f t="shared" si="135"/>
        <v>0.85</v>
      </c>
      <c r="AI129" s="143">
        <f t="shared" si="136"/>
        <v>4456703.3357608886</v>
      </c>
      <c r="AJ129" s="143">
        <f t="shared" si="137"/>
        <v>0</v>
      </c>
      <c r="AK129" s="143">
        <f t="shared" si="138"/>
        <v>5269195.215934692</v>
      </c>
      <c r="AL129" s="143">
        <f t="shared" si="139"/>
        <v>5265329.9753871914</v>
      </c>
      <c r="AM129" s="143">
        <f t="shared" si="140"/>
        <v>5265329.9753871914</v>
      </c>
      <c r="AN129" s="143">
        <f t="shared" si="141"/>
        <v>0</v>
      </c>
      <c r="AO129" s="143">
        <f t="shared" si="142"/>
        <v>5265329.9753871914</v>
      </c>
      <c r="AP129" s="143">
        <f t="shared" si="143"/>
        <v>5265320.363722017</v>
      </c>
      <c r="AQ129" s="143">
        <f t="shared" si="144"/>
        <v>5265320.363722017</v>
      </c>
      <c r="AR129" s="143">
        <f t="shared" si="145"/>
        <v>0</v>
      </c>
      <c r="AS129" s="143">
        <f t="shared" si="146"/>
        <v>5265320.363722017</v>
      </c>
      <c r="AT129" s="143">
        <f t="shared" si="147"/>
        <v>5265320.3637220161</v>
      </c>
      <c r="AU129" s="127">
        <f t="shared" si="148"/>
        <v>5265320.3637220161</v>
      </c>
      <c r="AV129" s="143">
        <f t="shared" si="149"/>
        <v>0</v>
      </c>
      <c r="AW129" s="143">
        <f>'[3]Populations-merged FY20'!K122</f>
        <v>4790</v>
      </c>
      <c r="AX129" s="151">
        <f t="shared" si="150"/>
        <v>1099</v>
      </c>
      <c r="AY129" s="152">
        <f>'[3]Populations-merged FY20'!G122</f>
        <v>0</v>
      </c>
      <c r="AZ129" s="171">
        <f t="shared" si="151"/>
        <v>0</v>
      </c>
      <c r="BA129" s="172">
        <f t="shared" si="152"/>
        <v>5265320.3637220161</v>
      </c>
      <c r="BB129" s="182">
        <f t="shared" si="158"/>
        <v>5249934.3637220161</v>
      </c>
      <c r="BC129" s="174">
        <f>'[3]Spec Schs Calculations-20'!C120</f>
        <v>1</v>
      </c>
      <c r="BD129" s="183">
        <f t="shared" si="153"/>
        <v>1099</v>
      </c>
      <c r="BE129" s="176">
        <f>'[3]Spec Schs Calculations-20'!D120</f>
        <v>0</v>
      </c>
      <c r="BF129" s="184">
        <f t="shared" si="154"/>
        <v>0</v>
      </c>
      <c r="BG129" s="176">
        <f>'[3]Spec Schs Calculations-20'!E120</f>
        <v>13</v>
      </c>
      <c r="BH129" s="184">
        <f t="shared" si="155"/>
        <v>14287</v>
      </c>
      <c r="BI129" s="185">
        <f>'[3]Spec Schs Calculations-20'!F120</f>
        <v>0</v>
      </c>
      <c r="BJ129" s="184">
        <f t="shared" si="156"/>
        <v>0</v>
      </c>
      <c r="BK129" s="180">
        <f t="shared" si="157"/>
        <v>15386</v>
      </c>
      <c r="BL129" s="13"/>
    </row>
    <row r="130" spans="1:64" ht="14.5" x14ac:dyDescent="0.35">
      <c r="A130" s="181">
        <v>4703690</v>
      </c>
      <c r="B130" s="143" t="s">
        <v>219</v>
      </c>
      <c r="C130" s="127">
        <f>'[3]2019-2020 Rev Final-merged'!F123</f>
        <v>523835.73052388808</v>
      </c>
      <c r="D130" s="127">
        <f>'[3]2019-2020 Rev Final-merged'!G123</f>
        <v>125129.33882846392</v>
      </c>
      <c r="E130" s="127">
        <f>'[3]2019-2020 Rev Final-merged'!H123</f>
        <v>302126.53603463055</v>
      </c>
      <c r="F130" s="127">
        <f>'[3]2019-2020 Rev Final-merged'!I123</f>
        <v>301059.77639363433</v>
      </c>
      <c r="G130" s="127">
        <f>'[3]2019-2020 Rev Final-merged'!J123</f>
        <v>1252151.3817806169</v>
      </c>
      <c r="H130" s="127">
        <f>'[3]2019-2020 Rev Final-merged'!K123</f>
        <v>503031.94306675548</v>
      </c>
      <c r="I130" s="127">
        <f>'[3]2019-2020 Rev Final-merged'!L123</f>
        <v>123129.30983369298</v>
      </c>
      <c r="J130" s="127">
        <f>'[3]2019-2020 Rev Final-merged'!M123</f>
        <v>271913.88243116753</v>
      </c>
      <c r="K130" s="127">
        <f>'[3]2019-2020 Rev Final-merged'!N123</f>
        <v>270953.79875427089</v>
      </c>
      <c r="L130" s="127">
        <f>'[3]2019-2020 Rev Final-merged'!O123</f>
        <v>1169028.9340858869</v>
      </c>
      <c r="M130" s="127">
        <f t="shared" si="120"/>
        <v>1169028.9340858869</v>
      </c>
      <c r="N130" s="127">
        <f>'[3]Hold Harmless Base-20'!Y122</f>
        <v>1226722.5243579717</v>
      </c>
      <c r="O130" s="162">
        <f t="shared" si="121"/>
        <v>-57693.59027208481</v>
      </c>
      <c r="P130" s="163" t="str">
        <f t="shared" si="122"/>
        <v>0</v>
      </c>
      <c r="Q130" s="164">
        <f t="shared" si="123"/>
        <v>0</v>
      </c>
      <c r="R130" s="165">
        <f t="shared" si="124"/>
        <v>1169028.9340858869</v>
      </c>
      <c r="S130" s="166">
        <f t="shared" si="125"/>
        <v>0.95296932343988727</v>
      </c>
      <c r="T130" s="167">
        <f t="shared" si="126"/>
        <v>1</v>
      </c>
      <c r="U130" s="149" t="b">
        <f t="shared" si="127"/>
        <v>0</v>
      </c>
      <c r="V130" s="127">
        <f t="shared" si="128"/>
        <v>1158053.2349608315</v>
      </c>
      <c r="W130" s="143">
        <f t="shared" si="129"/>
        <v>1158053.234960831</v>
      </c>
      <c r="X130" s="143">
        <f t="shared" si="130"/>
        <v>1158053.234960831</v>
      </c>
      <c r="Y130" s="143">
        <f>'[3]Hold Harmless Base-20'!L122</f>
        <v>513197.60457665898</v>
      </c>
      <c r="Z130" s="143">
        <f>'[3]Hold Harmless Base-20'!M122</f>
        <v>122588.19551084519</v>
      </c>
      <c r="AA130" s="143">
        <f>'[3]Hold Harmless Base-20'!N122</f>
        <v>295990.91000713129</v>
      </c>
      <c r="AB130" s="143">
        <f>'[3]Hold Harmless Base-20'!O122</f>
        <v>294945.81426333619</v>
      </c>
      <c r="AC130" s="143">
        <f t="shared" si="131"/>
        <v>1226722.5243579717</v>
      </c>
      <c r="AD130" s="168">
        <f>'[3]Populations-merged FY20'!M123</f>
        <v>0.26436448055716771</v>
      </c>
      <c r="AE130" s="169">
        <f t="shared" si="132"/>
        <v>0</v>
      </c>
      <c r="AF130" s="169">
        <f t="shared" si="133"/>
        <v>0.9</v>
      </c>
      <c r="AG130" s="169">
        <f t="shared" si="134"/>
        <v>0</v>
      </c>
      <c r="AH130" s="170">
        <f t="shared" si="135"/>
        <v>0.9</v>
      </c>
      <c r="AI130" s="143">
        <f t="shared" si="136"/>
        <v>1104050.2719221746</v>
      </c>
      <c r="AJ130" s="143">
        <f t="shared" si="137"/>
        <v>0</v>
      </c>
      <c r="AK130" s="143">
        <f t="shared" si="138"/>
        <v>1158053.234960831</v>
      </c>
      <c r="AL130" s="143">
        <f t="shared" si="139"/>
        <v>1157203.74008799</v>
      </c>
      <c r="AM130" s="143">
        <f t="shared" si="140"/>
        <v>1157203.74008799</v>
      </c>
      <c r="AN130" s="143">
        <f t="shared" si="141"/>
        <v>0</v>
      </c>
      <c r="AO130" s="143">
        <f t="shared" si="142"/>
        <v>1157203.74008799</v>
      </c>
      <c r="AP130" s="143">
        <f t="shared" si="143"/>
        <v>1157201.6276553522</v>
      </c>
      <c r="AQ130" s="143">
        <f t="shared" si="144"/>
        <v>1157201.6276553522</v>
      </c>
      <c r="AR130" s="143">
        <f t="shared" si="145"/>
        <v>0</v>
      </c>
      <c r="AS130" s="143">
        <f t="shared" si="146"/>
        <v>1157201.6276553522</v>
      </c>
      <c r="AT130" s="143">
        <f t="shared" si="147"/>
        <v>1157201.627655352</v>
      </c>
      <c r="AU130" s="127">
        <f t="shared" si="148"/>
        <v>1157201.627655352</v>
      </c>
      <c r="AV130" s="143">
        <f t="shared" si="149"/>
        <v>0</v>
      </c>
      <c r="AW130" s="143">
        <f>'[3]Populations-merged FY20'!K123</f>
        <v>911</v>
      </c>
      <c r="AX130" s="151">
        <f t="shared" si="150"/>
        <v>1270</v>
      </c>
      <c r="AY130" s="152">
        <f>'[3]Populations-merged FY20'!G123</f>
        <v>0</v>
      </c>
      <c r="AZ130" s="171">
        <f t="shared" si="151"/>
        <v>0</v>
      </c>
      <c r="BA130" s="172">
        <f t="shared" si="152"/>
        <v>1157201.627655352</v>
      </c>
      <c r="BB130" s="182">
        <f t="shared" si="158"/>
        <v>1150851.627655352</v>
      </c>
      <c r="BC130" s="174">
        <f>'[3]Spec Schs Calculations-20'!C121</f>
        <v>2</v>
      </c>
      <c r="BD130" s="183">
        <f t="shared" si="153"/>
        <v>2540</v>
      </c>
      <c r="BE130" s="176">
        <f>'[3]Spec Schs Calculations-20'!D121</f>
        <v>0</v>
      </c>
      <c r="BF130" s="184">
        <f t="shared" si="154"/>
        <v>0</v>
      </c>
      <c r="BG130" s="176">
        <f>'[3]Spec Schs Calculations-20'!E121</f>
        <v>0</v>
      </c>
      <c r="BH130" s="184">
        <f t="shared" si="155"/>
        <v>0</v>
      </c>
      <c r="BI130" s="185">
        <f>'[3]Spec Schs Calculations-20'!F121</f>
        <v>3</v>
      </c>
      <c r="BJ130" s="184">
        <f t="shared" si="156"/>
        <v>3810</v>
      </c>
      <c r="BK130" s="180">
        <f t="shared" si="157"/>
        <v>6350</v>
      </c>
      <c r="BL130" s="13"/>
    </row>
    <row r="131" spans="1:64" ht="14.5" x14ac:dyDescent="0.35">
      <c r="A131" s="181">
        <v>4703720</v>
      </c>
      <c r="B131" s="143" t="s">
        <v>220</v>
      </c>
      <c r="C131" s="127">
        <f>'[3]2019-2020 Rev Final-merged'!F124</f>
        <v>335462.54163807386</v>
      </c>
      <c r="D131" s="127">
        <f>'[3]2019-2020 Rev Final-merged'!G124</f>
        <v>80888.696403900045</v>
      </c>
      <c r="E131" s="127">
        <f>'[3]2019-2020 Rev Final-merged'!H124</f>
        <v>165118.07306214198</v>
      </c>
      <c r="F131" s="127">
        <f>'[3]2019-2020 Rev Final-merged'!I124</f>
        <v>166842.01325333523</v>
      </c>
      <c r="G131" s="127">
        <f>'[3]2019-2020 Rev Final-merged'!J124</f>
        <v>748311.32435745117</v>
      </c>
      <c r="H131" s="127">
        <f>'[3]2019-2020 Rev Final-merged'!K124</f>
        <v>327440.11222676846</v>
      </c>
      <c r="I131" s="127">
        <f>'[3]2019-2020 Rev Final-merged'!L124</f>
        <v>80148.936038836357</v>
      </c>
      <c r="J131" s="127">
        <f>'[3]2019-2020 Rev Final-merged'!M124</f>
        <v>157589.17083110733</v>
      </c>
      <c r="K131" s="127">
        <f>'[3]2019-2020 Rev Final-merged'!N124</f>
        <v>150157.8119280017</v>
      </c>
      <c r="L131" s="127">
        <f>'[3]2019-2020 Rev Final-merged'!O124</f>
        <v>715336.03102471388</v>
      </c>
      <c r="M131" s="127">
        <f t="shared" si="120"/>
        <v>715336.03102471388</v>
      </c>
      <c r="N131" s="127">
        <f>'[3]Hold Harmless Base-20'!Y123</f>
        <v>664336.34601295867</v>
      </c>
      <c r="O131" s="162">
        <f t="shared" si="121"/>
        <v>50999.685011755209</v>
      </c>
      <c r="P131" s="163">
        <f t="shared" si="122"/>
        <v>50999.685011755209</v>
      </c>
      <c r="Q131" s="164">
        <f t="shared" si="123"/>
        <v>41830.849838591319</v>
      </c>
      <c r="R131" s="165">
        <f t="shared" si="124"/>
        <v>673505.18118612259</v>
      </c>
      <c r="S131" s="166">
        <f t="shared" si="125"/>
        <v>1.013801495625207</v>
      </c>
      <c r="T131" s="167">
        <f t="shared" si="126"/>
        <v>0.94152279764424995</v>
      </c>
      <c r="U131" s="149" t="b">
        <f t="shared" si="127"/>
        <v>0</v>
      </c>
      <c r="V131" s="127">
        <f t="shared" si="128"/>
        <v>667181.82167608163</v>
      </c>
      <c r="W131" s="143">
        <f t="shared" si="129"/>
        <v>667181.82167608128</v>
      </c>
      <c r="X131" s="143">
        <f t="shared" si="130"/>
        <v>667181.82167608128</v>
      </c>
      <c r="Y131" s="143">
        <f>'[3]Hold Harmless Base-20'!L123</f>
        <v>297817.16764398839</v>
      </c>
      <c r="Z131" s="143">
        <f>'[3]Hold Harmless Base-20'!M123</f>
        <v>71811.422937987547</v>
      </c>
      <c r="AA131" s="143">
        <f>'[3]Hold Harmless Base-20'!N123</f>
        <v>146588.63730679807</v>
      </c>
      <c r="AB131" s="143">
        <f>'[3]Hold Harmless Base-20'!O123</f>
        <v>148119.11812418464</v>
      </c>
      <c r="AC131" s="143">
        <f t="shared" si="131"/>
        <v>664336.34601295867</v>
      </c>
      <c r="AD131" s="168">
        <f>'[3]Populations-merged FY20'!M124</f>
        <v>0.24874161073825504</v>
      </c>
      <c r="AE131" s="169">
        <f t="shared" si="132"/>
        <v>0</v>
      </c>
      <c r="AF131" s="169">
        <f t="shared" si="133"/>
        <v>0.9</v>
      </c>
      <c r="AG131" s="169">
        <f t="shared" si="134"/>
        <v>0</v>
      </c>
      <c r="AH131" s="170">
        <f t="shared" si="135"/>
        <v>0.9</v>
      </c>
      <c r="AI131" s="143">
        <f t="shared" si="136"/>
        <v>597902.71141166287</v>
      </c>
      <c r="AJ131" s="143">
        <f t="shared" si="137"/>
        <v>0</v>
      </c>
      <c r="AK131" s="143">
        <f t="shared" si="138"/>
        <v>667181.82167608128</v>
      </c>
      <c r="AL131" s="143">
        <f t="shared" si="139"/>
        <v>666692.40761491715</v>
      </c>
      <c r="AM131" s="143">
        <f t="shared" si="140"/>
        <v>666692.40761491715</v>
      </c>
      <c r="AN131" s="143">
        <f t="shared" si="141"/>
        <v>0</v>
      </c>
      <c r="AO131" s="143">
        <f t="shared" si="142"/>
        <v>666692.40761491715</v>
      </c>
      <c r="AP131" s="143">
        <f t="shared" si="143"/>
        <v>666691.19059257919</v>
      </c>
      <c r="AQ131" s="143">
        <f t="shared" si="144"/>
        <v>666691.19059257919</v>
      </c>
      <c r="AR131" s="143">
        <f t="shared" si="145"/>
        <v>0</v>
      </c>
      <c r="AS131" s="143">
        <f t="shared" si="146"/>
        <v>666691.19059257919</v>
      </c>
      <c r="AT131" s="143">
        <f t="shared" si="147"/>
        <v>666691.19059257896</v>
      </c>
      <c r="AU131" s="127">
        <f t="shared" si="148"/>
        <v>666691.19059257896</v>
      </c>
      <c r="AV131" s="143">
        <f t="shared" si="149"/>
        <v>0</v>
      </c>
      <c r="AW131" s="143">
        <f>'[3]Populations-merged FY20'!K124</f>
        <v>593</v>
      </c>
      <c r="AX131" s="151">
        <f t="shared" si="150"/>
        <v>1124</v>
      </c>
      <c r="AY131" s="152">
        <f>'[3]Populations-merged FY20'!G124</f>
        <v>0</v>
      </c>
      <c r="AZ131" s="171">
        <f t="shared" si="151"/>
        <v>0</v>
      </c>
      <c r="BA131" s="172">
        <f t="shared" si="152"/>
        <v>666691.19059257896</v>
      </c>
      <c r="BB131" s="182">
        <f t="shared" si="158"/>
        <v>666691.19059257896</v>
      </c>
      <c r="BC131" s="174">
        <f>'[3]Spec Schs Calculations-20'!C122</f>
        <v>0</v>
      </c>
      <c r="BD131" s="183">
        <f t="shared" si="153"/>
        <v>0</v>
      </c>
      <c r="BE131" s="176">
        <f>'[3]Spec Schs Calculations-20'!D122</f>
        <v>0</v>
      </c>
      <c r="BF131" s="184">
        <f t="shared" si="154"/>
        <v>0</v>
      </c>
      <c r="BG131" s="176">
        <f>'[3]Spec Schs Calculations-20'!E122</f>
        <v>0</v>
      </c>
      <c r="BH131" s="184">
        <f t="shared" si="155"/>
        <v>0</v>
      </c>
      <c r="BI131" s="185">
        <f>'[3]Spec Schs Calculations-20'!F122</f>
        <v>0</v>
      </c>
      <c r="BJ131" s="184">
        <f t="shared" si="156"/>
        <v>0</v>
      </c>
      <c r="BK131" s="180">
        <f t="shared" si="157"/>
        <v>0</v>
      </c>
      <c r="BL131" s="13"/>
    </row>
    <row r="132" spans="1:64" ht="14.5" x14ac:dyDescent="0.35">
      <c r="A132" s="181">
        <v>4703750</v>
      </c>
      <c r="B132" s="143" t="s">
        <v>221</v>
      </c>
      <c r="C132" s="127">
        <f>'[3]2019-2020 Rev Final-merged'!F125</f>
        <v>1774654.4129402624</v>
      </c>
      <c r="D132" s="127">
        <f>'[3]2019-2020 Rev Final-merged'!G125</f>
        <v>427915.0850321764</v>
      </c>
      <c r="E132" s="127">
        <f>'[3]2019-2020 Rev Final-merged'!H125</f>
        <v>959155.9761299789</v>
      </c>
      <c r="F132" s="127">
        <f>'[3]2019-2020 Rev Final-merged'!I125</f>
        <v>969170.18902750546</v>
      </c>
      <c r="G132" s="127">
        <f>'[3]2019-2020 Rev Final-merged'!J125</f>
        <v>4130895.6631299229</v>
      </c>
      <c r="H132" s="127">
        <f>'[3]2019-2020 Rev Final-merged'!K125</f>
        <v>1597182.4107307298</v>
      </c>
      <c r="I132" s="127">
        <f>'[3]2019-2020 Rev Final-merged'!L125</f>
        <v>389796.84913322772</v>
      </c>
      <c r="J132" s="127">
        <f>'[3]2019-2020 Rev Final-merged'!M125</f>
        <v>863227.86427165533</v>
      </c>
      <c r="K132" s="127">
        <f>'[3]2019-2020 Rev Final-merged'!N125</f>
        <v>872240.52522255993</v>
      </c>
      <c r="L132" s="127">
        <f>'[3]2019-2020 Rev Final-merged'!O125</f>
        <v>3722447.6493581729</v>
      </c>
      <c r="M132" s="127">
        <f t="shared" si="120"/>
        <v>3722447.6493581729</v>
      </c>
      <c r="N132" s="127">
        <f>'[3]Hold Harmless Base-20'!Y124</f>
        <v>3511656.5372399683</v>
      </c>
      <c r="O132" s="162">
        <f t="shared" si="121"/>
        <v>210791.11211820459</v>
      </c>
      <c r="P132" s="163">
        <f t="shared" si="122"/>
        <v>210791.11211820459</v>
      </c>
      <c r="Q132" s="164">
        <f t="shared" si="123"/>
        <v>172894.62388432145</v>
      </c>
      <c r="R132" s="165">
        <f t="shared" si="124"/>
        <v>3549553.0254738512</v>
      </c>
      <c r="S132" s="166">
        <f t="shared" si="125"/>
        <v>1.0107916272084139</v>
      </c>
      <c r="T132" s="167">
        <f t="shared" si="126"/>
        <v>0.95355351097707652</v>
      </c>
      <c r="U132" s="149" t="b">
        <f t="shared" si="127"/>
        <v>0</v>
      </c>
      <c r="V132" s="127">
        <f t="shared" si="128"/>
        <v>3516227.2241184767</v>
      </c>
      <c r="W132" s="143">
        <f t="shared" si="129"/>
        <v>3516227.2241184749</v>
      </c>
      <c r="X132" s="143">
        <f t="shared" si="130"/>
        <v>3516227.2241184749</v>
      </c>
      <c r="Y132" s="143">
        <f>'[3]Hold Harmless Base-20'!L124</f>
        <v>1508626.0411190216</v>
      </c>
      <c r="Z132" s="143">
        <f>'[3]Hold Harmless Base-20'!M124</f>
        <v>363768.76306729834</v>
      </c>
      <c r="AA132" s="143">
        <f>'[3]Hold Harmless Base-20'!N124</f>
        <v>815374.34699029999</v>
      </c>
      <c r="AB132" s="143">
        <f>'[3]Hold Harmless Base-20'!O124</f>
        <v>823887.38606334862</v>
      </c>
      <c r="AC132" s="143">
        <f t="shared" si="131"/>
        <v>3511656.5372399683</v>
      </c>
      <c r="AD132" s="168">
        <f>'[3]Populations-merged FY20'!M125</f>
        <v>0.19287099578679864</v>
      </c>
      <c r="AE132" s="169">
        <f t="shared" si="132"/>
        <v>0</v>
      </c>
      <c r="AF132" s="169">
        <f t="shared" si="133"/>
        <v>0.9</v>
      </c>
      <c r="AG132" s="169">
        <f t="shared" si="134"/>
        <v>0</v>
      </c>
      <c r="AH132" s="170">
        <f t="shared" si="135"/>
        <v>0.9</v>
      </c>
      <c r="AI132" s="143">
        <f t="shared" si="136"/>
        <v>3160490.8835159717</v>
      </c>
      <c r="AJ132" s="143">
        <f t="shared" si="137"/>
        <v>0</v>
      </c>
      <c r="AK132" s="143">
        <f t="shared" si="138"/>
        <v>3516227.2241184749</v>
      </c>
      <c r="AL132" s="143">
        <f t="shared" si="139"/>
        <v>3513647.8806924075</v>
      </c>
      <c r="AM132" s="143">
        <f t="shared" si="140"/>
        <v>3513647.8806924075</v>
      </c>
      <c r="AN132" s="143">
        <f t="shared" si="141"/>
        <v>0</v>
      </c>
      <c r="AO132" s="143">
        <f t="shared" si="142"/>
        <v>3513647.8806924075</v>
      </c>
      <c r="AP132" s="143">
        <f t="shared" si="143"/>
        <v>3513641.4666581256</v>
      </c>
      <c r="AQ132" s="143">
        <f t="shared" si="144"/>
        <v>3513641.4666581256</v>
      </c>
      <c r="AR132" s="143">
        <f t="shared" si="145"/>
        <v>0</v>
      </c>
      <c r="AS132" s="143">
        <f t="shared" si="146"/>
        <v>3513641.4666581256</v>
      </c>
      <c r="AT132" s="143">
        <f t="shared" si="147"/>
        <v>3513641.4666581247</v>
      </c>
      <c r="AU132" s="127">
        <f t="shared" si="148"/>
        <v>3513641.4666581247</v>
      </c>
      <c r="AV132" s="143">
        <f t="shared" si="149"/>
        <v>0</v>
      </c>
      <c r="AW132" s="143">
        <f>'[3]Populations-merged FY20'!K125</f>
        <v>2884</v>
      </c>
      <c r="AX132" s="151">
        <f t="shared" si="150"/>
        <v>1218</v>
      </c>
      <c r="AY132" s="152">
        <f>'[3]Populations-merged FY20'!G125</f>
        <v>61</v>
      </c>
      <c r="AZ132" s="171">
        <f t="shared" si="151"/>
        <v>74298</v>
      </c>
      <c r="BA132" s="172">
        <f t="shared" si="152"/>
        <v>3439343.4666581247</v>
      </c>
      <c r="BB132" s="182">
        <f t="shared" si="158"/>
        <v>3429599.4666581247</v>
      </c>
      <c r="BC132" s="174">
        <f>'[3]Spec Schs Calculations-20'!C123</f>
        <v>8</v>
      </c>
      <c r="BD132" s="183">
        <f t="shared" si="153"/>
        <v>9744</v>
      </c>
      <c r="BE132" s="176">
        <f>'[3]Spec Schs Calculations-20'!D123</f>
        <v>0</v>
      </c>
      <c r="BF132" s="184">
        <f t="shared" si="154"/>
        <v>0</v>
      </c>
      <c r="BG132" s="176">
        <f>'[3]Spec Schs Calculations-20'!E123</f>
        <v>0</v>
      </c>
      <c r="BH132" s="184">
        <f t="shared" si="155"/>
        <v>0</v>
      </c>
      <c r="BI132" s="185">
        <f>'[3]Spec Schs Calculations-20'!F123</f>
        <v>0</v>
      </c>
      <c r="BJ132" s="184">
        <f t="shared" si="156"/>
        <v>0</v>
      </c>
      <c r="BK132" s="180">
        <f t="shared" si="157"/>
        <v>9744</v>
      </c>
      <c r="BL132" s="13"/>
    </row>
    <row r="133" spans="1:64" ht="14.5" x14ac:dyDescent="0.35">
      <c r="A133" s="181">
        <v>4703780</v>
      </c>
      <c r="B133" s="187" t="s">
        <v>222</v>
      </c>
      <c r="C133" s="127">
        <f>'[3]2019-2020 Rev Final-merged'!F126</f>
        <v>20839496.913611569</v>
      </c>
      <c r="D133" s="127">
        <f>'[3]2019-2020 Rev Final-merged'!G126</f>
        <v>5024941.7738979505</v>
      </c>
      <c r="E133" s="127">
        <f>'[3]2019-2020 Rev Final-merged'!H126</f>
        <v>17933020.229708392</v>
      </c>
      <c r="F133" s="127">
        <f>'[3]2019-2020 Rev Final-merged'!I126</f>
        <v>18120252.637101132</v>
      </c>
      <c r="G133" s="127">
        <f>'[3]2019-2020 Rev Final-merged'!J126</f>
        <v>61917711.554319039</v>
      </c>
      <c r="H133" s="127">
        <f>'[3]2019-2020 Rev Final-merged'!K126</f>
        <v>20326665</v>
      </c>
      <c r="I133" s="127">
        <f>'[3]2019-2020 Rev Final-merged'!L126</f>
        <v>4975444</v>
      </c>
      <c r="J133" s="127">
        <f>'[3]2019-2020 Rev Final-merged'!M126</f>
        <v>17527500</v>
      </c>
      <c r="K133" s="127">
        <f>'[3]2019-2020 Rev Final-merged'!N126</f>
        <v>19897543</v>
      </c>
      <c r="L133" s="127">
        <f>'[3]2019-2020 Rev Final-merged'!O126</f>
        <v>62727152</v>
      </c>
      <c r="M133" s="127">
        <f t="shared" si="120"/>
        <v>62727152</v>
      </c>
      <c r="N133" s="127">
        <f>'[3]Hold Harmless Base-20'!Y125</f>
        <v>58590354.962573096</v>
      </c>
      <c r="O133" s="162">
        <f t="shared" si="121"/>
        <v>4136797.0374269038</v>
      </c>
      <c r="P133" s="163">
        <f t="shared" si="122"/>
        <v>4136797.0374269038</v>
      </c>
      <c r="Q133" s="164">
        <f t="shared" si="123"/>
        <v>3393074.5973322764</v>
      </c>
      <c r="R133" s="165">
        <f t="shared" si="124"/>
        <v>59334077.402667724</v>
      </c>
      <c r="S133" s="166">
        <f t="shared" si="125"/>
        <v>1.0126935984697432</v>
      </c>
      <c r="T133" s="167">
        <f t="shared" si="126"/>
        <v>0.94590740231068871</v>
      </c>
      <c r="U133" s="149" t="b">
        <f t="shared" si="127"/>
        <v>0</v>
      </c>
      <c r="V133" s="127">
        <f t="shared" si="128"/>
        <v>58777005.663512118</v>
      </c>
      <c r="W133" s="143">
        <f t="shared" si="129"/>
        <v>58777005.663512096</v>
      </c>
      <c r="X133" s="143">
        <f t="shared" si="130"/>
        <v>58777005.663512096</v>
      </c>
      <c r="Y133" s="143">
        <f>'[3]Hold Harmless Base-20'!L125</f>
        <v>19719616.419266362</v>
      </c>
      <c r="Z133" s="143">
        <f>'[3]Hold Harmless Base-20'!M125</f>
        <v>4754909.6180768972</v>
      </c>
      <c r="AA133" s="143">
        <f>'[3]Hold Harmless Base-20'!N125</f>
        <v>16969329.040655207</v>
      </c>
      <c r="AB133" s="143">
        <f>'[3]Hold Harmless Base-20'!O125</f>
        <v>17146499.884574626</v>
      </c>
      <c r="AC133" s="143">
        <f t="shared" si="131"/>
        <v>58590354.962573096</v>
      </c>
      <c r="AD133" s="168">
        <f>'[3]Populations-merged FY20'!M126</f>
        <v>0.3018960766303635</v>
      </c>
      <c r="AE133" s="169">
        <f t="shared" si="132"/>
        <v>0</v>
      </c>
      <c r="AF133" s="169">
        <f t="shared" si="133"/>
        <v>0</v>
      </c>
      <c r="AG133" s="169">
        <f t="shared" si="134"/>
        <v>0.95</v>
      </c>
      <c r="AH133" s="170">
        <f t="shared" si="135"/>
        <v>0.95</v>
      </c>
      <c r="AI133" s="143">
        <f t="shared" si="136"/>
        <v>55660837.214444436</v>
      </c>
      <c r="AJ133" s="143">
        <f t="shared" si="137"/>
        <v>0</v>
      </c>
      <c r="AK133" s="143">
        <f t="shared" si="138"/>
        <v>58777005.663512096</v>
      </c>
      <c r="AL133" s="143">
        <f t="shared" si="139"/>
        <v>58733889.541174434</v>
      </c>
      <c r="AM133" s="143">
        <f t="shared" si="140"/>
        <v>58733889.541174434</v>
      </c>
      <c r="AN133" s="143">
        <f t="shared" si="141"/>
        <v>0</v>
      </c>
      <c r="AO133" s="143">
        <f t="shared" si="142"/>
        <v>58733889.541174434</v>
      </c>
      <c r="AP133" s="143">
        <f t="shared" si="143"/>
        <v>58733782.324630879</v>
      </c>
      <c r="AQ133" s="143">
        <f t="shared" si="144"/>
        <v>58733782.324630879</v>
      </c>
      <c r="AR133" s="143">
        <f t="shared" si="145"/>
        <v>0</v>
      </c>
      <c r="AS133" s="143">
        <f t="shared" si="146"/>
        <v>58733782.324630879</v>
      </c>
      <c r="AT133" s="143">
        <f t="shared" si="147"/>
        <v>58733782.324630864</v>
      </c>
      <c r="AU133" s="127">
        <f t="shared" si="148"/>
        <v>58733782.324630864</v>
      </c>
      <c r="AV133" s="143">
        <f t="shared" si="149"/>
        <v>0</v>
      </c>
      <c r="AW133" s="143">
        <f>'[3]Populations-merged FY20'!K126</f>
        <v>36812</v>
      </c>
      <c r="AX133" s="151">
        <f t="shared" si="150"/>
        <v>1596</v>
      </c>
      <c r="AY133" s="152">
        <f>'[3]Populations-merged FY20'!G126</f>
        <v>294</v>
      </c>
      <c r="AZ133" s="171">
        <f t="shared" si="151"/>
        <v>469224</v>
      </c>
      <c r="BA133" s="172">
        <f t="shared" si="152"/>
        <v>58264558.324630864</v>
      </c>
      <c r="BB133" s="190">
        <f t="shared" si="158"/>
        <v>58232638.324630864</v>
      </c>
      <c r="BC133" s="174">
        <f>'[3]Spec Schs Calculations-20'!C124</f>
        <v>14</v>
      </c>
      <c r="BD133" s="183">
        <f t="shared" si="153"/>
        <v>22344</v>
      </c>
      <c r="BE133" s="176">
        <f>'[3]Spec Schs Calculations-20'!D124</f>
        <v>0</v>
      </c>
      <c r="BF133" s="184">
        <f t="shared" si="154"/>
        <v>0</v>
      </c>
      <c r="BG133" s="176">
        <f>'[3]Spec Schs Calculations-20'!E124</f>
        <v>6</v>
      </c>
      <c r="BH133" s="184">
        <f t="shared" si="155"/>
        <v>9576</v>
      </c>
      <c r="BI133" s="185">
        <f>'[3]Spec Schs Calculations-20'!F124</f>
        <v>0</v>
      </c>
      <c r="BJ133" s="184">
        <f t="shared" si="156"/>
        <v>0</v>
      </c>
      <c r="BK133" s="180">
        <f t="shared" si="157"/>
        <v>31920</v>
      </c>
      <c r="BL133" s="13"/>
    </row>
    <row r="134" spans="1:64" ht="14.5" x14ac:dyDescent="0.35">
      <c r="A134" s="181">
        <v>4700148</v>
      </c>
      <c r="B134" s="143" t="s">
        <v>223</v>
      </c>
      <c r="C134" s="127">
        <f>'[3]2019-2020 Rev Final-merged'!F127</f>
        <v>349372.17371389316</v>
      </c>
      <c r="D134" s="127">
        <f>'[3]2019-2020 Rev Final-merged'!G127</f>
        <v>83454.996584829394</v>
      </c>
      <c r="E134" s="127">
        <f>'[3]2019-2020 Rev Final-merged'!H127</f>
        <v>148457.0994814556</v>
      </c>
      <c r="F134" s="127">
        <f>'[3]2019-2020 Rev Final-merged'!I127</f>
        <v>147932.92161801891</v>
      </c>
      <c r="G134" s="127">
        <f>'[3]2019-2020 Rev Final-merged'!J127</f>
        <v>729217.19139819709</v>
      </c>
      <c r="H134" s="127">
        <f>'[3]2019-2020 Rev Final-merged'!K127</f>
        <v>320814.00540261791</v>
      </c>
      <c r="I134" s="127">
        <f>'[3]2019-2020 Rev Final-merged'!L127</f>
        <v>78527.035140917258</v>
      </c>
      <c r="J134" s="127">
        <f>'[3]2019-2020 Rev Final-merged'!M127</f>
        <v>133611.38953331005</v>
      </c>
      <c r="K134" s="127">
        <f>'[3]2019-2020 Rev Final-merged'!N127</f>
        <v>133139.62945621702</v>
      </c>
      <c r="L134" s="127">
        <f>'[3]2019-2020 Rev Final-merged'!O127</f>
        <v>666092.05953306227</v>
      </c>
      <c r="M134" s="127">
        <f t="shared" si="120"/>
        <v>666092.05953306227</v>
      </c>
      <c r="N134" s="127">
        <f>'[3]Hold Harmless Base-20'!Y126</f>
        <v>714408.15132523316</v>
      </c>
      <c r="O134" s="162">
        <f t="shared" si="121"/>
        <v>-48316.09179217089</v>
      </c>
      <c r="P134" s="163" t="str">
        <f t="shared" si="122"/>
        <v>0</v>
      </c>
      <c r="Q134" s="164">
        <f t="shared" si="123"/>
        <v>0</v>
      </c>
      <c r="R134" s="165">
        <f t="shared" si="124"/>
        <v>666092.05953306227</v>
      </c>
      <c r="S134" s="166">
        <f t="shared" si="125"/>
        <v>0.93236906423513766</v>
      </c>
      <c r="T134" s="167">
        <f t="shared" si="126"/>
        <v>1</v>
      </c>
      <c r="U134" s="149" t="b">
        <f t="shared" si="127"/>
        <v>0</v>
      </c>
      <c r="V134" s="127">
        <f t="shared" si="128"/>
        <v>659838.29983400041</v>
      </c>
      <c r="W134" s="143">
        <f t="shared" si="129"/>
        <v>659838.29983400018</v>
      </c>
      <c r="X134" s="143">
        <f t="shared" si="130"/>
        <v>659838.29983400018</v>
      </c>
      <c r="Y134" s="143">
        <f>'[3]Hold Harmless Base-20'!L126</f>
        <v>342277.0769691398</v>
      </c>
      <c r="Z134" s="143">
        <f>'[3]Hold Harmless Base-20'!M126</f>
        <v>81760.18137299364</v>
      </c>
      <c r="AA134" s="143">
        <f>'[3]Hold Harmless Base-20'!N126</f>
        <v>145442.21288625416</v>
      </c>
      <c r="AB134" s="143">
        <f>'[3]Hold Harmless Base-20'!O126</f>
        <v>144928.68009684558</v>
      </c>
      <c r="AC134" s="143">
        <f t="shared" si="131"/>
        <v>714408.15132523316</v>
      </c>
      <c r="AD134" s="168">
        <f>'[3]Populations-merged FY20'!M127</f>
        <v>0.17436974789915966</v>
      </c>
      <c r="AE134" s="169">
        <f t="shared" si="132"/>
        <v>0</v>
      </c>
      <c r="AF134" s="169">
        <f t="shared" si="133"/>
        <v>0.9</v>
      </c>
      <c r="AG134" s="169">
        <f t="shared" si="134"/>
        <v>0</v>
      </c>
      <c r="AH134" s="170">
        <f t="shared" si="135"/>
        <v>0.9</v>
      </c>
      <c r="AI134" s="143">
        <f t="shared" si="136"/>
        <v>642967.33619270986</v>
      </c>
      <c r="AJ134" s="143">
        <f t="shared" si="137"/>
        <v>0</v>
      </c>
      <c r="AK134" s="143">
        <f t="shared" si="138"/>
        <v>659838.29983400018</v>
      </c>
      <c r="AL134" s="143">
        <f t="shared" si="139"/>
        <v>659354.27264449699</v>
      </c>
      <c r="AM134" s="143">
        <f t="shared" si="140"/>
        <v>659354.27264449699</v>
      </c>
      <c r="AN134" s="143">
        <f t="shared" si="141"/>
        <v>0</v>
      </c>
      <c r="AO134" s="143">
        <f t="shared" si="142"/>
        <v>659354.27264449699</v>
      </c>
      <c r="AP134" s="143">
        <f t="shared" si="143"/>
        <v>659353.06901765324</v>
      </c>
      <c r="AQ134" s="143">
        <f t="shared" si="144"/>
        <v>659353.06901765324</v>
      </c>
      <c r="AR134" s="143">
        <f t="shared" si="145"/>
        <v>0</v>
      </c>
      <c r="AS134" s="143">
        <f t="shared" si="146"/>
        <v>659353.06901765324</v>
      </c>
      <c r="AT134" s="143">
        <f t="shared" si="147"/>
        <v>659353.069017653</v>
      </c>
      <c r="AU134" s="127">
        <f t="shared" si="148"/>
        <v>659353.069017653</v>
      </c>
      <c r="AV134" s="143">
        <f t="shared" si="149"/>
        <v>0</v>
      </c>
      <c r="AW134" s="143">
        <f>'[3]Populations-merged FY20'!K127</f>
        <v>581</v>
      </c>
      <c r="AX134" s="151">
        <f t="shared" si="150"/>
        <v>1135</v>
      </c>
      <c r="AY134" s="152">
        <f>'[3]Populations-merged FY20'!G127</f>
        <v>0</v>
      </c>
      <c r="AZ134" s="171">
        <f t="shared" si="151"/>
        <v>0</v>
      </c>
      <c r="BA134" s="172">
        <f t="shared" si="152"/>
        <v>659353.069017653</v>
      </c>
      <c r="BB134" s="182">
        <f t="shared" si="158"/>
        <v>654813.069017653</v>
      </c>
      <c r="BC134" s="174">
        <f>'[3]Spec Schs Calculations-20'!C125</f>
        <v>0</v>
      </c>
      <c r="BD134" s="183">
        <f t="shared" si="153"/>
        <v>0</v>
      </c>
      <c r="BE134" s="176">
        <f>'[3]Spec Schs Calculations-20'!D125</f>
        <v>0</v>
      </c>
      <c r="BF134" s="184">
        <f t="shared" si="154"/>
        <v>0</v>
      </c>
      <c r="BG134" s="176">
        <f>'[3]Spec Schs Calculations-20'!E125</f>
        <v>4</v>
      </c>
      <c r="BH134" s="184">
        <f t="shared" si="155"/>
        <v>4540</v>
      </c>
      <c r="BI134" s="185">
        <f>'[3]Spec Schs Calculations-20'!F125</f>
        <v>0</v>
      </c>
      <c r="BJ134" s="184">
        <f t="shared" si="156"/>
        <v>0</v>
      </c>
      <c r="BK134" s="180">
        <f t="shared" si="157"/>
        <v>4540</v>
      </c>
      <c r="BL134" s="13"/>
    </row>
    <row r="135" spans="1:64" ht="14.5" x14ac:dyDescent="0.35">
      <c r="A135" s="181">
        <v>4703870</v>
      </c>
      <c r="B135" s="143" t="s">
        <v>224</v>
      </c>
      <c r="C135" s="127">
        <f>'[3]2019-2020 Rev Final-merged'!F128</f>
        <v>51287.564868223431</v>
      </c>
      <c r="D135" s="127">
        <f>'[3]2019-2020 Rev Final-merged'!G128</f>
        <v>12366.758576571303</v>
      </c>
      <c r="E135" s="127">
        <f>'[3]2019-2020 Rev Final-merged'!H128</f>
        <v>24547.285497724515</v>
      </c>
      <c r="F135" s="127">
        <f>'[3]2019-2020 Rev Final-merged'!I128</f>
        <v>24460.613026617953</v>
      </c>
      <c r="G135" s="127">
        <f>'[3]2019-2020 Rev Final-merged'!J128</f>
        <v>112662.2219691372</v>
      </c>
      <c r="H135" s="127">
        <f>'[3]2019-2020 Rev Final-merged'!K128</f>
        <v>53561.030161882874</v>
      </c>
      <c r="I135" s="127">
        <f>'[3]2019-2020 Rev Final-merged'!L128</f>
        <v>13110.36559151286</v>
      </c>
      <c r="J135" s="127">
        <f>'[3]2019-2020 Rev Final-merged'!M128</f>
        <v>24618.70608555734</v>
      </c>
      <c r="K135" s="127">
        <f>'[3]2019-2020 Rev Final-merged'!N128</f>
        <v>22014.55172395616</v>
      </c>
      <c r="L135" s="127">
        <f>'[3]2019-2020 Rev Final-merged'!O128</f>
        <v>113304.65356290923</v>
      </c>
      <c r="M135" s="127">
        <f t="shared" si="120"/>
        <v>113304.65356290923</v>
      </c>
      <c r="N135" s="127">
        <f>'[3]Hold Harmless Base-20'!Y127</f>
        <v>109377.03405383624</v>
      </c>
      <c r="O135" s="162">
        <f t="shared" si="121"/>
        <v>3927.6195090729889</v>
      </c>
      <c r="P135" s="163">
        <f t="shared" si="122"/>
        <v>3927.6195090729889</v>
      </c>
      <c r="Q135" s="164">
        <f t="shared" si="123"/>
        <v>3221.5034635857946</v>
      </c>
      <c r="R135" s="165">
        <f t="shared" si="124"/>
        <v>110083.15009932344</v>
      </c>
      <c r="S135" s="166">
        <f t="shared" si="125"/>
        <v>1.0064557980712812</v>
      </c>
      <c r="T135" s="167">
        <f t="shared" si="126"/>
        <v>0.97156777447100051</v>
      </c>
      <c r="U135" s="149" t="b">
        <f t="shared" si="127"/>
        <v>0</v>
      </c>
      <c r="V135" s="127">
        <f t="shared" si="128"/>
        <v>109049.6089276729</v>
      </c>
      <c r="W135" s="143">
        <f t="shared" si="129"/>
        <v>109049.60892767286</v>
      </c>
      <c r="X135" s="143">
        <f t="shared" si="130"/>
        <v>109049.60892767286</v>
      </c>
      <c r="Y135" s="143">
        <f>'[3]Hold Harmless Base-20'!L127</f>
        <v>49792.038813744781</v>
      </c>
      <c r="Z135" s="143">
        <f>'[3]Hold Harmless Base-20'!M127</f>
        <v>12006.148559148372</v>
      </c>
      <c r="AA135" s="143">
        <f>'[3]Hold Harmless Base-20'!N127</f>
        <v>23831.495907735258</v>
      </c>
      <c r="AB135" s="143">
        <f>'[3]Hold Harmless Base-20'!O127</f>
        <v>23747.350773207829</v>
      </c>
      <c r="AC135" s="143">
        <f t="shared" si="131"/>
        <v>109377.03405383624</v>
      </c>
      <c r="AD135" s="168">
        <f>'[3]Populations-merged FY20'!M128</f>
        <v>0.23600973236009731</v>
      </c>
      <c r="AE135" s="169">
        <f t="shared" si="132"/>
        <v>0</v>
      </c>
      <c r="AF135" s="169">
        <f t="shared" si="133"/>
        <v>0.9</v>
      </c>
      <c r="AG135" s="169">
        <f t="shared" si="134"/>
        <v>0</v>
      </c>
      <c r="AH135" s="170">
        <f t="shared" si="135"/>
        <v>0.9</v>
      </c>
      <c r="AI135" s="143">
        <f t="shared" si="136"/>
        <v>98439.330648452611</v>
      </c>
      <c r="AJ135" s="143">
        <f t="shared" si="137"/>
        <v>0</v>
      </c>
      <c r="AK135" s="143">
        <f t="shared" si="138"/>
        <v>109049.60892767286</v>
      </c>
      <c r="AL135" s="143">
        <f t="shared" si="139"/>
        <v>108969.61512352576</v>
      </c>
      <c r="AM135" s="143">
        <f t="shared" si="140"/>
        <v>108969.61512352576</v>
      </c>
      <c r="AN135" s="143">
        <f t="shared" si="141"/>
        <v>0</v>
      </c>
      <c r="AO135" s="143">
        <f t="shared" si="142"/>
        <v>108969.61512352576</v>
      </c>
      <c r="AP135" s="143">
        <f t="shared" si="143"/>
        <v>108969.41620352271</v>
      </c>
      <c r="AQ135" s="143">
        <f t="shared" si="144"/>
        <v>108969.41620352271</v>
      </c>
      <c r="AR135" s="143">
        <f t="shared" si="145"/>
        <v>0</v>
      </c>
      <c r="AS135" s="143">
        <f t="shared" si="146"/>
        <v>108969.41620352271</v>
      </c>
      <c r="AT135" s="143">
        <f t="shared" si="147"/>
        <v>108969.41620352268</v>
      </c>
      <c r="AU135" s="127">
        <f t="shared" si="148"/>
        <v>108969.41620352268</v>
      </c>
      <c r="AV135" s="143">
        <f t="shared" si="149"/>
        <v>0</v>
      </c>
      <c r="AW135" s="143">
        <f>'[3]Populations-merged FY20'!K128</f>
        <v>97</v>
      </c>
      <c r="AX135" s="151">
        <f t="shared" si="150"/>
        <v>1123</v>
      </c>
      <c r="AY135" s="152">
        <f>'[3]Populations-merged FY20'!G128</f>
        <v>0</v>
      </c>
      <c r="AZ135" s="171">
        <f t="shared" si="151"/>
        <v>0</v>
      </c>
      <c r="BA135" s="172">
        <f t="shared" si="152"/>
        <v>108969.41620352268</v>
      </c>
      <c r="BB135" s="182">
        <f t="shared" si="158"/>
        <v>108969.41620352268</v>
      </c>
      <c r="BC135" s="174">
        <f>'[3]Spec Schs Calculations-20'!C126</f>
        <v>0</v>
      </c>
      <c r="BD135" s="183">
        <f t="shared" si="153"/>
        <v>0</v>
      </c>
      <c r="BE135" s="176">
        <f>'[3]Spec Schs Calculations-20'!D126</f>
        <v>0</v>
      </c>
      <c r="BF135" s="184">
        <f t="shared" si="154"/>
        <v>0</v>
      </c>
      <c r="BG135" s="176">
        <f>'[3]Spec Schs Calculations-20'!E126</f>
        <v>0</v>
      </c>
      <c r="BH135" s="184">
        <f t="shared" si="155"/>
        <v>0</v>
      </c>
      <c r="BI135" s="185">
        <f>'[3]Spec Schs Calculations-20'!F126</f>
        <v>0</v>
      </c>
      <c r="BJ135" s="184">
        <f t="shared" si="156"/>
        <v>0</v>
      </c>
      <c r="BK135" s="180">
        <f t="shared" si="157"/>
        <v>0</v>
      </c>
      <c r="BL135" s="13"/>
    </row>
    <row r="136" spans="1:64" ht="14.5" x14ac:dyDescent="0.35">
      <c r="A136" s="181">
        <v>4703900</v>
      </c>
      <c r="B136" s="187" t="s">
        <v>225</v>
      </c>
      <c r="C136" s="127">
        <f>'[3]2019-2020 Rev Final-merged'!F129</f>
        <v>84698.885741380276</v>
      </c>
      <c r="D136" s="127">
        <f>'[3]2019-2020 Rev Final-merged'!G129</f>
        <v>20423.092310183401</v>
      </c>
      <c r="E136" s="127">
        <f>'[3]2019-2020 Rev Final-merged'!H129</f>
        <v>71329.910956822205</v>
      </c>
      <c r="F136" s="127">
        <f>'[3]2019-2020 Rev Final-merged'!I129</f>
        <v>72074.6416701368</v>
      </c>
      <c r="G136" s="127">
        <f>'[3]2019-2020 Rev Final-merged'!J129</f>
        <v>248526.53067852269</v>
      </c>
      <c r="H136" s="127">
        <f>'[3]2019-2020 Rev Final-merged'!K129</f>
        <v>146328</v>
      </c>
      <c r="I136" s="127">
        <f>'[3]2019-2020 Rev Final-merged'!L129</f>
        <v>35817</v>
      </c>
      <c r="J136" s="127">
        <f>'[3]2019-2020 Rev Final-merged'!M129</f>
        <v>122543</v>
      </c>
      <c r="K136" s="127">
        <f>'[3]2019-2020 Rev Final-merged'!N129</f>
        <v>136760</v>
      </c>
      <c r="L136" s="127">
        <f>'[3]2019-2020 Rev Final-merged'!O129</f>
        <v>441448</v>
      </c>
      <c r="M136" s="127">
        <f t="shared" si="120"/>
        <v>441448</v>
      </c>
      <c r="N136" s="127">
        <f>'[3]Hold Harmless Base-20'!Y128</f>
        <v>124823.19525019784</v>
      </c>
      <c r="O136" s="162">
        <f t="shared" si="121"/>
        <v>316624.80474980216</v>
      </c>
      <c r="P136" s="163">
        <f t="shared" si="122"/>
        <v>316624.80474980216</v>
      </c>
      <c r="Q136" s="164">
        <f t="shared" si="123"/>
        <v>259701.30324548917</v>
      </c>
      <c r="R136" s="165">
        <f t="shared" si="124"/>
        <v>181746.69675451083</v>
      </c>
      <c r="S136" s="166">
        <f t="shared" si="125"/>
        <v>1.4560330424983474</v>
      </c>
      <c r="T136" s="167">
        <f t="shared" si="126"/>
        <v>0.41170578812116226</v>
      </c>
      <c r="U136" s="149" t="b">
        <f t="shared" si="127"/>
        <v>0</v>
      </c>
      <c r="V136" s="127">
        <f t="shared" si="128"/>
        <v>180040.32576369352</v>
      </c>
      <c r="W136" s="143">
        <f t="shared" si="129"/>
        <v>180040.32576369343</v>
      </c>
      <c r="X136" s="143">
        <f t="shared" si="130"/>
        <v>180040.32576369343</v>
      </c>
      <c r="Y136" s="143">
        <f>'[3]Hold Harmless Base-20'!L128</f>
        <v>42540.26933666184</v>
      </c>
      <c r="Z136" s="143">
        <f>'[3]Hold Harmless Base-20'!M128</f>
        <v>10257.559352262513</v>
      </c>
      <c r="AA136" s="143">
        <f>'[3]Hold Harmless Base-20'!N128</f>
        <v>35825.661663702944</v>
      </c>
      <c r="AB136" s="143">
        <f>'[3]Hold Harmless Base-20'!O128</f>
        <v>36199.704897570533</v>
      </c>
      <c r="AC136" s="143">
        <f t="shared" si="131"/>
        <v>124823.19525019784</v>
      </c>
      <c r="AD136" s="168">
        <f>'[3]Populations-merged FY20'!M129</f>
        <v>0.32082324455205813</v>
      </c>
      <c r="AE136" s="169">
        <f t="shared" si="132"/>
        <v>0</v>
      </c>
      <c r="AF136" s="169">
        <f t="shared" si="133"/>
        <v>0</v>
      </c>
      <c r="AG136" s="169">
        <f t="shared" si="134"/>
        <v>0.95</v>
      </c>
      <c r="AH136" s="170">
        <f t="shared" si="135"/>
        <v>0.95</v>
      </c>
      <c r="AI136" s="143">
        <f t="shared" si="136"/>
        <v>118582.03548768794</v>
      </c>
      <c r="AJ136" s="143">
        <f t="shared" si="137"/>
        <v>0</v>
      </c>
      <c r="AK136" s="143">
        <f t="shared" si="138"/>
        <v>180040.32576369343</v>
      </c>
      <c r="AL136" s="143">
        <f t="shared" si="139"/>
        <v>179908.25641746339</v>
      </c>
      <c r="AM136" s="143">
        <f t="shared" si="140"/>
        <v>179908.25641746339</v>
      </c>
      <c r="AN136" s="143">
        <f t="shared" si="141"/>
        <v>0</v>
      </c>
      <c r="AO136" s="143">
        <f t="shared" si="142"/>
        <v>179908.25641746339</v>
      </c>
      <c r="AP136" s="143">
        <f t="shared" si="143"/>
        <v>179907.92800159377</v>
      </c>
      <c r="AQ136" s="143">
        <f t="shared" si="144"/>
        <v>179907.92800159377</v>
      </c>
      <c r="AR136" s="143">
        <f t="shared" si="145"/>
        <v>0</v>
      </c>
      <c r="AS136" s="143">
        <f t="shared" si="146"/>
        <v>179907.92800159377</v>
      </c>
      <c r="AT136" s="143">
        <f t="shared" si="147"/>
        <v>179907.92800159374</v>
      </c>
      <c r="AU136" s="127">
        <f t="shared" si="148"/>
        <v>179907.92800159374</v>
      </c>
      <c r="AV136" s="143">
        <f t="shared" si="149"/>
        <v>0</v>
      </c>
      <c r="AW136" s="143">
        <f>'[3]Populations-merged FY20'!K129</f>
        <v>265</v>
      </c>
      <c r="AX136" s="151">
        <f t="shared" si="150"/>
        <v>679</v>
      </c>
      <c r="AY136" s="152">
        <f>'[3]Populations-merged FY20'!G129</f>
        <v>0</v>
      </c>
      <c r="AZ136" s="171">
        <f t="shared" si="151"/>
        <v>0</v>
      </c>
      <c r="BA136" s="172">
        <f t="shared" si="152"/>
        <v>179907.92800159374</v>
      </c>
      <c r="BB136" s="189">
        <f t="shared" si="158"/>
        <v>179907.92800159374</v>
      </c>
      <c r="BC136" s="174">
        <f>'[3]Spec Schs Calculations-20'!C127</f>
        <v>0</v>
      </c>
      <c r="BD136" s="183">
        <f t="shared" si="153"/>
        <v>0</v>
      </c>
      <c r="BE136" s="176">
        <f>'[3]Spec Schs Calculations-20'!D127</f>
        <v>0</v>
      </c>
      <c r="BF136" s="184">
        <f t="shared" si="154"/>
        <v>0</v>
      </c>
      <c r="BG136" s="176">
        <f>'[3]Spec Schs Calculations-20'!E127</f>
        <v>0</v>
      </c>
      <c r="BH136" s="184">
        <f t="shared" si="155"/>
        <v>0</v>
      </c>
      <c r="BI136" s="185">
        <f>'[3]Spec Schs Calculations-20'!F127</f>
        <v>0</v>
      </c>
      <c r="BJ136" s="184">
        <f t="shared" si="156"/>
        <v>0</v>
      </c>
      <c r="BK136" s="180">
        <f t="shared" si="157"/>
        <v>0</v>
      </c>
      <c r="BL136" s="13"/>
    </row>
    <row r="137" spans="1:64" ht="14.5" x14ac:dyDescent="0.35">
      <c r="A137" s="181"/>
      <c r="B137" s="143" t="s">
        <v>226</v>
      </c>
      <c r="C137" s="127">
        <f>'[3]2019-2020 Rev Final-merged'!F130</f>
        <v>251727.74185321917</v>
      </c>
      <c r="D137" s="127">
        <f>'[3]2019-2020 Rev Final-merged'!G130</f>
        <v>60698.070156436705</v>
      </c>
      <c r="E137" s="127">
        <f>'[3]2019-2020 Rev Final-merged'!H130</f>
        <v>111865.57688819164</v>
      </c>
      <c r="F137" s="127">
        <f>'[3]2019-2020 Rev Final-merged'!I130</f>
        <v>113033.52634661339</v>
      </c>
      <c r="G137" s="127">
        <f>'[3]2019-2020 Rev Final-merged'!J130</f>
        <v>537324.91524446092</v>
      </c>
      <c r="H137" s="127">
        <f>'[3]2019-2020 Rev Final-merged'!K130</f>
        <v>246270.30363092534</v>
      </c>
      <c r="I137" s="127">
        <f>'[3]2019-2020 Rev Final-merged'!L130</f>
        <v>60280.650039327193</v>
      </c>
      <c r="J137" s="127">
        <f>'[3]2019-2020 Rev Final-merged'!M130</f>
        <v>104858.26479277381</v>
      </c>
      <c r="K137" s="127">
        <f>'[3]2019-2020 Rev Final-merged'!N130</f>
        <v>101730.17371195205</v>
      </c>
      <c r="L137" s="127">
        <f>'[3]2019-2020 Rev Final-merged'!O130</f>
        <v>513139.39217497839</v>
      </c>
      <c r="M137" s="127">
        <f t="shared" si="120"/>
        <v>513139.39217497839</v>
      </c>
      <c r="N137" s="127">
        <f>'[3]Hold Harmless Base-20'!Y129</f>
        <v>454862.27407000563</v>
      </c>
      <c r="O137" s="162">
        <f t="shared" si="121"/>
        <v>58277.11810497276</v>
      </c>
      <c r="P137" s="163">
        <f t="shared" si="122"/>
        <v>58277.11810497276</v>
      </c>
      <c r="Q137" s="164">
        <f t="shared" si="123"/>
        <v>47799.930056686993</v>
      </c>
      <c r="R137" s="165">
        <f t="shared" si="124"/>
        <v>465339.46211829141</v>
      </c>
      <c r="S137" s="166">
        <f t="shared" si="125"/>
        <v>1.0230337591080885</v>
      </c>
      <c r="T137" s="167">
        <f t="shared" si="126"/>
        <v>0.90684805963914883</v>
      </c>
      <c r="U137" s="149" t="b">
        <f t="shared" si="127"/>
        <v>0</v>
      </c>
      <c r="V137" s="127">
        <f t="shared" si="128"/>
        <v>460970.51471390633</v>
      </c>
      <c r="W137" s="143">
        <f t="shared" si="129"/>
        <v>460970.5147139061</v>
      </c>
      <c r="X137" s="143">
        <f t="shared" si="130"/>
        <v>460970.5147139061</v>
      </c>
      <c r="Y137" s="143">
        <f>'[3]Hold Harmless Base-20'!L129</f>
        <v>213095.37275741086</v>
      </c>
      <c r="Z137" s="143">
        <f>'[3]Hold Harmless Base-20'!M129</f>
        <v>51382.80664029222</v>
      </c>
      <c r="AA137" s="143">
        <f>'[3]Hold Harmless Base-20'!N129</f>
        <v>94697.694541795136</v>
      </c>
      <c r="AB137" s="143">
        <f>'[3]Hold Harmless Base-20'!O129</f>
        <v>95686.400130507405</v>
      </c>
      <c r="AC137" s="143">
        <f t="shared" si="131"/>
        <v>454862.27407000563</v>
      </c>
      <c r="AD137" s="168">
        <f>'[3]Populations-merged FY20'!M130</f>
        <v>0.21493975903614457</v>
      </c>
      <c r="AE137" s="169">
        <f t="shared" si="132"/>
        <v>0</v>
      </c>
      <c r="AF137" s="169">
        <f t="shared" si="133"/>
        <v>0.9</v>
      </c>
      <c r="AG137" s="169">
        <f t="shared" si="134"/>
        <v>0</v>
      </c>
      <c r="AH137" s="170">
        <f t="shared" si="135"/>
        <v>0.9</v>
      </c>
      <c r="AI137" s="143">
        <f t="shared" si="136"/>
        <v>409376.04666300508</v>
      </c>
      <c r="AJ137" s="143">
        <f t="shared" si="137"/>
        <v>0</v>
      </c>
      <c r="AK137" s="143">
        <f t="shared" si="138"/>
        <v>460970.5147139061</v>
      </c>
      <c r="AL137" s="143">
        <f t="shared" si="139"/>
        <v>460632.36783347058</v>
      </c>
      <c r="AM137" s="143">
        <f t="shared" si="140"/>
        <v>460632.36783347058</v>
      </c>
      <c r="AN137" s="143">
        <f t="shared" si="141"/>
        <v>0</v>
      </c>
      <c r="AO137" s="143">
        <f t="shared" si="142"/>
        <v>460632.36783347058</v>
      </c>
      <c r="AP137" s="143">
        <f t="shared" si="143"/>
        <v>460631.52696611587</v>
      </c>
      <c r="AQ137" s="143">
        <f t="shared" si="144"/>
        <v>460631.52696611587</v>
      </c>
      <c r="AR137" s="143">
        <f t="shared" si="145"/>
        <v>0</v>
      </c>
      <c r="AS137" s="143">
        <f t="shared" si="146"/>
        <v>460631.52696611587</v>
      </c>
      <c r="AT137" s="143">
        <f t="shared" si="147"/>
        <v>460631.52696611575</v>
      </c>
      <c r="AU137" s="127">
        <f t="shared" si="148"/>
        <v>460631.52696611575</v>
      </c>
      <c r="AV137" s="143">
        <f t="shared" si="149"/>
        <v>0</v>
      </c>
      <c r="AW137" s="143">
        <f>'[3]Populations-merged FY20'!K130</f>
        <v>446</v>
      </c>
      <c r="AX137" s="151">
        <f t="shared" si="150"/>
        <v>1033</v>
      </c>
      <c r="AY137" s="152">
        <f>'[3]Populations-merged FY20'!G130</f>
        <v>0</v>
      </c>
      <c r="AZ137" s="171">
        <f t="shared" si="151"/>
        <v>0</v>
      </c>
      <c r="BA137" s="172">
        <f t="shared" si="152"/>
        <v>460631.52696611575</v>
      </c>
      <c r="BB137" s="182">
        <f t="shared" si="158"/>
        <v>460631.52696611575</v>
      </c>
      <c r="BC137" s="174">
        <f>'[3]Spec Schs Calculations-20'!C128</f>
        <v>0</v>
      </c>
      <c r="BD137" s="183">
        <f t="shared" si="153"/>
        <v>0</v>
      </c>
      <c r="BE137" s="176">
        <f>'[3]Spec Schs Calculations-20'!D128</f>
        <v>0</v>
      </c>
      <c r="BF137" s="184">
        <f t="shared" si="154"/>
        <v>0</v>
      </c>
      <c r="BG137" s="176">
        <f>'[3]Spec Schs Calculations-20'!E128</f>
        <v>0</v>
      </c>
      <c r="BH137" s="184">
        <f t="shared" si="155"/>
        <v>0</v>
      </c>
      <c r="BI137" s="185">
        <f>'[3]Spec Schs Calculations-20'!F128</f>
        <v>0</v>
      </c>
      <c r="BJ137" s="184">
        <f t="shared" si="156"/>
        <v>0</v>
      </c>
      <c r="BK137" s="180">
        <f t="shared" si="157"/>
        <v>0</v>
      </c>
      <c r="BL137" s="13"/>
    </row>
    <row r="138" spans="1:64" ht="14.5" x14ac:dyDescent="0.35">
      <c r="A138" s="181">
        <v>4703960</v>
      </c>
      <c r="B138" s="143" t="s">
        <v>227</v>
      </c>
      <c r="C138" s="127">
        <f>'[3]2019-2020 Rev Final-merged'!F131</f>
        <v>1357027.0990133006</v>
      </c>
      <c r="D138" s="127">
        <f>'[3]2019-2020 Rev Final-merged'!G131</f>
        <v>327214.33662295295</v>
      </c>
      <c r="E138" s="127">
        <f>'[3]2019-2020 Rev Final-merged'!H131</f>
        <v>670622.76759101998</v>
      </c>
      <c r="F138" s="127">
        <f>'[3]2019-2020 Rev Final-merged'!I131</f>
        <v>677624.5059273456</v>
      </c>
      <c r="G138" s="127">
        <f>'[3]2019-2020 Rev Final-merged'!J131</f>
        <v>3032488.7091546194</v>
      </c>
      <c r="H138" s="127">
        <f>'[3]2019-2020 Rev Final-merged'!K131</f>
        <v>1284360.3727478306</v>
      </c>
      <c r="I138" s="127">
        <f>'[3]2019-2020 Rev Final-merged'!L131</f>
        <v>314378.45737998892</v>
      </c>
      <c r="J138" s="127">
        <f>'[3]2019-2020 Rev Final-merged'!M131</f>
        <v>618875.4379457765</v>
      </c>
      <c r="K138" s="127">
        <f>'[3]2019-2020 Rev Final-merged'!N131</f>
        <v>607141.93416926952</v>
      </c>
      <c r="L138" s="127">
        <f>'[3]2019-2020 Rev Final-merged'!O131</f>
        <v>2824756.2022428657</v>
      </c>
      <c r="M138" s="127">
        <f t="shared" si="120"/>
        <v>2824756.2022428657</v>
      </c>
      <c r="N138" s="127">
        <f>'[3]Hold Harmless Base-20'!Y130</f>
        <v>2533042.7256230698</v>
      </c>
      <c r="O138" s="162">
        <f t="shared" si="121"/>
        <v>291713.4766197959</v>
      </c>
      <c r="P138" s="163">
        <f t="shared" si="122"/>
        <v>291713.4766197959</v>
      </c>
      <c r="Q138" s="164">
        <f t="shared" si="123"/>
        <v>239268.5882974267</v>
      </c>
      <c r="R138" s="165">
        <f t="shared" si="124"/>
        <v>2585487.613945439</v>
      </c>
      <c r="S138" s="166">
        <f t="shared" si="125"/>
        <v>1.0207043046656346</v>
      </c>
      <c r="T138" s="167">
        <f t="shared" si="126"/>
        <v>0.91529584460866154</v>
      </c>
      <c r="U138" s="149" t="b">
        <f t="shared" si="127"/>
        <v>0</v>
      </c>
      <c r="V138" s="127">
        <f t="shared" si="128"/>
        <v>2561213.1641736608</v>
      </c>
      <c r="W138" s="143">
        <f t="shared" si="129"/>
        <v>2561213.1641736594</v>
      </c>
      <c r="X138" s="143">
        <f t="shared" si="130"/>
        <v>2561213.1641736594</v>
      </c>
      <c r="Y138" s="143">
        <f>'[3]Hold Harmless Base-20'!L130</f>
        <v>1133526.9316096746</v>
      </c>
      <c r="Z138" s="143">
        <f>'[3]Hold Harmless Base-20'!M130</f>
        <v>273322.66484626458</v>
      </c>
      <c r="AA138" s="143">
        <f>'[3]Hold Harmless Base-20'!N130</f>
        <v>560172.28290264693</v>
      </c>
      <c r="AB138" s="143">
        <f>'[3]Hold Harmless Base-20'!O130</f>
        <v>566020.84626448387</v>
      </c>
      <c r="AC138" s="143">
        <f t="shared" si="131"/>
        <v>2533042.7256230698</v>
      </c>
      <c r="AD138" s="168">
        <f>'[3]Populations-merged FY20'!M131</f>
        <v>0.19730257019255237</v>
      </c>
      <c r="AE138" s="169">
        <f t="shared" si="132"/>
        <v>0</v>
      </c>
      <c r="AF138" s="169">
        <f t="shared" si="133"/>
        <v>0.9</v>
      </c>
      <c r="AG138" s="169">
        <f t="shared" si="134"/>
        <v>0</v>
      </c>
      <c r="AH138" s="170">
        <f t="shared" si="135"/>
        <v>0.9</v>
      </c>
      <c r="AI138" s="143">
        <f t="shared" si="136"/>
        <v>2279738.453060763</v>
      </c>
      <c r="AJ138" s="143">
        <f t="shared" si="137"/>
        <v>0</v>
      </c>
      <c r="AK138" s="143">
        <f t="shared" si="138"/>
        <v>2561213.1641736594</v>
      </c>
      <c r="AL138" s="143">
        <f t="shared" si="139"/>
        <v>2559334.3753705765</v>
      </c>
      <c r="AM138" s="143">
        <f t="shared" si="140"/>
        <v>2559334.3753705765</v>
      </c>
      <c r="AN138" s="143">
        <f t="shared" si="141"/>
        <v>0</v>
      </c>
      <c r="AO138" s="143">
        <f t="shared" si="142"/>
        <v>2559334.3753705765</v>
      </c>
      <c r="AP138" s="143">
        <f t="shared" si="143"/>
        <v>2559329.7034003106</v>
      </c>
      <c r="AQ138" s="143">
        <f t="shared" si="144"/>
        <v>2559329.7034003106</v>
      </c>
      <c r="AR138" s="143">
        <f t="shared" si="145"/>
        <v>0</v>
      </c>
      <c r="AS138" s="143">
        <f t="shared" si="146"/>
        <v>2559329.7034003106</v>
      </c>
      <c r="AT138" s="143">
        <f t="shared" si="147"/>
        <v>2559329.7034003101</v>
      </c>
      <c r="AU138" s="127">
        <f t="shared" si="148"/>
        <v>2559329.7034003101</v>
      </c>
      <c r="AV138" s="143">
        <f t="shared" si="149"/>
        <v>0</v>
      </c>
      <c r="AW138" s="143">
        <f>'[3]Populations-merged FY20'!K131</f>
        <v>2326</v>
      </c>
      <c r="AX138" s="151">
        <f t="shared" si="150"/>
        <v>1100</v>
      </c>
      <c r="AY138" s="152">
        <f>'[3]Populations-merged FY20'!G131</f>
        <v>15</v>
      </c>
      <c r="AZ138" s="171">
        <f t="shared" si="151"/>
        <v>16500</v>
      </c>
      <c r="BA138" s="172">
        <f t="shared" si="152"/>
        <v>2542829.7034003101</v>
      </c>
      <c r="BB138" s="189">
        <f t="shared" si="158"/>
        <v>2538429.7034003101</v>
      </c>
      <c r="BC138" s="174">
        <f>'[3]Spec Schs Calculations-20'!C129</f>
        <v>4</v>
      </c>
      <c r="BD138" s="183">
        <f t="shared" si="153"/>
        <v>4400</v>
      </c>
      <c r="BE138" s="176">
        <f>'[3]Spec Schs Calculations-20'!D129</f>
        <v>0</v>
      </c>
      <c r="BF138" s="184">
        <f t="shared" si="154"/>
        <v>0</v>
      </c>
      <c r="BG138" s="176">
        <f>'[3]Spec Schs Calculations-20'!E129</f>
        <v>0</v>
      </c>
      <c r="BH138" s="184">
        <f t="shared" si="155"/>
        <v>0</v>
      </c>
      <c r="BI138" s="185">
        <f>'[3]Spec Schs Calculations-20'!F129</f>
        <v>0</v>
      </c>
      <c r="BJ138" s="184">
        <f t="shared" si="156"/>
        <v>0</v>
      </c>
      <c r="BK138" s="180">
        <f t="shared" si="157"/>
        <v>4400</v>
      </c>
      <c r="BL138" s="13"/>
    </row>
    <row r="139" spans="1:64" ht="14.5" x14ac:dyDescent="0.35">
      <c r="A139" s="181">
        <v>4703990</v>
      </c>
      <c r="B139" s="143" t="s">
        <v>228</v>
      </c>
      <c r="C139" s="127">
        <f>'[3]2019-2020 Rev Final-merged'!F132</f>
        <v>2082903.1446482586</v>
      </c>
      <c r="D139" s="127">
        <f>'[3]2019-2020 Rev Final-merged'!G132</f>
        <v>394963.40989661147</v>
      </c>
      <c r="E139" s="127">
        <f>'[3]2019-2020 Rev Final-merged'!H132</f>
        <v>1172120.9633849249</v>
      </c>
      <c r="F139" s="127">
        <f>'[3]2019-2020 Rev Final-merged'!I132</f>
        <v>1184358.6694109566</v>
      </c>
      <c r="G139" s="127">
        <f>'[3]2019-2020 Rev Final-merged'!J132</f>
        <v>4834346.1873407513</v>
      </c>
      <c r="H139" s="127">
        <f>'[3]2019-2020 Rev Final-merged'!K132</f>
        <v>1927644.9102591041</v>
      </c>
      <c r="I139" s="127">
        <f>'[3]2019-2020 Rev Final-merged'!L132</f>
        <v>335763.67157983728</v>
      </c>
      <c r="J139" s="127">
        <f>'[3]2019-2020 Rev Final-merged'!M132</f>
        <v>1072970.7836909057</v>
      </c>
      <c r="K139" s="127">
        <f>'[3]2019-2020 Rev Final-merged'!N132</f>
        <v>1006795.731492674</v>
      </c>
      <c r="L139" s="127">
        <f>'[3]2019-2020 Rev Final-merged'!O132</f>
        <v>4343175.0970225204</v>
      </c>
      <c r="M139" s="127">
        <f t="shared" si="120"/>
        <v>4343175.0970225204</v>
      </c>
      <c r="N139" s="127">
        <f>'[3]Hold Harmless Base-20'!Y131</f>
        <v>4205942.6208565626</v>
      </c>
      <c r="O139" s="162">
        <f t="shared" si="121"/>
        <v>137232.47616595775</v>
      </c>
      <c r="P139" s="163">
        <f t="shared" si="122"/>
        <v>137232.47616595775</v>
      </c>
      <c r="Q139" s="164">
        <f t="shared" si="123"/>
        <v>112560.52075915896</v>
      </c>
      <c r="R139" s="165">
        <f t="shared" si="124"/>
        <v>4230614.5762633616</v>
      </c>
      <c r="S139" s="166">
        <f t="shared" si="125"/>
        <v>1.0058659752713828</v>
      </c>
      <c r="T139" s="167">
        <f t="shared" si="126"/>
        <v>0.97408335647431643</v>
      </c>
      <c r="U139" s="149" t="b">
        <f t="shared" si="127"/>
        <v>0</v>
      </c>
      <c r="V139" s="127">
        <f t="shared" si="128"/>
        <v>4190894.4706703806</v>
      </c>
      <c r="W139" s="143">
        <f t="shared" si="129"/>
        <v>4190894.4706703788</v>
      </c>
      <c r="X139" s="143">
        <f t="shared" si="130"/>
        <v>4190894.4706703788</v>
      </c>
      <c r="Y139" s="143">
        <f>'[3]Hold Harmless Base-20'!L131</f>
        <v>1812152.2066691786</v>
      </c>
      <c r="Z139" s="143">
        <f>'[3]Hold Harmless Base-20'!M131</f>
        <v>343623.18605006201</v>
      </c>
      <c r="AA139" s="143">
        <f>'[3]Hold Harmless Base-20'!N131</f>
        <v>1019760.1341851577</v>
      </c>
      <c r="AB139" s="143">
        <f>'[3]Hold Harmless Base-20'!O131</f>
        <v>1030407.0939521645</v>
      </c>
      <c r="AC139" s="143">
        <f t="shared" si="131"/>
        <v>4205942.6208565626</v>
      </c>
      <c r="AD139" s="168">
        <f>'[3]Populations-merged FY20'!M132</f>
        <v>0.10740216588727541</v>
      </c>
      <c r="AE139" s="169">
        <f t="shared" si="132"/>
        <v>0.85</v>
      </c>
      <c r="AF139" s="169">
        <f t="shared" si="133"/>
        <v>0</v>
      </c>
      <c r="AG139" s="169">
        <f t="shared" si="134"/>
        <v>0</v>
      </c>
      <c r="AH139" s="170">
        <f t="shared" si="135"/>
        <v>0.85</v>
      </c>
      <c r="AI139" s="143">
        <f t="shared" si="136"/>
        <v>3575051.2277280781</v>
      </c>
      <c r="AJ139" s="143">
        <f t="shared" si="137"/>
        <v>0</v>
      </c>
      <c r="AK139" s="143">
        <f t="shared" si="138"/>
        <v>4190894.4706703788</v>
      </c>
      <c r="AL139" s="143">
        <f t="shared" si="139"/>
        <v>4187820.2222179123</v>
      </c>
      <c r="AM139" s="143">
        <f t="shared" si="140"/>
        <v>4187820.2222179123</v>
      </c>
      <c r="AN139" s="143">
        <f t="shared" si="141"/>
        <v>0</v>
      </c>
      <c r="AO139" s="143">
        <f t="shared" si="142"/>
        <v>4187820.2222179123</v>
      </c>
      <c r="AP139" s="143">
        <f t="shared" si="143"/>
        <v>4187812.5775069492</v>
      </c>
      <c r="AQ139" s="143">
        <f t="shared" si="144"/>
        <v>4187812.5775069492</v>
      </c>
      <c r="AR139" s="143">
        <f t="shared" si="145"/>
        <v>0</v>
      </c>
      <c r="AS139" s="143">
        <f t="shared" si="146"/>
        <v>4187812.5775069492</v>
      </c>
      <c r="AT139" s="143">
        <f t="shared" si="147"/>
        <v>4187812.5775069483</v>
      </c>
      <c r="AU139" s="127">
        <f t="shared" si="148"/>
        <v>4187812.5775069483</v>
      </c>
      <c r="AV139" s="143">
        <f t="shared" si="149"/>
        <v>0</v>
      </c>
      <c r="AW139" s="143">
        <f>'[3]Populations-merged FY20'!K132</f>
        <v>3491</v>
      </c>
      <c r="AX139" s="151">
        <f t="shared" si="150"/>
        <v>1200</v>
      </c>
      <c r="AY139" s="152">
        <f>'[3]Populations-merged FY20'!G132</f>
        <v>22</v>
      </c>
      <c r="AZ139" s="171">
        <f t="shared" si="151"/>
        <v>26400</v>
      </c>
      <c r="BA139" s="172">
        <f t="shared" si="152"/>
        <v>4161412.5775069483</v>
      </c>
      <c r="BB139" s="189">
        <f t="shared" si="158"/>
        <v>4149412.5775069483</v>
      </c>
      <c r="BC139" s="174">
        <f>'[3]Spec Schs Calculations-20'!C130</f>
        <v>3</v>
      </c>
      <c r="BD139" s="183">
        <f t="shared" si="153"/>
        <v>3600</v>
      </c>
      <c r="BE139" s="176">
        <f>'[3]Spec Schs Calculations-20'!D130</f>
        <v>0</v>
      </c>
      <c r="BF139" s="184">
        <f t="shared" si="154"/>
        <v>0</v>
      </c>
      <c r="BG139" s="176">
        <f>'[3]Spec Schs Calculations-20'!E130</f>
        <v>7</v>
      </c>
      <c r="BH139" s="184">
        <f t="shared" si="155"/>
        <v>8400</v>
      </c>
      <c r="BI139" s="185">
        <f>'[3]Spec Schs Calculations-20'!F130</f>
        <v>0</v>
      </c>
      <c r="BJ139" s="184">
        <f t="shared" si="156"/>
        <v>0</v>
      </c>
      <c r="BK139" s="180">
        <f t="shared" si="157"/>
        <v>12000</v>
      </c>
      <c r="BL139" s="13"/>
    </row>
    <row r="140" spans="1:64" ht="14.5" x14ac:dyDescent="0.35">
      <c r="A140" s="181">
        <v>4704020</v>
      </c>
      <c r="B140" s="143" t="s">
        <v>229</v>
      </c>
      <c r="C140" s="127">
        <f>'[3]2019-2020 Rev Final-merged'!F133</f>
        <v>200440.17698499563</v>
      </c>
      <c r="D140" s="127">
        <f>'[3]2019-2020 Rev Final-merged'!G133</f>
        <v>48331.311579865374</v>
      </c>
      <c r="E140" s="127">
        <f>'[3]2019-2020 Rev Final-merged'!H133</f>
        <v>101301.48304460155</v>
      </c>
      <c r="F140" s="127">
        <f>'[3]2019-2020 Rev Final-merged'!I133</f>
        <v>102359.13648501165</v>
      </c>
      <c r="G140" s="127">
        <f>'[3]2019-2020 Rev Final-merged'!J133</f>
        <v>452432.10809447424</v>
      </c>
      <c r="H140" s="127">
        <f>'[3]2019-2020 Rev Final-merged'!K133</f>
        <v>202096.25813658896</v>
      </c>
      <c r="I140" s="127">
        <f>'[3]2019-2020 Rev Final-merged'!L133</f>
        <v>49467.977386533079</v>
      </c>
      <c r="J140" s="127">
        <f>'[3]2019-2020 Rev Final-merged'!M133</f>
        <v>100702.15714084155</v>
      </c>
      <c r="K140" s="127">
        <f>'[3]2019-2020 Rev Final-merged'!N133</f>
        <v>92216.552181369203</v>
      </c>
      <c r="L140" s="127">
        <f>'[3]2019-2020 Rev Final-merged'!O133</f>
        <v>444482.94484533282</v>
      </c>
      <c r="M140" s="127">
        <f t="shared" si="120"/>
        <v>444482.94484533282</v>
      </c>
      <c r="N140" s="127">
        <f>'[3]Hold Harmless Base-20'!Y132</f>
        <v>447947.07414271013</v>
      </c>
      <c r="O140" s="162">
        <f t="shared" si="121"/>
        <v>-3464.1292973773088</v>
      </c>
      <c r="P140" s="163" t="str">
        <f t="shared" si="122"/>
        <v>0</v>
      </c>
      <c r="Q140" s="164">
        <f t="shared" si="123"/>
        <v>0</v>
      </c>
      <c r="R140" s="165">
        <f t="shared" si="124"/>
        <v>444482.94484533282</v>
      </c>
      <c r="S140" s="166">
        <f t="shared" si="125"/>
        <v>0.99226665493014543</v>
      </c>
      <c r="T140" s="167">
        <f t="shared" si="126"/>
        <v>1</v>
      </c>
      <c r="U140" s="149" t="b">
        <f t="shared" si="127"/>
        <v>0</v>
      </c>
      <c r="V140" s="127">
        <f t="shared" si="128"/>
        <v>440309.81368784292</v>
      </c>
      <c r="W140" s="143">
        <f t="shared" si="129"/>
        <v>440309.81368784275</v>
      </c>
      <c r="X140" s="143">
        <f t="shared" si="130"/>
        <v>440309.81368784275</v>
      </c>
      <c r="Y140" s="143">
        <f>'[3]Hold Harmless Base-20'!L132</f>
        <v>198453.18052079334</v>
      </c>
      <c r="Z140" s="143">
        <f>'[3]Hold Harmless Base-20'!M132</f>
        <v>47852.195333492069</v>
      </c>
      <c r="AA140" s="143">
        <f>'[3]Hold Harmless Base-20'!N132</f>
        <v>100297.26477032244</v>
      </c>
      <c r="AB140" s="143">
        <f>'[3]Hold Harmless Base-20'!O132</f>
        <v>101344.43351810226</v>
      </c>
      <c r="AC140" s="143">
        <f t="shared" si="131"/>
        <v>447947.07414271013</v>
      </c>
      <c r="AD140" s="168">
        <f>'[3]Populations-merged FY20'!M133</f>
        <v>0.25975869410929736</v>
      </c>
      <c r="AE140" s="169">
        <f t="shared" si="132"/>
        <v>0</v>
      </c>
      <c r="AF140" s="169">
        <f t="shared" si="133"/>
        <v>0.9</v>
      </c>
      <c r="AG140" s="169">
        <f t="shared" si="134"/>
        <v>0</v>
      </c>
      <c r="AH140" s="170">
        <f t="shared" si="135"/>
        <v>0.9</v>
      </c>
      <c r="AI140" s="143">
        <f t="shared" si="136"/>
        <v>403152.36672843911</v>
      </c>
      <c r="AJ140" s="143">
        <f t="shared" si="137"/>
        <v>0</v>
      </c>
      <c r="AK140" s="143">
        <f t="shared" si="138"/>
        <v>440309.81368784275</v>
      </c>
      <c r="AL140" s="143">
        <f t="shared" si="139"/>
        <v>439986.82255246368</v>
      </c>
      <c r="AM140" s="143">
        <f t="shared" si="140"/>
        <v>439986.82255246368</v>
      </c>
      <c r="AN140" s="143">
        <f t="shared" si="141"/>
        <v>0</v>
      </c>
      <c r="AO140" s="143">
        <f t="shared" si="142"/>
        <v>439986.82255246368</v>
      </c>
      <c r="AP140" s="143">
        <f t="shared" si="143"/>
        <v>439986.01937278849</v>
      </c>
      <c r="AQ140" s="143">
        <f t="shared" si="144"/>
        <v>439986.01937278849</v>
      </c>
      <c r="AR140" s="143">
        <f t="shared" si="145"/>
        <v>0</v>
      </c>
      <c r="AS140" s="143">
        <f t="shared" si="146"/>
        <v>439986.01937278849</v>
      </c>
      <c r="AT140" s="143">
        <f t="shared" si="147"/>
        <v>439986.01937278843</v>
      </c>
      <c r="AU140" s="127">
        <f t="shared" si="148"/>
        <v>439986.01937278843</v>
      </c>
      <c r="AV140" s="143">
        <f t="shared" si="149"/>
        <v>0</v>
      </c>
      <c r="AW140" s="143">
        <f>'[3]Populations-merged FY20'!K133</f>
        <v>366</v>
      </c>
      <c r="AX140" s="151">
        <f t="shared" si="150"/>
        <v>1202</v>
      </c>
      <c r="AY140" s="152">
        <f>'[3]Populations-merged FY20'!G133</f>
        <v>0</v>
      </c>
      <c r="AZ140" s="171">
        <f t="shared" si="151"/>
        <v>0</v>
      </c>
      <c r="BA140" s="172">
        <f t="shared" si="152"/>
        <v>439986.01937278843</v>
      </c>
      <c r="BB140" s="182">
        <f t="shared" si="158"/>
        <v>439986.01937278843</v>
      </c>
      <c r="BC140" s="174">
        <f>'[3]Spec Schs Calculations-20'!C131</f>
        <v>0</v>
      </c>
      <c r="BD140" s="183">
        <f t="shared" si="153"/>
        <v>0</v>
      </c>
      <c r="BE140" s="176">
        <f>'[3]Spec Schs Calculations-20'!D131</f>
        <v>0</v>
      </c>
      <c r="BF140" s="184">
        <f t="shared" si="154"/>
        <v>0</v>
      </c>
      <c r="BG140" s="176">
        <f>'[3]Spec Schs Calculations-20'!E131</f>
        <v>0</v>
      </c>
      <c r="BH140" s="184">
        <f t="shared" si="155"/>
        <v>0</v>
      </c>
      <c r="BI140" s="185">
        <f>'[3]Spec Schs Calculations-20'!F131</f>
        <v>0</v>
      </c>
      <c r="BJ140" s="184">
        <f t="shared" si="156"/>
        <v>0</v>
      </c>
      <c r="BK140" s="180">
        <f t="shared" si="157"/>
        <v>0</v>
      </c>
      <c r="BL140" s="13"/>
    </row>
    <row r="141" spans="1:64" ht="14.5" x14ac:dyDescent="0.35">
      <c r="A141" s="181">
        <v>4704050</v>
      </c>
      <c r="B141" s="143" t="s">
        <v>230</v>
      </c>
      <c r="C141" s="127">
        <f>'[3]2019-2020 Rev Final-merged'!F134</f>
        <v>1282189.1217055863</v>
      </c>
      <c r="D141" s="127">
        <f>'[3]2019-2020 Rev Final-merged'!G134</f>
        <v>309168.96441428253</v>
      </c>
      <c r="E141" s="127">
        <f>'[3]2019-2020 Rev Final-merged'!H134</f>
        <v>618918.1951335374</v>
      </c>
      <c r="F141" s="127">
        <f>'[3]2019-2020 Rev Final-merged'!I134</f>
        <v>625380.10406854469</v>
      </c>
      <c r="G141" s="127">
        <f>'[3]2019-2020 Rev Final-merged'!J134</f>
        <v>2835656.385321951</v>
      </c>
      <c r="H141" s="127">
        <f>'[3]2019-2020 Rev Final-merged'!K134</f>
        <v>1153970.2095350276</v>
      </c>
      <c r="I141" s="127">
        <f>'[3]2019-2020 Rev Final-merged'!L134</f>
        <v>279102.112850248</v>
      </c>
      <c r="J141" s="127">
        <f>'[3]2019-2020 Rev Final-merged'!M134</f>
        <v>557026.37562018365</v>
      </c>
      <c r="K141" s="127">
        <f>'[3]2019-2020 Rev Final-merged'!N134</f>
        <v>562842.09366169025</v>
      </c>
      <c r="L141" s="127">
        <f>'[3]2019-2020 Rev Final-merged'!O134</f>
        <v>2552940.7916671494</v>
      </c>
      <c r="M141" s="127">
        <f t="shared" si="120"/>
        <v>2552940.7916671494</v>
      </c>
      <c r="N141" s="127">
        <f>'[3]Hold Harmless Base-20'!Y133</f>
        <v>2330473.1086674067</v>
      </c>
      <c r="O141" s="162">
        <f t="shared" si="121"/>
        <v>222467.68299974268</v>
      </c>
      <c r="P141" s="163">
        <f t="shared" si="122"/>
        <v>222467.68299974268</v>
      </c>
      <c r="Q141" s="164">
        <f t="shared" si="123"/>
        <v>182471.95525534273</v>
      </c>
      <c r="R141" s="165">
        <f t="shared" si="124"/>
        <v>2370468.8364118068</v>
      </c>
      <c r="S141" s="166">
        <f t="shared" si="125"/>
        <v>1.017162063615173</v>
      </c>
      <c r="T141" s="167">
        <f t="shared" si="126"/>
        <v>0.92852479938001897</v>
      </c>
      <c r="U141" s="149" t="b">
        <f t="shared" si="127"/>
        <v>0</v>
      </c>
      <c r="V141" s="127">
        <f t="shared" si="128"/>
        <v>2348213.1402736092</v>
      </c>
      <c r="W141" s="143">
        <f t="shared" si="129"/>
        <v>2348213.1402736083</v>
      </c>
      <c r="X141" s="143">
        <f t="shared" si="130"/>
        <v>2348213.1402736083</v>
      </c>
      <c r="Y141" s="143">
        <f>'[3]Hold Harmless Base-20'!L133</f>
        <v>1053762.1144183483</v>
      </c>
      <c r="Z141" s="143">
        <f>'[3]Hold Harmless Base-20'!M133</f>
        <v>254089.3040960714</v>
      </c>
      <c r="AA141" s="143">
        <f>'[3]Hold Harmless Base-20'!N133</f>
        <v>508655.49778518506</v>
      </c>
      <c r="AB141" s="143">
        <f>'[3]Hold Harmless Base-20'!O133</f>
        <v>513966.19236780191</v>
      </c>
      <c r="AC141" s="143">
        <f t="shared" si="131"/>
        <v>2330473.1086674067</v>
      </c>
      <c r="AD141" s="168">
        <f>'[3]Populations-merged FY20'!M134</f>
        <v>0.17947158004519381</v>
      </c>
      <c r="AE141" s="169">
        <f t="shared" si="132"/>
        <v>0</v>
      </c>
      <c r="AF141" s="169">
        <f t="shared" si="133"/>
        <v>0.9</v>
      </c>
      <c r="AG141" s="169">
        <f t="shared" si="134"/>
        <v>0</v>
      </c>
      <c r="AH141" s="170">
        <f t="shared" si="135"/>
        <v>0.9</v>
      </c>
      <c r="AI141" s="143">
        <f t="shared" si="136"/>
        <v>2097425.7978006662</v>
      </c>
      <c r="AJ141" s="143">
        <f t="shared" si="137"/>
        <v>0</v>
      </c>
      <c r="AK141" s="143">
        <f t="shared" si="138"/>
        <v>2348213.1402736083</v>
      </c>
      <c r="AL141" s="143">
        <f t="shared" si="139"/>
        <v>2346490.5985434195</v>
      </c>
      <c r="AM141" s="143">
        <f t="shared" si="140"/>
        <v>2346490.5985434195</v>
      </c>
      <c r="AN141" s="143">
        <f t="shared" si="141"/>
        <v>0</v>
      </c>
      <c r="AO141" s="143">
        <f t="shared" si="142"/>
        <v>2346490.5985434195</v>
      </c>
      <c r="AP141" s="143">
        <f t="shared" si="143"/>
        <v>2346486.315111598</v>
      </c>
      <c r="AQ141" s="143">
        <f t="shared" si="144"/>
        <v>2346486.315111598</v>
      </c>
      <c r="AR141" s="143">
        <f t="shared" si="145"/>
        <v>0</v>
      </c>
      <c r="AS141" s="143">
        <f t="shared" si="146"/>
        <v>2346486.315111598</v>
      </c>
      <c r="AT141" s="143">
        <f t="shared" si="147"/>
        <v>2346486.3151115975</v>
      </c>
      <c r="AU141" s="127">
        <f t="shared" si="148"/>
        <v>2346486.3151115975</v>
      </c>
      <c r="AV141" s="143">
        <f t="shared" si="149"/>
        <v>0</v>
      </c>
      <c r="AW141" s="143">
        <f>'[3]Populations-merged FY20'!K134</f>
        <v>2065</v>
      </c>
      <c r="AX141" s="151">
        <f t="shared" si="150"/>
        <v>1136</v>
      </c>
      <c r="AY141" s="152">
        <f>'[3]Populations-merged FY20'!G134</f>
        <v>0</v>
      </c>
      <c r="AZ141" s="171">
        <f t="shared" si="151"/>
        <v>0</v>
      </c>
      <c r="BA141" s="172">
        <f t="shared" si="152"/>
        <v>2346486.3151115975</v>
      </c>
      <c r="BB141" s="182">
        <f t="shared" si="158"/>
        <v>2346486.3151115975</v>
      </c>
      <c r="BC141" s="174">
        <f>'[3]Spec Schs Calculations-20'!C132</f>
        <v>0</v>
      </c>
      <c r="BD141" s="183">
        <f t="shared" si="153"/>
        <v>0</v>
      </c>
      <c r="BE141" s="176">
        <f>'[3]Spec Schs Calculations-20'!D132</f>
        <v>0</v>
      </c>
      <c r="BF141" s="184">
        <f t="shared" si="154"/>
        <v>0</v>
      </c>
      <c r="BG141" s="176">
        <f>'[3]Spec Schs Calculations-20'!E132</f>
        <v>0</v>
      </c>
      <c r="BH141" s="184">
        <f t="shared" si="155"/>
        <v>0</v>
      </c>
      <c r="BI141" s="185">
        <f>'[3]Spec Schs Calculations-20'!F132</f>
        <v>0</v>
      </c>
      <c r="BJ141" s="184">
        <f t="shared" si="156"/>
        <v>0</v>
      </c>
      <c r="BK141" s="180">
        <f t="shared" si="157"/>
        <v>0</v>
      </c>
      <c r="BL141" s="13"/>
    </row>
    <row r="142" spans="1:64" ht="14.5" x14ac:dyDescent="0.35">
      <c r="A142" s="181">
        <v>4704080</v>
      </c>
      <c r="B142" s="143" t="s">
        <v>231</v>
      </c>
      <c r="C142" s="127">
        <f>'[3]2019-2020 Rev Final-merged'!F135</f>
        <v>171132.99706029668</v>
      </c>
      <c r="D142" s="127">
        <f>'[3]2019-2020 Rev Final-merged'!G135</f>
        <v>41264.59239325321</v>
      </c>
      <c r="E142" s="127">
        <f>'[3]2019-2020 Rev Final-merged'!H135</f>
        <v>73027.551697839794</v>
      </c>
      <c r="F142" s="127">
        <f>'[3]2019-2020 Rev Final-merged'!I135</f>
        <v>73790.006885824972</v>
      </c>
      <c r="G142" s="127">
        <f>'[3]2019-2020 Rev Final-merged'!J135</f>
        <v>359215.14803721465</v>
      </c>
      <c r="H142" s="127">
        <f>'[3]2019-2020 Rev Final-merged'!K135</f>
        <v>169517.89958451586</v>
      </c>
      <c r="I142" s="127">
        <f>'[3]2019-2020 Rev Final-merged'!L135</f>
        <v>41493.631305097413</v>
      </c>
      <c r="J142" s="127">
        <f>'[3]2019-2020 Rev Final-merged'!M135</f>
        <v>71183.206836181242</v>
      </c>
      <c r="K142" s="127">
        <f>'[3]2019-2020 Rev Final-merged'!N135</f>
        <v>66411.006197242474</v>
      </c>
      <c r="L142" s="127">
        <f>'[3]2019-2020 Rev Final-merged'!O135</f>
        <v>348605.74392303696</v>
      </c>
      <c r="M142" s="127">
        <f t="shared" si="120"/>
        <v>348605.74392303696</v>
      </c>
      <c r="N142" s="127">
        <f>'[3]Hold Harmless Base-20'!Y134</f>
        <v>333893.15917338198</v>
      </c>
      <c r="O142" s="162">
        <f t="shared" si="121"/>
        <v>14712.584749654983</v>
      </c>
      <c r="P142" s="163">
        <f t="shared" si="122"/>
        <v>14712.584749654983</v>
      </c>
      <c r="Q142" s="164">
        <f t="shared" si="123"/>
        <v>12067.524010364181</v>
      </c>
      <c r="R142" s="165">
        <f t="shared" si="124"/>
        <v>336538.21991267276</v>
      </c>
      <c r="S142" s="166">
        <f t="shared" si="125"/>
        <v>1.0079218776025216</v>
      </c>
      <c r="T142" s="167">
        <f t="shared" si="126"/>
        <v>0.9653834619172873</v>
      </c>
      <c r="U142" s="149" t="b">
        <f t="shared" si="127"/>
        <v>0</v>
      </c>
      <c r="V142" s="127">
        <f t="shared" si="128"/>
        <v>333378.55282647558</v>
      </c>
      <c r="W142" s="143">
        <f t="shared" si="129"/>
        <v>333378.55282647541</v>
      </c>
      <c r="X142" s="143">
        <f t="shared" si="130"/>
        <v>333378.55282647541</v>
      </c>
      <c r="Y142" s="143">
        <f>'[3]Hold Harmless Base-20'!L134</f>
        <v>159069.39709945596</v>
      </c>
      <c r="Z142" s="143">
        <f>'[3]Hold Harmless Base-20'!M134</f>
        <v>38355.746386168059</v>
      </c>
      <c r="AA142" s="143">
        <f>'[3]Hold Harmless Base-20'!N134</f>
        <v>67879.653952018431</v>
      </c>
      <c r="AB142" s="143">
        <f>'[3]Hold Harmless Base-20'!O134</f>
        <v>68588.361735739541</v>
      </c>
      <c r="AC142" s="143">
        <f t="shared" si="131"/>
        <v>333893.15917338198</v>
      </c>
      <c r="AD142" s="168">
        <f>'[3]Populations-merged FY20'!M135</f>
        <v>0.20855978260869565</v>
      </c>
      <c r="AE142" s="169">
        <f t="shared" si="132"/>
        <v>0</v>
      </c>
      <c r="AF142" s="169">
        <f t="shared" si="133"/>
        <v>0.9</v>
      </c>
      <c r="AG142" s="169">
        <f t="shared" si="134"/>
        <v>0</v>
      </c>
      <c r="AH142" s="170">
        <f t="shared" si="135"/>
        <v>0.9</v>
      </c>
      <c r="AI142" s="143">
        <f t="shared" si="136"/>
        <v>300503.84325604379</v>
      </c>
      <c r="AJ142" s="143">
        <f t="shared" si="137"/>
        <v>0</v>
      </c>
      <c r="AK142" s="143">
        <f t="shared" si="138"/>
        <v>333378.55282647541</v>
      </c>
      <c r="AL142" s="143">
        <f t="shared" si="139"/>
        <v>333134.00157201529</v>
      </c>
      <c r="AM142" s="143">
        <f t="shared" si="140"/>
        <v>333134.00157201529</v>
      </c>
      <c r="AN142" s="143">
        <f t="shared" si="141"/>
        <v>0</v>
      </c>
      <c r="AO142" s="143">
        <f t="shared" si="142"/>
        <v>333134.00157201529</v>
      </c>
      <c r="AP142" s="143">
        <f t="shared" si="143"/>
        <v>333133.3934482137</v>
      </c>
      <c r="AQ142" s="143">
        <f t="shared" si="144"/>
        <v>333133.3934482137</v>
      </c>
      <c r="AR142" s="143">
        <f t="shared" si="145"/>
        <v>0</v>
      </c>
      <c r="AS142" s="143">
        <f t="shared" si="146"/>
        <v>333133.3934482137</v>
      </c>
      <c r="AT142" s="143">
        <f t="shared" si="147"/>
        <v>333133.39344821364</v>
      </c>
      <c r="AU142" s="127">
        <f t="shared" si="148"/>
        <v>333133.39344821364</v>
      </c>
      <c r="AV142" s="143">
        <f t="shared" si="149"/>
        <v>0</v>
      </c>
      <c r="AW142" s="143">
        <f>'[3]Populations-merged FY20'!K135</f>
        <v>307</v>
      </c>
      <c r="AX142" s="151">
        <f t="shared" si="150"/>
        <v>1085</v>
      </c>
      <c r="AY142" s="152">
        <f>'[3]Populations-merged FY20'!G135</f>
        <v>0</v>
      </c>
      <c r="AZ142" s="171">
        <f t="shared" si="151"/>
        <v>0</v>
      </c>
      <c r="BA142" s="172">
        <f t="shared" si="152"/>
        <v>333133.39344821364</v>
      </c>
      <c r="BB142" s="182">
        <f t="shared" si="158"/>
        <v>332048.39344821364</v>
      </c>
      <c r="BC142" s="174">
        <f>'[3]Spec Schs Calculations-20'!C133</f>
        <v>0</v>
      </c>
      <c r="BD142" s="183">
        <f t="shared" si="153"/>
        <v>0</v>
      </c>
      <c r="BE142" s="176">
        <f>'[3]Spec Schs Calculations-20'!D133</f>
        <v>1</v>
      </c>
      <c r="BF142" s="184">
        <f t="shared" si="154"/>
        <v>1085</v>
      </c>
      <c r="BG142" s="176">
        <f>'[3]Spec Schs Calculations-20'!E133</f>
        <v>0</v>
      </c>
      <c r="BH142" s="184">
        <f t="shared" si="155"/>
        <v>0</v>
      </c>
      <c r="BI142" s="185">
        <f>'[3]Spec Schs Calculations-20'!F133</f>
        <v>0</v>
      </c>
      <c r="BJ142" s="184">
        <f t="shared" si="156"/>
        <v>0</v>
      </c>
      <c r="BK142" s="180">
        <f t="shared" si="157"/>
        <v>1085</v>
      </c>
      <c r="BL142" s="13"/>
    </row>
    <row r="143" spans="1:64" ht="14.5" x14ac:dyDescent="0.35">
      <c r="A143" s="181">
        <v>4704100</v>
      </c>
      <c r="B143" s="143" t="s">
        <v>232</v>
      </c>
      <c r="C143" s="127">
        <f>'[3]2019-2020 Rev Final-merged'!F136</f>
        <v>159619.46208987909</v>
      </c>
      <c r="D143" s="127">
        <f>'[3]2019-2020 Rev Final-merged'!G136</f>
        <v>38488.381284227013</v>
      </c>
      <c r="E143" s="127">
        <f>'[3]2019-2020 Rev Final-merged'!H136</f>
        <v>66961.70594211563</v>
      </c>
      <c r="F143" s="127">
        <f>'[3]2019-2020 Rev Final-merged'!I136</f>
        <v>67660.829750937148</v>
      </c>
      <c r="G143" s="127">
        <f>'[3]2019-2020 Rev Final-merged'!J136</f>
        <v>332730.37906715891</v>
      </c>
      <c r="H143" s="127">
        <f>'[3]2019-2020 Rev Final-merged'!K136</f>
        <v>146326.52569998923</v>
      </c>
      <c r="I143" s="127">
        <f>'[3]2019-2020 Rev Final-merged'!L136</f>
        <v>35816.978162380496</v>
      </c>
      <c r="J143" s="127">
        <f>'[3]2019-2020 Rev Final-merged'!M136</f>
        <v>60265.535347904071</v>
      </c>
      <c r="K143" s="127">
        <f>'[3]2019-2020 Rev Final-merged'!N136</f>
        <v>60894.746775843436</v>
      </c>
      <c r="L143" s="127">
        <f>'[3]2019-2020 Rev Final-merged'!O136</f>
        <v>303303.7859861172</v>
      </c>
      <c r="M143" s="127">
        <f t="shared" ref="M143:M156" si="159">SUM(H143:K143)</f>
        <v>303303.7859861172</v>
      </c>
      <c r="N143" s="127">
        <f>'[3]Hold Harmless Base-20'!Y135</f>
        <v>288297.778764282</v>
      </c>
      <c r="O143" s="162">
        <f t="shared" ref="O143:O156" si="160">M143-N143</f>
        <v>15006.0072218352</v>
      </c>
      <c r="P143" s="163">
        <f t="shared" ref="P143:P156" si="161">IF(O143&gt;0,O143,"0")</f>
        <v>15006.0072218352</v>
      </c>
      <c r="Q143" s="164">
        <f t="shared" ref="Q143:Q156" si="162">P143*$P$8</f>
        <v>12308.194347253708</v>
      </c>
      <c r="R143" s="165">
        <f t="shared" ref="R143:R156" si="163">M143-Q143</f>
        <v>290995.59163886349</v>
      </c>
      <c r="S143" s="166">
        <f t="shared" ref="S143:S156" si="164">IF($R143&gt;0,$R143/N143,0)</f>
        <v>1.0093577303513923</v>
      </c>
      <c r="T143" s="167">
        <f t="shared" ref="T143:T156" si="165">IF(R143&gt;0,R143/L143,0)</f>
        <v>0.95941958222764456</v>
      </c>
      <c r="U143" s="149" t="b">
        <f t="shared" ref="U143:U156" si="166">AND(S143&lt;100%,T143&lt;100%)</f>
        <v>0</v>
      </c>
      <c r="V143" s="127">
        <f t="shared" ref="V143:V156" si="167">R143/R$13*X$3</f>
        <v>288263.51207485923</v>
      </c>
      <c r="W143" s="143">
        <f t="shared" ref="W143:W156" si="168">V143/V$13*Z$3</f>
        <v>288263.51207485911</v>
      </c>
      <c r="X143" s="143">
        <f t="shared" ref="X143:X156" si="169">V143/V$13*Z$3</f>
        <v>288263.51207485911</v>
      </c>
      <c r="Y143" s="143">
        <f>'[3]Hold Harmless Base-20'!L135</f>
        <v>138303.98203217064</v>
      </c>
      <c r="Z143" s="143">
        <f>'[3]Hold Harmless Base-20'!M135</f>
        <v>33348.667661739877</v>
      </c>
      <c r="AA143" s="143">
        <f>'[3]Hold Harmless Base-20'!N135</f>
        <v>58019.68290212065</v>
      </c>
      <c r="AB143" s="143">
        <f>'[3]Hold Harmless Base-20'!O135</f>
        <v>58625.446168250877</v>
      </c>
      <c r="AC143" s="143">
        <f t="shared" ref="AC143:AC156" si="170">SUM(Y143:AB143)</f>
        <v>288297.778764282</v>
      </c>
      <c r="AD143" s="168">
        <f>'[3]Populations-merged FY20'!M136</f>
        <v>0.18996415770609318</v>
      </c>
      <c r="AE143" s="169">
        <f t="shared" ref="AE143:AE156" si="171">IF($AD143&lt;0.15,0.85,0)</f>
        <v>0</v>
      </c>
      <c r="AF143" s="169">
        <f t="shared" ref="AF143:AF156" si="172">IF(AND($AD143&gt;=0.15,$AD143&lt;0.3),0.9,0)</f>
        <v>0.9</v>
      </c>
      <c r="AG143" s="169">
        <f t="shared" ref="AG143:AG156" si="173">IF($AD143&gt;=0.3,0.95,0)</f>
        <v>0</v>
      </c>
      <c r="AH143" s="170">
        <f t="shared" ref="AH143:AH156" si="174">MAX(AE143:AG143)</f>
        <v>0.9</v>
      </c>
      <c r="AI143" s="143">
        <f t="shared" ref="AI143:AI156" si="175">AC143*AH143</f>
        <v>259468.00088785382</v>
      </c>
      <c r="AJ143" s="143">
        <f t="shared" ref="AJ143:AJ156" si="176">IF(X143&lt;$AI143,$AI143,0)</f>
        <v>0</v>
      </c>
      <c r="AK143" s="143">
        <f t="shared" ref="AK143:AK156" si="177">IF($AJ143=0,X143,0)</f>
        <v>288263.51207485911</v>
      </c>
      <c r="AL143" s="143">
        <f t="shared" ref="AL143:AL156" si="178">AK143/AK$13*AM$8</f>
        <v>288052.05515030504</v>
      </c>
      <c r="AM143" s="143">
        <f t="shared" ref="AM143:AM156" si="179">$AJ143+AL143</f>
        <v>288052.05515030504</v>
      </c>
      <c r="AN143" s="143">
        <f t="shared" ref="AN143:AN156" si="180">IF(AM143&lt;$AI143,$AI143,0)</f>
        <v>0</v>
      </c>
      <c r="AO143" s="143">
        <f t="shared" ref="AO143:AO156" si="181">IF($AJ143+$AN143=0,AM143,0)</f>
        <v>288052.05515030504</v>
      </c>
      <c r="AP143" s="143">
        <f t="shared" ref="AP143:AP156" si="182">AO143/AO$13*AQ$8</f>
        <v>288051.52932192967</v>
      </c>
      <c r="AQ143" s="143">
        <f t="shared" ref="AQ143:AQ156" si="183">$AJ143+$AN143+AP143</f>
        <v>288051.52932192967</v>
      </c>
      <c r="AR143" s="143">
        <f t="shared" ref="AR143:AR156" si="184">IF(AQ143&lt;$AI143,$AI143,0)</f>
        <v>0</v>
      </c>
      <c r="AS143" s="143">
        <f t="shared" ref="AS143:AS156" si="185">IF($AJ143+$AN143+$AR143=0,AQ143,0)</f>
        <v>288051.52932192967</v>
      </c>
      <c r="AT143" s="143">
        <f t="shared" ref="AT143:AT156" si="186">AS143/AS$13*AU$8</f>
        <v>288051.52932192961</v>
      </c>
      <c r="AU143" s="127">
        <f t="shared" ref="AU143:AU156" si="187">$AJ143+$AN143+$AR143+AT143</f>
        <v>288051.52932192961</v>
      </c>
      <c r="AV143" s="143">
        <f t="shared" ref="AV143:AV156" si="188">IF(AU143&lt;$AI143,$AI143,0)</f>
        <v>0</v>
      </c>
      <c r="AW143" s="143">
        <f>'[3]Populations-merged FY20'!K136</f>
        <v>265</v>
      </c>
      <c r="AX143" s="151">
        <f t="shared" ref="AX143:AX156" si="189">ROUND(AU143/AW143,0)</f>
        <v>1087</v>
      </c>
      <c r="AY143" s="152">
        <f>'[3]Populations-merged FY20'!G136</f>
        <v>0</v>
      </c>
      <c r="AZ143" s="171">
        <f t="shared" ref="AZ143:AZ157" si="190">ROUND(AX143*AY143,0)</f>
        <v>0</v>
      </c>
      <c r="BA143" s="172">
        <f t="shared" ref="BA143:BA157" si="191">AU143-AZ143</f>
        <v>288051.52932192961</v>
      </c>
      <c r="BB143" s="182">
        <f t="shared" si="158"/>
        <v>285877.52932192961</v>
      </c>
      <c r="BC143" s="174">
        <f>'[3]Spec Schs Calculations-20'!C134</f>
        <v>1</v>
      </c>
      <c r="BD143" s="183">
        <f t="shared" ref="BD143:BD156" si="192">BC143*AX143</f>
        <v>1087</v>
      </c>
      <c r="BE143" s="176">
        <f>'[3]Spec Schs Calculations-20'!D134</f>
        <v>0</v>
      </c>
      <c r="BF143" s="184">
        <f t="shared" ref="BF143:BF156" si="193">BE143*AX143</f>
        <v>0</v>
      </c>
      <c r="BG143" s="176">
        <f>'[3]Spec Schs Calculations-20'!E134</f>
        <v>1</v>
      </c>
      <c r="BH143" s="184">
        <f t="shared" ref="BH143:BH156" si="194">BG143*AX143</f>
        <v>1087</v>
      </c>
      <c r="BI143" s="185">
        <f>'[3]Spec Schs Calculations-20'!F134</f>
        <v>0</v>
      </c>
      <c r="BJ143" s="184">
        <f t="shared" ref="BJ143:BJ156" si="195">BI143*AX143</f>
        <v>0</v>
      </c>
      <c r="BK143" s="180">
        <f t="shared" ref="BK143:BK157" si="196">SUM(BD143,BF143,BH143,BJ143)</f>
        <v>2174</v>
      </c>
      <c r="BL143" s="13"/>
    </row>
    <row r="144" spans="1:64" ht="14.5" x14ac:dyDescent="0.35">
      <c r="A144" s="181">
        <v>4704170</v>
      </c>
      <c r="B144" s="143" t="s">
        <v>233</v>
      </c>
      <c r="C144" s="127">
        <f>'[3]2019-2020 Rev Final-merged'!F137</f>
        <v>365816.40656008368</v>
      </c>
      <c r="D144" s="127">
        <f>'[3]2019-2020 Rev Final-merged'!G137</f>
        <v>88207.798418605496</v>
      </c>
      <c r="E144" s="127">
        <f>'[3]2019-2020 Rev Final-merged'!H137</f>
        <v>149448.10749207085</v>
      </c>
      <c r="F144" s="127">
        <f>'[3]2019-2020 Rev Final-merged'!I137</f>
        <v>151008.44303999355</v>
      </c>
      <c r="G144" s="127">
        <f>'[3]2019-2020 Rev Final-merged'!J137</f>
        <v>754480.7555107536</v>
      </c>
      <c r="H144" s="127">
        <f>'[3]2019-2020 Rev Final-merged'!K137</f>
        <v>413579.50094072439</v>
      </c>
      <c r="I144" s="127">
        <f>'[3]2019-2020 Rev Final-merged'!L137</f>
        <v>101233.6477117849</v>
      </c>
      <c r="J144" s="127">
        <f>'[3]2019-2020 Rev Final-merged'!M137</f>
        <v>177865.45374948237</v>
      </c>
      <c r="K144" s="127">
        <f>'[3]2019-2020 Rev Final-merged'!N137</f>
        <v>141504.6707446042</v>
      </c>
      <c r="L144" s="127">
        <f>'[3]2019-2020 Rev Final-merged'!O137</f>
        <v>834183.27314659592</v>
      </c>
      <c r="M144" s="127">
        <f t="shared" si="159"/>
        <v>834183.27314659592</v>
      </c>
      <c r="N144" s="127">
        <f>'[3]Hold Harmless Base-20'!Y136</f>
        <v>715076.00746332132</v>
      </c>
      <c r="O144" s="162">
        <f t="shared" si="160"/>
        <v>119107.2656832746</v>
      </c>
      <c r="P144" s="163">
        <f t="shared" si="161"/>
        <v>119107.2656832746</v>
      </c>
      <c r="Q144" s="164">
        <f t="shared" si="162"/>
        <v>97693.900351224685</v>
      </c>
      <c r="R144" s="165">
        <f t="shared" si="163"/>
        <v>736489.37279537122</v>
      </c>
      <c r="S144" s="166">
        <f t="shared" si="164"/>
        <v>1.0299455793629717</v>
      </c>
      <c r="T144" s="167">
        <f t="shared" si="165"/>
        <v>0.88288676661818366</v>
      </c>
      <c r="U144" s="149" t="b">
        <f t="shared" si="166"/>
        <v>0</v>
      </c>
      <c r="V144" s="127">
        <f t="shared" si="167"/>
        <v>729574.67160286079</v>
      </c>
      <c r="W144" s="143">
        <f t="shared" si="168"/>
        <v>729574.67160286056</v>
      </c>
      <c r="X144" s="143">
        <f t="shared" si="169"/>
        <v>729574.67160286056</v>
      </c>
      <c r="Y144" s="143">
        <f>'[3]Hold Harmless Base-20'!L136</f>
        <v>346710.67957257578</v>
      </c>
      <c r="Z144" s="143">
        <f>'[3]Hold Harmless Base-20'!M136</f>
        <v>83600.913422379366</v>
      </c>
      <c r="AA144" s="143">
        <f>'[3]Hold Harmless Base-20'!N136</f>
        <v>141642.78578057932</v>
      </c>
      <c r="AB144" s="143">
        <f>'[3]Hold Harmless Base-20'!O136</f>
        <v>143121.62868778684</v>
      </c>
      <c r="AC144" s="143">
        <f t="shared" si="170"/>
        <v>715076.00746332132</v>
      </c>
      <c r="AD144" s="168">
        <f>'[3]Populations-merged FY20'!M137</f>
        <v>0.21984150278837686</v>
      </c>
      <c r="AE144" s="169">
        <f t="shared" si="171"/>
        <v>0</v>
      </c>
      <c r="AF144" s="169">
        <f t="shared" si="172"/>
        <v>0.9</v>
      </c>
      <c r="AG144" s="169">
        <f t="shared" si="173"/>
        <v>0</v>
      </c>
      <c r="AH144" s="170">
        <f t="shared" si="174"/>
        <v>0.9</v>
      </c>
      <c r="AI144" s="143">
        <f t="shared" si="175"/>
        <v>643568.40671698924</v>
      </c>
      <c r="AJ144" s="143">
        <f t="shared" si="176"/>
        <v>0</v>
      </c>
      <c r="AK144" s="143">
        <f t="shared" si="177"/>
        <v>729574.67160286056</v>
      </c>
      <c r="AL144" s="143">
        <f t="shared" si="178"/>
        <v>729039.48900143011</v>
      </c>
      <c r="AM144" s="143">
        <f t="shared" si="179"/>
        <v>729039.48900143011</v>
      </c>
      <c r="AN144" s="143">
        <f t="shared" si="180"/>
        <v>0</v>
      </c>
      <c r="AO144" s="143">
        <f t="shared" si="181"/>
        <v>729039.48900143011</v>
      </c>
      <c r="AP144" s="143">
        <f t="shared" si="182"/>
        <v>729038.15816680051</v>
      </c>
      <c r="AQ144" s="143">
        <f t="shared" si="183"/>
        <v>729038.15816680051</v>
      </c>
      <c r="AR144" s="143">
        <f t="shared" si="184"/>
        <v>0</v>
      </c>
      <c r="AS144" s="143">
        <f t="shared" si="185"/>
        <v>729038.15816680051</v>
      </c>
      <c r="AT144" s="143">
        <f t="shared" si="186"/>
        <v>729038.15816680028</v>
      </c>
      <c r="AU144" s="127">
        <f t="shared" si="187"/>
        <v>729038.15816680028</v>
      </c>
      <c r="AV144" s="143">
        <f t="shared" si="188"/>
        <v>0</v>
      </c>
      <c r="AW144" s="143">
        <f>'[3]Populations-merged FY20'!K137</f>
        <v>749</v>
      </c>
      <c r="AX144" s="151">
        <f t="shared" si="189"/>
        <v>973</v>
      </c>
      <c r="AY144" s="152">
        <f>'[3]Populations-merged FY20'!G137</f>
        <v>0</v>
      </c>
      <c r="AZ144" s="171">
        <f t="shared" si="190"/>
        <v>0</v>
      </c>
      <c r="BA144" s="172">
        <f t="shared" si="191"/>
        <v>729038.15816680028</v>
      </c>
      <c r="BB144" s="182">
        <f t="shared" si="158"/>
        <v>729038.15816680028</v>
      </c>
      <c r="BC144" s="174">
        <f>'[3]Spec Schs Calculations-20'!C135</f>
        <v>0</v>
      </c>
      <c r="BD144" s="183">
        <f t="shared" si="192"/>
        <v>0</v>
      </c>
      <c r="BE144" s="176">
        <f>'[3]Spec Schs Calculations-20'!D135</f>
        <v>0</v>
      </c>
      <c r="BF144" s="184">
        <f t="shared" si="193"/>
        <v>0</v>
      </c>
      <c r="BG144" s="176">
        <f>'[3]Spec Schs Calculations-20'!E135</f>
        <v>0</v>
      </c>
      <c r="BH144" s="184">
        <f t="shared" si="194"/>
        <v>0</v>
      </c>
      <c r="BI144" s="185">
        <f>'[3]Spec Schs Calculations-20'!F135</f>
        <v>0</v>
      </c>
      <c r="BJ144" s="184">
        <f t="shared" si="195"/>
        <v>0</v>
      </c>
      <c r="BK144" s="180">
        <f t="shared" si="196"/>
        <v>0</v>
      </c>
      <c r="BL144" s="13"/>
    </row>
    <row r="145" spans="1:64" ht="14.5" x14ac:dyDescent="0.35">
      <c r="A145" s="181">
        <v>4704200</v>
      </c>
      <c r="B145" s="143" t="s">
        <v>234</v>
      </c>
      <c r="C145" s="127">
        <f>'[3]2019-2020 Rev Final-merged'!F138</f>
        <v>320808.95167572418</v>
      </c>
      <c r="D145" s="127">
        <f>'[3]2019-2020 Rev Final-merged'!G138</f>
        <v>77355.336810593944</v>
      </c>
      <c r="E145" s="127">
        <f>'[3]2019-2020 Rev Final-merged'!H138</f>
        <v>147148.34776828412</v>
      </c>
      <c r="F145" s="127">
        <f>'[3]2019-2020 Rev Final-merged'!I138</f>
        <v>148684.67232731622</v>
      </c>
      <c r="G145" s="127">
        <f>'[3]2019-2020 Rev Final-merged'!J138</f>
        <v>693997.30858191848</v>
      </c>
      <c r="H145" s="127">
        <f>'[3]2019-2020 Rev Final-merged'!K138</f>
        <v>311427.02073507156</v>
      </c>
      <c r="I145" s="127">
        <f>'[3]2019-2020 Rev Final-merged'!L138</f>
        <v>76229.342202198502</v>
      </c>
      <c r="J145" s="127">
        <f>'[3]2019-2020 Rev Final-merged'!M138</f>
        <v>134217.71167110739</v>
      </c>
      <c r="K145" s="127">
        <f>'[3]2019-2020 Rev Final-merged'!N138</f>
        <v>133816.20509458461</v>
      </c>
      <c r="L145" s="127">
        <f>'[3]2019-2020 Rev Final-merged'!O138</f>
        <v>655690.27970296214</v>
      </c>
      <c r="M145" s="127">
        <f t="shared" si="159"/>
        <v>655690.27970296214</v>
      </c>
      <c r="N145" s="127">
        <f>'[3]Hold Harmless Base-20'!Y137</f>
        <v>616637.33409323636</v>
      </c>
      <c r="O145" s="162">
        <f t="shared" si="160"/>
        <v>39052.945609725779</v>
      </c>
      <c r="P145" s="163">
        <f t="shared" si="161"/>
        <v>39052.945609725779</v>
      </c>
      <c r="Q145" s="164">
        <f t="shared" si="162"/>
        <v>32031.921435957323</v>
      </c>
      <c r="R145" s="165">
        <f t="shared" si="163"/>
        <v>623658.35826700483</v>
      </c>
      <c r="S145" s="166">
        <f t="shared" si="164"/>
        <v>1.0113859861957482</v>
      </c>
      <c r="T145" s="167">
        <f t="shared" si="165"/>
        <v>0.95114778664940969</v>
      </c>
      <c r="U145" s="149" t="b">
        <f t="shared" si="166"/>
        <v>0</v>
      </c>
      <c r="V145" s="127">
        <f t="shared" si="167"/>
        <v>617802.99720828375</v>
      </c>
      <c r="W145" s="143">
        <f t="shared" si="168"/>
        <v>617802.9972082834</v>
      </c>
      <c r="X145" s="143">
        <f t="shared" si="169"/>
        <v>617802.9972082834</v>
      </c>
      <c r="Y145" s="143">
        <f>'[3]Hold Harmless Base-20'!L137</f>
        <v>285048.33414813416</v>
      </c>
      <c r="Z145" s="143">
        <f>'[3]Hold Harmless Base-20'!M137</f>
        <v>68732.526882902996</v>
      </c>
      <c r="AA145" s="143">
        <f>'[3]Hold Harmless Base-20'!N137</f>
        <v>130745.70140548125</v>
      </c>
      <c r="AB145" s="143">
        <f>'[3]Hold Harmless Base-20'!O137</f>
        <v>132110.77165671796</v>
      </c>
      <c r="AC145" s="143">
        <f t="shared" si="170"/>
        <v>616637.33409323636</v>
      </c>
      <c r="AD145" s="168">
        <f>'[3]Populations-merged FY20'!M138</f>
        <v>0.22091656874265569</v>
      </c>
      <c r="AE145" s="169">
        <f t="shared" si="171"/>
        <v>0</v>
      </c>
      <c r="AF145" s="169">
        <f t="shared" si="172"/>
        <v>0.9</v>
      </c>
      <c r="AG145" s="169">
        <f t="shared" si="173"/>
        <v>0</v>
      </c>
      <c r="AH145" s="170">
        <f t="shared" si="174"/>
        <v>0.9</v>
      </c>
      <c r="AI145" s="143">
        <f t="shared" si="175"/>
        <v>554973.60068391275</v>
      </c>
      <c r="AJ145" s="143">
        <f t="shared" si="176"/>
        <v>0</v>
      </c>
      <c r="AK145" s="143">
        <f t="shared" si="177"/>
        <v>617802.9972082834</v>
      </c>
      <c r="AL145" s="143">
        <f t="shared" si="178"/>
        <v>617349.80519369361</v>
      </c>
      <c r="AM145" s="143">
        <f t="shared" si="179"/>
        <v>617349.80519369361</v>
      </c>
      <c r="AN145" s="143">
        <f t="shared" si="180"/>
        <v>0</v>
      </c>
      <c r="AO145" s="143">
        <f t="shared" si="181"/>
        <v>617349.80519369361</v>
      </c>
      <c r="AP145" s="143">
        <f t="shared" si="182"/>
        <v>617348.67824445199</v>
      </c>
      <c r="AQ145" s="143">
        <f t="shared" si="183"/>
        <v>617348.67824445199</v>
      </c>
      <c r="AR145" s="143">
        <f t="shared" si="184"/>
        <v>0</v>
      </c>
      <c r="AS145" s="143">
        <f t="shared" si="185"/>
        <v>617348.67824445199</v>
      </c>
      <c r="AT145" s="143">
        <f t="shared" si="186"/>
        <v>617348.67824445188</v>
      </c>
      <c r="AU145" s="127">
        <f t="shared" si="187"/>
        <v>617348.67824445188</v>
      </c>
      <c r="AV145" s="143">
        <f t="shared" si="188"/>
        <v>0</v>
      </c>
      <c r="AW145" s="143">
        <f>'[3]Populations-merged FY20'!K138</f>
        <v>564</v>
      </c>
      <c r="AX145" s="151">
        <f t="shared" si="189"/>
        <v>1095</v>
      </c>
      <c r="AY145" s="152">
        <f>'[3]Populations-merged FY20'!G138</f>
        <v>0</v>
      </c>
      <c r="AZ145" s="171">
        <f t="shared" si="190"/>
        <v>0</v>
      </c>
      <c r="BA145" s="172">
        <f t="shared" si="191"/>
        <v>617348.67824445188</v>
      </c>
      <c r="BB145" s="182">
        <f t="shared" si="158"/>
        <v>617348.67824445188</v>
      </c>
      <c r="BC145" s="174">
        <f>'[3]Spec Schs Calculations-20'!C136</f>
        <v>0</v>
      </c>
      <c r="BD145" s="183">
        <f t="shared" si="192"/>
        <v>0</v>
      </c>
      <c r="BE145" s="176">
        <f>'[3]Spec Schs Calculations-20'!D136</f>
        <v>0</v>
      </c>
      <c r="BF145" s="184">
        <f t="shared" si="193"/>
        <v>0</v>
      </c>
      <c r="BG145" s="176">
        <f>'[3]Spec Schs Calculations-20'!E136</f>
        <v>0</v>
      </c>
      <c r="BH145" s="184">
        <f t="shared" si="194"/>
        <v>0</v>
      </c>
      <c r="BI145" s="185">
        <f>'[3]Spec Schs Calculations-20'!F136</f>
        <v>0</v>
      </c>
      <c r="BJ145" s="184">
        <f t="shared" si="195"/>
        <v>0</v>
      </c>
      <c r="BK145" s="180">
        <f t="shared" si="196"/>
        <v>0</v>
      </c>
      <c r="BL145" s="13"/>
    </row>
    <row r="146" spans="1:64" ht="14.5" x14ac:dyDescent="0.35">
      <c r="A146" s="181">
        <v>4704230</v>
      </c>
      <c r="B146" s="143" t="s">
        <v>235</v>
      </c>
      <c r="C146" s="127">
        <f>'[3]2019-2020 Rev Final-merged'!F139</f>
        <v>294118.48424430174</v>
      </c>
      <c r="D146" s="127">
        <f>'[3]2019-2020 Rev Final-merged'!G139</f>
        <v>70919.574694215</v>
      </c>
      <c r="E146" s="127">
        <f>'[3]2019-2020 Rev Final-merged'!H139</f>
        <v>180496.07240956373</v>
      </c>
      <c r="F146" s="127">
        <f>'[3]2019-2020 Rev Final-merged'!I139</f>
        <v>204169.24155876442</v>
      </c>
      <c r="G146" s="127">
        <f>'[3]2019-2020 Rev Final-merged'!J139</f>
        <v>749703.37290684483</v>
      </c>
      <c r="H146" s="127">
        <f>'[3]2019-2020 Rev Final-merged'!K139</f>
        <v>303144.38720488339</v>
      </c>
      <c r="I146" s="127">
        <f>'[3]2019-2020 Rev Final-merged'!L139</f>
        <v>74201.966079799604</v>
      </c>
      <c r="J146" s="127">
        <f>'[3]2019-2020 Rev Final-merged'!M139</f>
        <v>184789.20432198406</v>
      </c>
      <c r="K146" s="127">
        <f>'[3]2019-2020 Rev Final-merged'!N139</f>
        <v>194474.28876242417</v>
      </c>
      <c r="L146" s="127">
        <f>'[3]2019-2020 Rev Final-merged'!O139</f>
        <v>756609.84636909119</v>
      </c>
      <c r="M146" s="127">
        <f t="shared" si="159"/>
        <v>756609.84636909119</v>
      </c>
      <c r="N146" s="127">
        <f>'[3]Hold Harmless Base-20'!Y138</f>
        <v>742271.43998015427</v>
      </c>
      <c r="O146" s="162">
        <f t="shared" si="160"/>
        <v>14338.406388936914</v>
      </c>
      <c r="P146" s="163">
        <f t="shared" si="161"/>
        <v>14338.406388936914</v>
      </c>
      <c r="Q146" s="164">
        <f t="shared" si="162"/>
        <v>11760.616255611576</v>
      </c>
      <c r="R146" s="165">
        <f t="shared" si="163"/>
        <v>744849.23011347966</v>
      </c>
      <c r="S146" s="166">
        <f t="shared" si="164"/>
        <v>1.0034728402501845</v>
      </c>
      <c r="T146" s="167">
        <f t="shared" si="165"/>
        <v>0.98445616811352676</v>
      </c>
      <c r="U146" s="149" t="b">
        <f t="shared" si="166"/>
        <v>0</v>
      </c>
      <c r="V146" s="127">
        <f t="shared" si="167"/>
        <v>737856.04046274838</v>
      </c>
      <c r="W146" s="143">
        <f t="shared" si="168"/>
        <v>737856.04046274815</v>
      </c>
      <c r="X146" s="143">
        <f t="shared" si="169"/>
        <v>737856.04046274815</v>
      </c>
      <c r="Y146" s="143">
        <f>'[3]Hold Harmless Base-20'!L138</f>
        <v>291202.83930205181</v>
      </c>
      <c r="Z146" s="143">
        <f>'[3]Hold Harmless Base-20'!M138</f>
        <v>70216.537277865646</v>
      </c>
      <c r="AA146" s="143">
        <f>'[3]Hold Harmless Base-20'!N138</f>
        <v>178706.78513654828</v>
      </c>
      <c r="AB146" s="143">
        <f>'[3]Hold Harmless Base-20'!O138</f>
        <v>202145.27826368858</v>
      </c>
      <c r="AC146" s="143">
        <f t="shared" si="170"/>
        <v>742271.43998015427</v>
      </c>
      <c r="AD146" s="168">
        <f>'[3]Populations-merged FY20'!M139</f>
        <v>0.33414485696895924</v>
      </c>
      <c r="AE146" s="169">
        <f t="shared" si="171"/>
        <v>0</v>
      </c>
      <c r="AF146" s="169">
        <f t="shared" si="172"/>
        <v>0</v>
      </c>
      <c r="AG146" s="169">
        <f t="shared" si="173"/>
        <v>0.95</v>
      </c>
      <c r="AH146" s="170">
        <f t="shared" si="174"/>
        <v>0.95</v>
      </c>
      <c r="AI146" s="143">
        <f t="shared" si="175"/>
        <v>705157.86798114656</v>
      </c>
      <c r="AJ146" s="143">
        <f t="shared" si="176"/>
        <v>0</v>
      </c>
      <c r="AK146" s="143">
        <f t="shared" si="177"/>
        <v>737856.04046274815</v>
      </c>
      <c r="AL146" s="143">
        <f t="shared" si="178"/>
        <v>737314.78302799037</v>
      </c>
      <c r="AM146" s="143">
        <f t="shared" si="179"/>
        <v>737314.78302799037</v>
      </c>
      <c r="AN146" s="143">
        <f t="shared" si="180"/>
        <v>0</v>
      </c>
      <c r="AO146" s="143">
        <f t="shared" si="181"/>
        <v>737314.78302799037</v>
      </c>
      <c r="AP146" s="143">
        <f t="shared" si="182"/>
        <v>737313.43708711758</v>
      </c>
      <c r="AQ146" s="143">
        <f t="shared" si="183"/>
        <v>737313.43708711758</v>
      </c>
      <c r="AR146" s="143">
        <f t="shared" si="184"/>
        <v>0</v>
      </c>
      <c r="AS146" s="143">
        <f t="shared" si="185"/>
        <v>737313.43708711758</v>
      </c>
      <c r="AT146" s="143">
        <f t="shared" si="186"/>
        <v>737313.43708711746</v>
      </c>
      <c r="AU146" s="127">
        <f t="shared" si="187"/>
        <v>737313.43708711746</v>
      </c>
      <c r="AV146" s="143">
        <f t="shared" si="188"/>
        <v>0</v>
      </c>
      <c r="AW146" s="143">
        <f>'[3]Populations-merged FY20'!K139</f>
        <v>549</v>
      </c>
      <c r="AX146" s="151">
        <f t="shared" si="189"/>
        <v>1343</v>
      </c>
      <c r="AY146" s="152">
        <f>'[3]Populations-merged FY20'!G139</f>
        <v>0</v>
      </c>
      <c r="AZ146" s="171">
        <f t="shared" si="190"/>
        <v>0</v>
      </c>
      <c r="BA146" s="172">
        <f t="shared" si="191"/>
        <v>737313.43708711746</v>
      </c>
      <c r="BB146" s="182">
        <f t="shared" si="158"/>
        <v>735970.43708711746</v>
      </c>
      <c r="BC146" s="174">
        <f>'[3]Spec Schs Calculations-20'!C137</f>
        <v>0</v>
      </c>
      <c r="BD146" s="183">
        <f t="shared" si="192"/>
        <v>0</v>
      </c>
      <c r="BE146" s="176">
        <f>'[3]Spec Schs Calculations-20'!D137</f>
        <v>1</v>
      </c>
      <c r="BF146" s="184">
        <f t="shared" si="193"/>
        <v>1343</v>
      </c>
      <c r="BG146" s="176">
        <f>'[3]Spec Schs Calculations-20'!E137</f>
        <v>0</v>
      </c>
      <c r="BH146" s="184">
        <f t="shared" si="194"/>
        <v>0</v>
      </c>
      <c r="BI146" s="185">
        <f>'[3]Spec Schs Calculations-20'!F137</f>
        <v>0</v>
      </c>
      <c r="BJ146" s="184">
        <f t="shared" si="195"/>
        <v>0</v>
      </c>
      <c r="BK146" s="180">
        <f t="shared" si="196"/>
        <v>1343</v>
      </c>
      <c r="BL146" s="13"/>
    </row>
    <row r="147" spans="1:64" ht="14.5" x14ac:dyDescent="0.35">
      <c r="A147" s="181">
        <v>4704260</v>
      </c>
      <c r="B147" s="143" t="s">
        <v>236</v>
      </c>
      <c r="C147" s="127">
        <f>'[3]2019-2020 Rev Final-merged'!F140</f>
        <v>506595.53869837034</v>
      </c>
      <c r="D147" s="127">
        <f>'[3]2019-2020 Rev Final-merged'!G140</f>
        <v>122153.28879715326</v>
      </c>
      <c r="E147" s="127">
        <f>'[3]2019-2020 Rev Final-merged'!H140</f>
        <v>273458.11672997626</v>
      </c>
      <c r="F147" s="127">
        <f>'[3]2019-2020 Rev Final-merged'!I140</f>
        <v>276313.19751729508</v>
      </c>
      <c r="G147" s="127">
        <f>'[3]2019-2020 Rev Final-merged'!J140</f>
        <v>1178520.141742795</v>
      </c>
      <c r="H147" s="127">
        <f>'[3]2019-2020 Rev Final-merged'!K140</f>
        <v>487571.02714373788</v>
      </c>
      <c r="I147" s="127">
        <f>'[3]2019-2020 Rev Final-merged'!L140</f>
        <v>119344.87440521503</v>
      </c>
      <c r="J147" s="127">
        <f>'[3]2019-2020 Rev Final-merged'!M140</f>
        <v>254151.25982514731</v>
      </c>
      <c r="K147" s="127">
        <f>'[3]2019-2020 Rev Final-merged'!N140</f>
        <v>248681.87776556559</v>
      </c>
      <c r="L147" s="127">
        <f>'[3]2019-2020 Rev Final-merged'!O140</f>
        <v>1109749.0391396659</v>
      </c>
      <c r="M147" s="127">
        <f t="shared" si="159"/>
        <v>1109749.0391396659</v>
      </c>
      <c r="N147" s="127">
        <f>'[3]Hold Harmless Base-20'!Y139</f>
        <v>1143090.5223119922</v>
      </c>
      <c r="O147" s="162">
        <f t="shared" si="160"/>
        <v>-33341.483172326349</v>
      </c>
      <c r="P147" s="163" t="str">
        <f t="shared" si="161"/>
        <v>0</v>
      </c>
      <c r="Q147" s="164">
        <f t="shared" si="162"/>
        <v>0</v>
      </c>
      <c r="R147" s="165">
        <f t="shared" si="163"/>
        <v>1109749.0391396659</v>
      </c>
      <c r="S147" s="166">
        <f t="shared" si="164"/>
        <v>0.97083215850229387</v>
      </c>
      <c r="T147" s="167">
        <f t="shared" si="165"/>
        <v>1</v>
      </c>
      <c r="U147" s="149" t="b">
        <f t="shared" si="166"/>
        <v>0</v>
      </c>
      <c r="V147" s="127">
        <f t="shared" si="167"/>
        <v>1099329.903049214</v>
      </c>
      <c r="W147" s="143">
        <f t="shared" si="168"/>
        <v>1099329.9030492136</v>
      </c>
      <c r="X147" s="143">
        <f t="shared" si="169"/>
        <v>1099329.9030492136</v>
      </c>
      <c r="Y147" s="143">
        <f>'[3]Hold Harmless Base-20'!L139</f>
        <v>491365.85656932025</v>
      </c>
      <c r="Z147" s="143">
        <f>'[3]Hold Harmless Base-20'!M139</f>
        <v>118481.01848032688</v>
      </c>
      <c r="AA147" s="143">
        <f>'[3]Hold Harmless Base-20'!N139</f>
        <v>265237.19910384243</v>
      </c>
      <c r="AB147" s="143">
        <f>'[3]Hold Harmless Base-20'!O139</f>
        <v>268006.44815850258</v>
      </c>
      <c r="AC147" s="143">
        <f t="shared" si="170"/>
        <v>1143090.5223119922</v>
      </c>
      <c r="AD147" s="168">
        <f>'[3]Populations-merged FY20'!M140</f>
        <v>0.2762828535669587</v>
      </c>
      <c r="AE147" s="169">
        <f t="shared" si="171"/>
        <v>0</v>
      </c>
      <c r="AF147" s="169">
        <f t="shared" si="172"/>
        <v>0.9</v>
      </c>
      <c r="AG147" s="169">
        <f t="shared" si="173"/>
        <v>0</v>
      </c>
      <c r="AH147" s="170">
        <f t="shared" si="174"/>
        <v>0.9</v>
      </c>
      <c r="AI147" s="143">
        <f t="shared" si="175"/>
        <v>1028781.470080793</v>
      </c>
      <c r="AJ147" s="143">
        <f t="shared" si="176"/>
        <v>0</v>
      </c>
      <c r="AK147" s="143">
        <f t="shared" si="177"/>
        <v>1099329.9030492136</v>
      </c>
      <c r="AL147" s="143">
        <f t="shared" si="178"/>
        <v>1098523.4849261013</v>
      </c>
      <c r="AM147" s="143">
        <f t="shared" si="179"/>
        <v>1098523.4849261013</v>
      </c>
      <c r="AN147" s="143">
        <f t="shared" si="180"/>
        <v>0</v>
      </c>
      <c r="AO147" s="143">
        <f t="shared" si="181"/>
        <v>1098523.4849261013</v>
      </c>
      <c r="AP147" s="143">
        <f t="shared" si="182"/>
        <v>1098521.4796120997</v>
      </c>
      <c r="AQ147" s="143">
        <f t="shared" si="183"/>
        <v>1098521.4796120997</v>
      </c>
      <c r="AR147" s="143">
        <f t="shared" si="184"/>
        <v>0</v>
      </c>
      <c r="AS147" s="143">
        <f t="shared" si="185"/>
        <v>1098521.4796120997</v>
      </c>
      <c r="AT147" s="143">
        <f t="shared" si="186"/>
        <v>1098521.4796120997</v>
      </c>
      <c r="AU147" s="127">
        <f t="shared" si="187"/>
        <v>1098521.4796120997</v>
      </c>
      <c r="AV147" s="143">
        <f t="shared" si="188"/>
        <v>0</v>
      </c>
      <c r="AW147" s="143">
        <f>'[3]Populations-merged FY20'!K140</f>
        <v>883</v>
      </c>
      <c r="AX147" s="151">
        <f t="shared" si="189"/>
        <v>1244</v>
      </c>
      <c r="AY147" s="152">
        <f>'[3]Populations-merged FY20'!G140</f>
        <v>0</v>
      </c>
      <c r="AZ147" s="171">
        <f t="shared" si="190"/>
        <v>0</v>
      </c>
      <c r="BA147" s="172">
        <f t="shared" si="191"/>
        <v>1098521.4796120997</v>
      </c>
      <c r="BB147" s="182">
        <f t="shared" si="158"/>
        <v>1097277.4796120997</v>
      </c>
      <c r="BC147" s="174">
        <f>'[3]Spec Schs Calculations-20'!C138</f>
        <v>1</v>
      </c>
      <c r="BD147" s="183">
        <f t="shared" si="192"/>
        <v>1244</v>
      </c>
      <c r="BE147" s="176">
        <f>'[3]Spec Schs Calculations-20'!D138</f>
        <v>0</v>
      </c>
      <c r="BF147" s="184">
        <f t="shared" si="193"/>
        <v>0</v>
      </c>
      <c r="BG147" s="176">
        <f>'[3]Spec Schs Calculations-20'!E138</f>
        <v>0</v>
      </c>
      <c r="BH147" s="184">
        <f t="shared" si="194"/>
        <v>0</v>
      </c>
      <c r="BI147" s="185">
        <f>'[3]Spec Schs Calculations-20'!F138</f>
        <v>0</v>
      </c>
      <c r="BJ147" s="184">
        <f t="shared" si="195"/>
        <v>0</v>
      </c>
      <c r="BK147" s="180">
        <f t="shared" si="196"/>
        <v>1244</v>
      </c>
      <c r="BL147" s="13"/>
    </row>
    <row r="148" spans="1:64" ht="14.5" x14ac:dyDescent="0.35">
      <c r="A148" s="181">
        <v>4704290</v>
      </c>
      <c r="B148" s="143" t="s">
        <v>237</v>
      </c>
      <c r="C148" s="127">
        <f>'[3]2019-2020 Rev Final-merged'!F141</f>
        <v>129265.59716786926</v>
      </c>
      <c r="D148" s="127">
        <f>'[3]2019-2020 Rev Final-merged'!G141</f>
        <v>31169.279269521547</v>
      </c>
      <c r="E148" s="127">
        <f>'[3]2019-2020 Rev Final-merged'!H141</f>
        <v>71251.680419143682</v>
      </c>
      <c r="F148" s="127">
        <f>'[3]2019-2020 Rev Final-merged'!I141</f>
        <v>71995.59435470897</v>
      </c>
      <c r="G148" s="127">
        <f>'[3]2019-2020 Rev Final-merged'!J141</f>
        <v>303682.15121124347</v>
      </c>
      <c r="H148" s="127">
        <f>'[3]2019-2020 Rev Final-merged'!K141</f>
        <v>122582.97624678345</v>
      </c>
      <c r="I148" s="127">
        <f>'[3]2019-2020 Rev Final-merged'!L141</f>
        <v>30005.166611503671</v>
      </c>
      <c r="J148" s="127">
        <f>'[3]2019-2020 Rev Final-merged'!M141</f>
        <v>64312.12060479715</v>
      </c>
      <c r="K148" s="127">
        <f>'[3]2019-2020 Rev Final-merged'!N141</f>
        <v>64796.034919238075</v>
      </c>
      <c r="L148" s="127">
        <f>'[3]2019-2020 Rev Final-merged'!O141</f>
        <v>281696.29838232236</v>
      </c>
      <c r="M148" s="127">
        <f t="shared" si="159"/>
        <v>281696.29838232236</v>
      </c>
      <c r="N148" s="127">
        <f>'[3]Hold Harmless Base-20'!Y140</f>
        <v>249843.64118252211</v>
      </c>
      <c r="O148" s="162">
        <f t="shared" si="160"/>
        <v>31852.657199800247</v>
      </c>
      <c r="P148" s="163">
        <f t="shared" si="161"/>
        <v>31852.657199800247</v>
      </c>
      <c r="Q148" s="164">
        <f t="shared" si="162"/>
        <v>26126.116660874486</v>
      </c>
      <c r="R148" s="165">
        <f t="shared" si="163"/>
        <v>255570.18172144788</v>
      </c>
      <c r="S148" s="166">
        <f t="shared" si="164"/>
        <v>1.022920497443208</v>
      </c>
      <c r="T148" s="167">
        <f t="shared" si="165"/>
        <v>0.90725431320572159</v>
      </c>
      <c r="U148" s="149" t="b">
        <f t="shared" si="166"/>
        <v>0</v>
      </c>
      <c r="V148" s="127">
        <f t="shared" si="167"/>
        <v>253170.70182995676</v>
      </c>
      <c r="W148" s="143">
        <f t="shared" si="168"/>
        <v>253170.70182995664</v>
      </c>
      <c r="X148" s="143">
        <f t="shared" si="169"/>
        <v>253170.70182995664</v>
      </c>
      <c r="Y148" s="143">
        <f>'[3]Hold Harmless Base-20'!L140</f>
        <v>106348.65219190349</v>
      </c>
      <c r="Z148" s="143">
        <f>'[3]Hold Harmless Base-20'!M140</f>
        <v>25643.411029168994</v>
      </c>
      <c r="AA148" s="143">
        <f>'[3]Hold Harmless Base-20'!N140</f>
        <v>58619.774673254433</v>
      </c>
      <c r="AB148" s="143">
        <f>'[3]Hold Harmless Base-20'!O140</f>
        <v>59231.803288195202</v>
      </c>
      <c r="AC148" s="143">
        <f t="shared" si="170"/>
        <v>249843.64118252211</v>
      </c>
      <c r="AD148" s="168">
        <f>'[3]Populations-merged FY20'!M141</f>
        <v>0.27889447236180903</v>
      </c>
      <c r="AE148" s="169">
        <f t="shared" si="171"/>
        <v>0</v>
      </c>
      <c r="AF148" s="169">
        <f t="shared" si="172"/>
        <v>0.9</v>
      </c>
      <c r="AG148" s="169">
        <f t="shared" si="173"/>
        <v>0</v>
      </c>
      <c r="AH148" s="170">
        <f t="shared" si="174"/>
        <v>0.9</v>
      </c>
      <c r="AI148" s="143">
        <f t="shared" si="175"/>
        <v>224859.2770642699</v>
      </c>
      <c r="AJ148" s="143">
        <f t="shared" si="176"/>
        <v>0</v>
      </c>
      <c r="AK148" s="143">
        <f t="shared" si="177"/>
        <v>253170.70182995664</v>
      </c>
      <c r="AL148" s="143">
        <f t="shared" si="178"/>
        <v>252984.98738552062</v>
      </c>
      <c r="AM148" s="143">
        <f t="shared" si="179"/>
        <v>252984.98738552062</v>
      </c>
      <c r="AN148" s="143">
        <f t="shared" si="180"/>
        <v>0</v>
      </c>
      <c r="AO148" s="143">
        <f t="shared" si="181"/>
        <v>252984.98738552062</v>
      </c>
      <c r="AP148" s="143">
        <f t="shared" si="182"/>
        <v>252984.52557078077</v>
      </c>
      <c r="AQ148" s="143">
        <f t="shared" si="183"/>
        <v>252984.52557078077</v>
      </c>
      <c r="AR148" s="143">
        <f t="shared" si="184"/>
        <v>0</v>
      </c>
      <c r="AS148" s="143">
        <f t="shared" si="185"/>
        <v>252984.52557078077</v>
      </c>
      <c r="AT148" s="143">
        <f t="shared" si="186"/>
        <v>252984.52557078071</v>
      </c>
      <c r="AU148" s="127">
        <f t="shared" si="187"/>
        <v>252984.52557078071</v>
      </c>
      <c r="AV148" s="143">
        <f t="shared" si="188"/>
        <v>0</v>
      </c>
      <c r="AW148" s="143">
        <f>'[3]Populations-merged FY20'!K141</f>
        <v>222</v>
      </c>
      <c r="AX148" s="151">
        <f t="shared" si="189"/>
        <v>1140</v>
      </c>
      <c r="AY148" s="152">
        <f>'[3]Populations-merged FY20'!G141</f>
        <v>0</v>
      </c>
      <c r="AZ148" s="171">
        <f t="shared" si="190"/>
        <v>0</v>
      </c>
      <c r="BA148" s="172">
        <f t="shared" si="191"/>
        <v>252984.52557078071</v>
      </c>
      <c r="BB148" s="182">
        <f t="shared" si="158"/>
        <v>251844.52557078071</v>
      </c>
      <c r="BC148" s="174">
        <f>'[3]Spec Schs Calculations-20'!C139</f>
        <v>1</v>
      </c>
      <c r="BD148" s="183">
        <f t="shared" si="192"/>
        <v>1140</v>
      </c>
      <c r="BE148" s="176">
        <f>'[3]Spec Schs Calculations-20'!D139</f>
        <v>0</v>
      </c>
      <c r="BF148" s="184">
        <f t="shared" si="193"/>
        <v>0</v>
      </c>
      <c r="BG148" s="176">
        <f>'[3]Spec Schs Calculations-20'!E139</f>
        <v>0</v>
      </c>
      <c r="BH148" s="184">
        <f t="shared" si="194"/>
        <v>0</v>
      </c>
      <c r="BI148" s="185">
        <f>'[3]Spec Schs Calculations-20'!F139</f>
        <v>0</v>
      </c>
      <c r="BJ148" s="184">
        <f t="shared" si="195"/>
        <v>0</v>
      </c>
      <c r="BK148" s="180">
        <f t="shared" si="196"/>
        <v>1140</v>
      </c>
      <c r="BL148" s="13"/>
    </row>
    <row r="149" spans="1:64" ht="14.5" x14ac:dyDescent="0.35">
      <c r="A149" s="181">
        <v>4704320</v>
      </c>
      <c r="B149" s="143" t="s">
        <v>238</v>
      </c>
      <c r="C149" s="127">
        <f>'[3]2019-2020 Rev Final-merged'!F142</f>
        <v>981267.18497876497</v>
      </c>
      <c r="D149" s="127">
        <f>'[3]2019-2020 Rev Final-merged'!G142</f>
        <v>236608.90133746108</v>
      </c>
      <c r="E149" s="127">
        <f>'[3]2019-2020 Rev Final-merged'!H142</f>
        <v>479690.20145003969</v>
      </c>
      <c r="F149" s="127">
        <f>'[3]2019-2020 Rev Final-merged'!I142</f>
        <v>484698.4794796051</v>
      </c>
      <c r="G149" s="127">
        <f>'[3]2019-2020 Rev Final-merged'!J142</f>
        <v>2182264.767245871</v>
      </c>
      <c r="H149" s="127">
        <f>'[3]2019-2020 Rev Final-merged'!K142</f>
        <v>1033120.488998792</v>
      </c>
      <c r="I149" s="127">
        <f>'[3]2019-2020 Rev Final-merged'!L142</f>
        <v>252881.38166722239</v>
      </c>
      <c r="J149" s="127">
        <f>'[3]2019-2020 Rev Final-merged'!M142</f>
        <v>516655.83253185626</v>
      </c>
      <c r="K149" s="127">
        <f>'[3]2019-2020 Rev Final-merged'!N142</f>
        <v>441441.89954746439</v>
      </c>
      <c r="L149" s="127">
        <f>'[3]2019-2020 Rev Final-merged'!O142</f>
        <v>2244099.6027453351</v>
      </c>
      <c r="M149" s="127">
        <f t="shared" si="159"/>
        <v>2244099.6027453351</v>
      </c>
      <c r="N149" s="127">
        <f>'[3]Hold Harmless Base-20'!Y141</f>
        <v>1909773.156245979</v>
      </c>
      <c r="O149" s="162">
        <f t="shared" si="160"/>
        <v>334326.44649935607</v>
      </c>
      <c r="P149" s="163">
        <f t="shared" si="161"/>
        <v>334326.44649935607</v>
      </c>
      <c r="Q149" s="164">
        <f t="shared" si="162"/>
        <v>274220.50503568555</v>
      </c>
      <c r="R149" s="165">
        <f t="shared" si="163"/>
        <v>1969879.0977096495</v>
      </c>
      <c r="S149" s="166">
        <f t="shared" si="164"/>
        <v>1.0314728172123961</v>
      </c>
      <c r="T149" s="167">
        <f t="shared" si="165"/>
        <v>0.87780377274688881</v>
      </c>
      <c r="U149" s="149" t="b">
        <f t="shared" si="166"/>
        <v>0</v>
      </c>
      <c r="V149" s="127">
        <f t="shared" si="167"/>
        <v>1951384.4311887533</v>
      </c>
      <c r="W149" s="143">
        <f t="shared" si="168"/>
        <v>1951384.4311887524</v>
      </c>
      <c r="X149" s="143">
        <f t="shared" si="169"/>
        <v>1951384.4311887524</v>
      </c>
      <c r="Y149" s="143">
        <f>'[3]Hold Harmless Base-20'!L141</f>
        <v>858739.85462478199</v>
      </c>
      <c r="Z149" s="143">
        <f>'[3]Hold Harmless Base-20'!M141</f>
        <v>207064.39249964088</v>
      </c>
      <c r="AA149" s="143">
        <f>'[3]Hold Harmless Base-20'!N141</f>
        <v>419792.99844522343</v>
      </c>
      <c r="AB149" s="143">
        <f>'[3]Hold Harmless Base-20'!O141</f>
        <v>424175.9106763326</v>
      </c>
      <c r="AC149" s="143">
        <f t="shared" si="170"/>
        <v>1909773.156245979</v>
      </c>
      <c r="AD149" s="168">
        <f>'[3]Populations-merged FY20'!M142</f>
        <v>0.26098479564792859</v>
      </c>
      <c r="AE149" s="169">
        <f t="shared" si="171"/>
        <v>0</v>
      </c>
      <c r="AF149" s="169">
        <f t="shared" si="172"/>
        <v>0.9</v>
      </c>
      <c r="AG149" s="169">
        <f t="shared" si="173"/>
        <v>0</v>
      </c>
      <c r="AH149" s="170">
        <f t="shared" si="174"/>
        <v>0.9</v>
      </c>
      <c r="AI149" s="143">
        <f t="shared" si="175"/>
        <v>1718795.8406213811</v>
      </c>
      <c r="AJ149" s="143">
        <f t="shared" si="176"/>
        <v>0</v>
      </c>
      <c r="AK149" s="143">
        <f t="shared" si="177"/>
        <v>1951384.4311887524</v>
      </c>
      <c r="AL149" s="143">
        <f t="shared" si="178"/>
        <v>1949952.9848448436</v>
      </c>
      <c r="AM149" s="143">
        <f t="shared" si="179"/>
        <v>1949952.9848448436</v>
      </c>
      <c r="AN149" s="143">
        <f t="shared" si="180"/>
        <v>0</v>
      </c>
      <c r="AO149" s="143">
        <f t="shared" si="181"/>
        <v>1949952.9848448436</v>
      </c>
      <c r="AP149" s="143">
        <f t="shared" si="182"/>
        <v>1949949.4252777731</v>
      </c>
      <c r="AQ149" s="143">
        <f t="shared" si="183"/>
        <v>1949949.4252777731</v>
      </c>
      <c r="AR149" s="143">
        <f t="shared" si="184"/>
        <v>0</v>
      </c>
      <c r="AS149" s="143">
        <f t="shared" si="185"/>
        <v>1949949.4252777731</v>
      </c>
      <c r="AT149" s="143">
        <f t="shared" si="186"/>
        <v>1949949.4252777726</v>
      </c>
      <c r="AU149" s="127">
        <f t="shared" si="187"/>
        <v>1949949.4252777726</v>
      </c>
      <c r="AV149" s="143">
        <f t="shared" si="188"/>
        <v>0</v>
      </c>
      <c r="AW149" s="143">
        <f>'[3]Populations-merged FY20'!K142</f>
        <v>1871</v>
      </c>
      <c r="AX149" s="151">
        <f t="shared" si="189"/>
        <v>1042</v>
      </c>
      <c r="AY149" s="152">
        <f>'[3]Populations-merged FY20'!G142</f>
        <v>0</v>
      </c>
      <c r="AZ149" s="171">
        <f t="shared" si="190"/>
        <v>0</v>
      </c>
      <c r="BA149" s="172">
        <f t="shared" si="191"/>
        <v>1949949.4252777726</v>
      </c>
      <c r="BB149" s="182">
        <f t="shared" si="158"/>
        <v>1949949.4252777726</v>
      </c>
      <c r="BC149" s="174">
        <f>'[3]Spec Schs Calculations-20'!C140</f>
        <v>0</v>
      </c>
      <c r="BD149" s="183">
        <f t="shared" si="192"/>
        <v>0</v>
      </c>
      <c r="BE149" s="176">
        <f>'[3]Spec Schs Calculations-20'!D140</f>
        <v>0</v>
      </c>
      <c r="BF149" s="184">
        <f t="shared" si="193"/>
        <v>0</v>
      </c>
      <c r="BG149" s="176">
        <f>'[3]Spec Schs Calculations-20'!E140</f>
        <v>0</v>
      </c>
      <c r="BH149" s="184">
        <f t="shared" si="194"/>
        <v>0</v>
      </c>
      <c r="BI149" s="185">
        <f>'[3]Spec Schs Calculations-20'!F140</f>
        <v>0</v>
      </c>
      <c r="BJ149" s="184">
        <f t="shared" si="195"/>
        <v>0</v>
      </c>
      <c r="BK149" s="180">
        <f t="shared" si="196"/>
        <v>0</v>
      </c>
      <c r="BL149" s="13"/>
    </row>
    <row r="150" spans="1:64" ht="14.5" x14ac:dyDescent="0.35">
      <c r="A150" s="181">
        <v>4704350</v>
      </c>
      <c r="B150" s="143" t="s">
        <v>239</v>
      </c>
      <c r="C150" s="127">
        <f>'[3]2019-2020 Rev Final-merged'!F143</f>
        <v>841534.73783778853</v>
      </c>
      <c r="D150" s="127">
        <f>'[3]2019-2020 Rev Final-merged'!G143</f>
        <v>202915.79378700667</v>
      </c>
      <c r="E150" s="127">
        <f>'[3]2019-2020 Rev Final-merged'!H143</f>
        <v>373592.65378806926</v>
      </c>
      <c r="F150" s="127">
        <f>'[3]2019-2020 Rev Final-merged'!I143</f>
        <v>377493.20433990011</v>
      </c>
      <c r="G150" s="127">
        <f>'[3]2019-2020 Rev Final-merged'!J143</f>
        <v>1795536.3897527645</v>
      </c>
      <c r="H150" s="127">
        <f>'[3]2019-2020 Rev Final-merged'!K143</f>
        <v>781880.6052497538</v>
      </c>
      <c r="I150" s="127">
        <f>'[3]2019-2020 Rev Final-merged'!L143</f>
        <v>172616.60083764154</v>
      </c>
      <c r="J150" s="127">
        <f>'[3]2019-2020 Rev Final-merged'!M143</f>
        <v>346613.12120502704</v>
      </c>
      <c r="K150" s="127">
        <f>'[3]2019-2020 Rev Final-merged'!N143</f>
        <v>321147.17178612575</v>
      </c>
      <c r="L150" s="127">
        <f>'[3]2019-2020 Rev Final-merged'!O143</f>
        <v>1622257.499078548</v>
      </c>
      <c r="M150" s="127">
        <f t="shared" si="159"/>
        <v>1622257.499078548</v>
      </c>
      <c r="N150" s="127">
        <f>'[3]Hold Harmless Base-20'!Y142</f>
        <v>1574553.1425965049</v>
      </c>
      <c r="O150" s="162">
        <f t="shared" si="160"/>
        <v>47704.356482043164</v>
      </c>
      <c r="P150" s="163">
        <f t="shared" si="161"/>
        <v>47704.356482043164</v>
      </c>
      <c r="Q150" s="164">
        <f t="shared" si="162"/>
        <v>39127.962695985683</v>
      </c>
      <c r="R150" s="165">
        <f t="shared" si="163"/>
        <v>1583129.5363825625</v>
      </c>
      <c r="S150" s="166">
        <f t="shared" si="164"/>
        <v>1.0054468747697616</v>
      </c>
      <c r="T150" s="167">
        <f t="shared" si="165"/>
        <v>0.97588054749741615</v>
      </c>
      <c r="U150" s="149" t="b">
        <f t="shared" si="166"/>
        <v>0</v>
      </c>
      <c r="V150" s="127">
        <f t="shared" si="167"/>
        <v>1568265.9577655706</v>
      </c>
      <c r="W150" s="143">
        <f t="shared" si="168"/>
        <v>1568265.9577655701</v>
      </c>
      <c r="X150" s="143">
        <f t="shared" si="169"/>
        <v>1568265.9577655701</v>
      </c>
      <c r="Y150" s="143">
        <f>'[3]Hold Harmless Base-20'!L142</f>
        <v>737963.97200786695</v>
      </c>
      <c r="Z150" s="143">
        <f>'[3]Hold Harmless Base-20'!M142</f>
        <v>177942.20301699889</v>
      </c>
      <c r="AA150" s="143">
        <f>'[3]Hold Harmless Base-20'!N142</f>
        <v>327613.23603915935</v>
      </c>
      <c r="AB150" s="143">
        <f>'[3]Hold Harmless Base-20'!O142</f>
        <v>331033.73153247958</v>
      </c>
      <c r="AC150" s="143">
        <f t="shared" si="170"/>
        <v>1574553.1425965049</v>
      </c>
      <c r="AD150" s="168">
        <f>'[3]Populations-merged FY20'!M143</f>
        <v>0.14310257705912077</v>
      </c>
      <c r="AE150" s="169">
        <f t="shared" si="171"/>
        <v>0.85</v>
      </c>
      <c r="AF150" s="169">
        <f t="shared" si="172"/>
        <v>0</v>
      </c>
      <c r="AG150" s="169">
        <f t="shared" si="173"/>
        <v>0</v>
      </c>
      <c r="AH150" s="170">
        <f t="shared" si="174"/>
        <v>0.85</v>
      </c>
      <c r="AI150" s="143">
        <f t="shared" si="175"/>
        <v>1338370.1712070291</v>
      </c>
      <c r="AJ150" s="143">
        <f t="shared" si="176"/>
        <v>0</v>
      </c>
      <c r="AK150" s="143">
        <f t="shared" si="177"/>
        <v>1568265.9577655701</v>
      </c>
      <c r="AL150" s="143">
        <f t="shared" si="178"/>
        <v>1567115.549606296</v>
      </c>
      <c r="AM150" s="143">
        <f t="shared" si="179"/>
        <v>1567115.549606296</v>
      </c>
      <c r="AN150" s="143">
        <f t="shared" si="180"/>
        <v>0</v>
      </c>
      <c r="AO150" s="143">
        <f t="shared" si="181"/>
        <v>1567115.549606296</v>
      </c>
      <c r="AP150" s="143">
        <f t="shared" si="182"/>
        <v>1567112.6888948074</v>
      </c>
      <c r="AQ150" s="143">
        <f t="shared" si="183"/>
        <v>1567112.6888948074</v>
      </c>
      <c r="AR150" s="143">
        <f t="shared" si="184"/>
        <v>0</v>
      </c>
      <c r="AS150" s="143">
        <f t="shared" si="185"/>
        <v>1567112.6888948074</v>
      </c>
      <c r="AT150" s="143">
        <f t="shared" si="186"/>
        <v>1567112.6888948071</v>
      </c>
      <c r="AU150" s="127">
        <f t="shared" si="187"/>
        <v>1567112.6888948071</v>
      </c>
      <c r="AV150" s="143">
        <f t="shared" si="188"/>
        <v>0</v>
      </c>
      <c r="AW150" s="143">
        <f>'[3]Populations-merged FY20'!K143</f>
        <v>1416</v>
      </c>
      <c r="AX150" s="151">
        <f t="shared" si="189"/>
        <v>1107</v>
      </c>
      <c r="AY150" s="152">
        <f>'[3]Populations-merged FY20'!G143</f>
        <v>0</v>
      </c>
      <c r="AZ150" s="171">
        <f t="shared" si="190"/>
        <v>0</v>
      </c>
      <c r="BA150" s="172">
        <f t="shared" si="191"/>
        <v>1567112.6888948071</v>
      </c>
      <c r="BB150" s="182">
        <f t="shared" si="158"/>
        <v>1566005.6888948071</v>
      </c>
      <c r="BC150" s="174">
        <f>'[3]Spec Schs Calculations-20'!C141</f>
        <v>0</v>
      </c>
      <c r="BD150" s="183">
        <f t="shared" si="192"/>
        <v>0</v>
      </c>
      <c r="BE150" s="176">
        <f>'[3]Spec Schs Calculations-20'!D141</f>
        <v>0</v>
      </c>
      <c r="BF150" s="184">
        <f t="shared" si="193"/>
        <v>0</v>
      </c>
      <c r="BG150" s="176">
        <f>'[3]Spec Schs Calculations-20'!E141</f>
        <v>1</v>
      </c>
      <c r="BH150" s="184">
        <f t="shared" si="194"/>
        <v>1107</v>
      </c>
      <c r="BI150" s="185">
        <f>'[3]Spec Schs Calculations-20'!F141</f>
        <v>0</v>
      </c>
      <c r="BJ150" s="184">
        <f t="shared" si="195"/>
        <v>0</v>
      </c>
      <c r="BK150" s="180">
        <f t="shared" si="196"/>
        <v>1107</v>
      </c>
      <c r="BL150" s="13"/>
    </row>
    <row r="151" spans="1:64" ht="14.5" x14ac:dyDescent="0.35">
      <c r="A151" s="181">
        <v>4704380</v>
      </c>
      <c r="B151" s="143" t="s">
        <v>240</v>
      </c>
      <c r="C151" s="127">
        <f>'[3]2019-2020 Rev Final-merged'!F144</f>
        <v>301445.27922547649</v>
      </c>
      <c r="D151" s="127">
        <f>'[3]2019-2020 Rev Final-merged'!G144</f>
        <v>72686.254490868028</v>
      </c>
      <c r="E151" s="127">
        <f>'[3]2019-2020 Rev Final-merged'!H144</f>
        <v>152604.61740503466</v>
      </c>
      <c r="F151" s="127">
        <f>'[3]2019-2020 Rev Final-merged'!I144</f>
        <v>154197.9089716532</v>
      </c>
      <c r="G151" s="127">
        <f>'[3]2019-2020 Rev Final-merged'!J144</f>
        <v>680934.06009303231</v>
      </c>
      <c r="H151" s="127">
        <f>'[3]2019-2020 Rev Final-merged'!K144</f>
        <v>294861.75367469533</v>
      </c>
      <c r="I151" s="127">
        <f>'[3]2019-2020 Rev Final-merged'!L144</f>
        <v>72174.589957400691</v>
      </c>
      <c r="J151" s="127">
        <f>'[3]2019-2020 Rev Final-merged'!M144</f>
        <v>146912.55122260208</v>
      </c>
      <c r="K151" s="127">
        <f>'[3]2019-2020 Rev Final-merged'!N144</f>
        <v>138778.11807448789</v>
      </c>
      <c r="L151" s="127">
        <f>'[3]2019-2020 Rev Final-merged'!O144</f>
        <v>652727.01292918599</v>
      </c>
      <c r="M151" s="127">
        <f t="shared" si="159"/>
        <v>652727.01292918599</v>
      </c>
      <c r="N151" s="127">
        <f>'[3]Hold Harmless Base-20'!Y143</f>
        <v>654020.91528474377</v>
      </c>
      <c r="O151" s="162">
        <f t="shared" si="160"/>
        <v>-1293.9023555577733</v>
      </c>
      <c r="P151" s="163" t="str">
        <f t="shared" si="161"/>
        <v>0</v>
      </c>
      <c r="Q151" s="164">
        <f t="shared" si="162"/>
        <v>0</v>
      </c>
      <c r="R151" s="165">
        <f t="shared" si="163"/>
        <v>652727.01292918599</v>
      </c>
      <c r="S151" s="166">
        <f t="shared" si="164"/>
        <v>0.99802161930097533</v>
      </c>
      <c r="T151" s="167">
        <f t="shared" si="165"/>
        <v>1</v>
      </c>
      <c r="U151" s="149" t="b">
        <f t="shared" si="166"/>
        <v>0</v>
      </c>
      <c r="V151" s="127">
        <f t="shared" si="167"/>
        <v>646598.73406814225</v>
      </c>
      <c r="W151" s="143">
        <f t="shared" si="168"/>
        <v>646598.73406814202</v>
      </c>
      <c r="X151" s="143">
        <f t="shared" si="169"/>
        <v>646598.73406814202</v>
      </c>
      <c r="Y151" s="143">
        <f>'[3]Hold Harmless Base-20'!L143</f>
        <v>289530.99717228935</v>
      </c>
      <c r="Z151" s="143">
        <f>'[3]Hold Harmless Base-20'!M143</f>
        <v>69813.412893815912</v>
      </c>
      <c r="AA151" s="143">
        <f>'[3]Hold Harmless Base-20'!N143</f>
        <v>146573.09334516598</v>
      </c>
      <c r="AB151" s="143">
        <f>'[3]Hold Harmless Base-20'!O143</f>
        <v>148103.41187347245</v>
      </c>
      <c r="AC151" s="143">
        <f t="shared" si="170"/>
        <v>654020.91528474377</v>
      </c>
      <c r="AD151" s="168">
        <f>'[3]Populations-merged FY20'!M144</f>
        <v>0.25972762645914399</v>
      </c>
      <c r="AE151" s="169">
        <f t="shared" si="171"/>
        <v>0</v>
      </c>
      <c r="AF151" s="169">
        <f t="shared" si="172"/>
        <v>0.9</v>
      </c>
      <c r="AG151" s="169">
        <f t="shared" si="173"/>
        <v>0</v>
      </c>
      <c r="AH151" s="170">
        <f t="shared" si="174"/>
        <v>0.9</v>
      </c>
      <c r="AI151" s="143">
        <f t="shared" si="175"/>
        <v>588618.82375626941</v>
      </c>
      <c r="AJ151" s="143">
        <f t="shared" si="176"/>
        <v>0</v>
      </c>
      <c r="AK151" s="143">
        <f t="shared" si="177"/>
        <v>646598.73406814202</v>
      </c>
      <c r="AL151" s="143">
        <f t="shared" si="178"/>
        <v>646124.4188183815</v>
      </c>
      <c r="AM151" s="143">
        <f t="shared" si="179"/>
        <v>646124.4188183815</v>
      </c>
      <c r="AN151" s="143">
        <f t="shared" si="180"/>
        <v>0</v>
      </c>
      <c r="AO151" s="143">
        <f t="shared" si="181"/>
        <v>646124.4188183815</v>
      </c>
      <c r="AP151" s="143">
        <f t="shared" si="182"/>
        <v>646123.23934214667</v>
      </c>
      <c r="AQ151" s="143">
        <f t="shared" si="183"/>
        <v>646123.23934214667</v>
      </c>
      <c r="AR151" s="143">
        <f t="shared" si="184"/>
        <v>0</v>
      </c>
      <c r="AS151" s="143">
        <f t="shared" si="185"/>
        <v>646123.23934214667</v>
      </c>
      <c r="AT151" s="143">
        <f t="shared" si="186"/>
        <v>646123.23934214655</v>
      </c>
      <c r="AU151" s="127">
        <f t="shared" si="187"/>
        <v>646123.23934214655</v>
      </c>
      <c r="AV151" s="143">
        <f t="shared" si="188"/>
        <v>0</v>
      </c>
      <c r="AW151" s="143">
        <f>'[3]Populations-merged FY20'!K144</f>
        <v>534</v>
      </c>
      <c r="AX151" s="151">
        <f t="shared" si="189"/>
        <v>1210</v>
      </c>
      <c r="AY151" s="152">
        <f>'[3]Populations-merged FY20'!G144</f>
        <v>0</v>
      </c>
      <c r="AZ151" s="171">
        <f t="shared" si="190"/>
        <v>0</v>
      </c>
      <c r="BA151" s="172">
        <f t="shared" si="191"/>
        <v>646123.23934214655</v>
      </c>
      <c r="BB151" s="182">
        <f t="shared" si="158"/>
        <v>646123.23934214655</v>
      </c>
      <c r="BC151" s="174">
        <f>'[3]Spec Schs Calculations-20'!C142</f>
        <v>0</v>
      </c>
      <c r="BD151" s="183">
        <f t="shared" si="192"/>
        <v>0</v>
      </c>
      <c r="BE151" s="176">
        <f>'[3]Spec Schs Calculations-20'!D142</f>
        <v>0</v>
      </c>
      <c r="BF151" s="184">
        <f t="shared" si="193"/>
        <v>0</v>
      </c>
      <c r="BG151" s="176">
        <f>'[3]Spec Schs Calculations-20'!E142</f>
        <v>0</v>
      </c>
      <c r="BH151" s="184">
        <f t="shared" si="194"/>
        <v>0</v>
      </c>
      <c r="BI151" s="185">
        <f>'[3]Spec Schs Calculations-20'!F142</f>
        <v>0</v>
      </c>
      <c r="BJ151" s="184">
        <f t="shared" si="195"/>
        <v>0</v>
      </c>
      <c r="BK151" s="180">
        <f t="shared" si="196"/>
        <v>0</v>
      </c>
      <c r="BL151" s="13"/>
    </row>
    <row r="152" spans="1:64" ht="14.5" x14ac:dyDescent="0.35">
      <c r="A152" s="181">
        <v>4704440</v>
      </c>
      <c r="B152" s="143" t="s">
        <v>241</v>
      </c>
      <c r="C152" s="127">
        <f>'[3]2019-2020 Rev Final-merged'!F145</f>
        <v>639001.19085817167</v>
      </c>
      <c r="D152" s="127">
        <f>'[3]2019-2020 Rev Final-merged'!G145</f>
        <v>154079.71655095465</v>
      </c>
      <c r="E152" s="127">
        <f>'[3]2019-2020 Rev Final-merged'!H145</f>
        <v>305425.98724764929</v>
      </c>
      <c r="F152" s="127">
        <f>'[3]2019-2020 Rev Final-merged'!I145</f>
        <v>308614.8334174623</v>
      </c>
      <c r="G152" s="127">
        <f>'[3]2019-2020 Rev Final-merged'!J145</f>
        <v>1407121.7280742377</v>
      </c>
      <c r="H152" s="127">
        <f>'[3]2019-2020 Rev Final-merged'!K145</f>
        <v>584201.75166259869</v>
      </c>
      <c r="I152" s="127">
        <f>'[3]2019-2020 Rev Final-merged'!L145</f>
        <v>142997.59583320218</v>
      </c>
      <c r="J152" s="127">
        <f>'[3]2019-2020 Rev Final-merged'!M145</f>
        <v>274883.38852288434</v>
      </c>
      <c r="K152" s="127">
        <f>'[3]2019-2020 Rev Final-merged'!N145</f>
        <v>277753.35007571609</v>
      </c>
      <c r="L152" s="127">
        <f>'[3]2019-2020 Rev Final-merged'!O145</f>
        <v>1279836.0860944013</v>
      </c>
      <c r="M152" s="127">
        <f t="shared" si="159"/>
        <v>1279836.0860944013</v>
      </c>
      <c r="N152" s="127">
        <f>'[3]Hold Harmless Base-20'!Y144</f>
        <v>1104878.99032429</v>
      </c>
      <c r="O152" s="162">
        <f t="shared" si="160"/>
        <v>174957.09577011131</v>
      </c>
      <c r="P152" s="163">
        <f t="shared" si="161"/>
        <v>174957.09577011131</v>
      </c>
      <c r="Q152" s="164">
        <f t="shared" si="162"/>
        <v>143502.92555078838</v>
      </c>
      <c r="R152" s="165">
        <f t="shared" si="163"/>
        <v>1136333.1605436129</v>
      </c>
      <c r="S152" s="166">
        <f t="shared" si="164"/>
        <v>1.0284684300224505</v>
      </c>
      <c r="T152" s="167">
        <f t="shared" si="165"/>
        <v>0.88787398080897406</v>
      </c>
      <c r="U152" s="149" t="b">
        <f t="shared" si="166"/>
        <v>0</v>
      </c>
      <c r="V152" s="127">
        <f t="shared" si="167"/>
        <v>1125664.4332672409</v>
      </c>
      <c r="W152" s="143">
        <f t="shared" si="168"/>
        <v>1125664.4332672404</v>
      </c>
      <c r="X152" s="143">
        <f t="shared" si="169"/>
        <v>1125664.4332672404</v>
      </c>
      <c r="Y152" s="143">
        <f>'[3]Hold Harmless Base-20'!L144</f>
        <v>501746.91818428587</v>
      </c>
      <c r="Z152" s="143">
        <f>'[3]Hold Harmless Base-20'!M144</f>
        <v>120984.16096897193</v>
      </c>
      <c r="AA152" s="143">
        <f>'[3]Hold Harmless Base-20'!N144</f>
        <v>239822.00663678354</v>
      </c>
      <c r="AB152" s="143">
        <f>'[3]Hold Harmless Base-20'!O144</f>
        <v>242325.90453424861</v>
      </c>
      <c r="AC152" s="143">
        <f t="shared" si="170"/>
        <v>1104878.99032429</v>
      </c>
      <c r="AD152" s="168">
        <f>'[3]Populations-merged FY20'!M145</f>
        <v>0.2219890893831305</v>
      </c>
      <c r="AE152" s="169">
        <f t="shared" si="171"/>
        <v>0</v>
      </c>
      <c r="AF152" s="169">
        <f t="shared" si="172"/>
        <v>0.9</v>
      </c>
      <c r="AG152" s="169">
        <f t="shared" si="173"/>
        <v>0</v>
      </c>
      <c r="AH152" s="170">
        <f t="shared" si="174"/>
        <v>0.9</v>
      </c>
      <c r="AI152" s="143">
        <f t="shared" si="175"/>
        <v>994391.09129186103</v>
      </c>
      <c r="AJ152" s="143">
        <f t="shared" si="176"/>
        <v>0</v>
      </c>
      <c r="AK152" s="143">
        <f t="shared" si="177"/>
        <v>1125664.4332672404</v>
      </c>
      <c r="AL152" s="143">
        <f t="shared" si="178"/>
        <v>1124838.6973375513</v>
      </c>
      <c r="AM152" s="143">
        <f t="shared" si="179"/>
        <v>1124838.6973375513</v>
      </c>
      <c r="AN152" s="143">
        <f t="shared" si="180"/>
        <v>0</v>
      </c>
      <c r="AO152" s="143">
        <f t="shared" si="181"/>
        <v>1124838.6973375513</v>
      </c>
      <c r="AP152" s="143">
        <f t="shared" si="182"/>
        <v>1124836.6439861024</v>
      </c>
      <c r="AQ152" s="143">
        <f t="shared" si="183"/>
        <v>1124836.6439861024</v>
      </c>
      <c r="AR152" s="143">
        <f t="shared" si="184"/>
        <v>0</v>
      </c>
      <c r="AS152" s="143">
        <f t="shared" si="185"/>
        <v>1124836.6439861024</v>
      </c>
      <c r="AT152" s="143">
        <f t="shared" si="186"/>
        <v>1124836.6439861022</v>
      </c>
      <c r="AU152" s="127">
        <f t="shared" si="187"/>
        <v>1124836.6439861022</v>
      </c>
      <c r="AV152" s="143">
        <f t="shared" si="188"/>
        <v>0</v>
      </c>
      <c r="AW152" s="143">
        <f>'[3]Populations-merged FY20'!K145</f>
        <v>1058</v>
      </c>
      <c r="AX152" s="151">
        <f t="shared" si="189"/>
        <v>1063</v>
      </c>
      <c r="AY152" s="152">
        <f>'[3]Populations-merged FY20'!G145</f>
        <v>0</v>
      </c>
      <c r="AZ152" s="171">
        <f t="shared" si="190"/>
        <v>0</v>
      </c>
      <c r="BA152" s="172">
        <f t="shared" si="191"/>
        <v>1124836.6439861022</v>
      </c>
      <c r="BB152" s="182">
        <f t="shared" ref="BB152:BB156" si="197">BA152-BK152</f>
        <v>1123773.6439861022</v>
      </c>
      <c r="BC152" s="174">
        <f>'[3]Spec Schs Calculations-20'!C143</f>
        <v>0</v>
      </c>
      <c r="BD152" s="183">
        <f t="shared" si="192"/>
        <v>0</v>
      </c>
      <c r="BE152" s="176">
        <f>'[3]Spec Schs Calculations-20'!D143</f>
        <v>1</v>
      </c>
      <c r="BF152" s="184">
        <f t="shared" si="193"/>
        <v>1063</v>
      </c>
      <c r="BG152" s="176">
        <f>'[3]Spec Schs Calculations-20'!E143</f>
        <v>0</v>
      </c>
      <c r="BH152" s="184">
        <f t="shared" si="194"/>
        <v>0</v>
      </c>
      <c r="BI152" s="185">
        <f>'[3]Spec Schs Calculations-20'!F143</f>
        <v>0</v>
      </c>
      <c r="BJ152" s="184">
        <f t="shared" si="195"/>
        <v>0</v>
      </c>
      <c r="BK152" s="180">
        <f t="shared" si="196"/>
        <v>1063</v>
      </c>
      <c r="BL152" s="13"/>
    </row>
    <row r="153" spans="1:64" ht="14.5" x14ac:dyDescent="0.35">
      <c r="A153" s="181">
        <v>4704470</v>
      </c>
      <c r="B153" s="143" t="s">
        <v>242</v>
      </c>
      <c r="C153" s="127">
        <f>'[3]2019-2020 Rev Final-merged'!F146</f>
        <v>132405.65215980131</v>
      </c>
      <c r="D153" s="127">
        <f>'[3]2019-2020 Rev Final-merged'!G146</f>
        <v>31926.427753801421</v>
      </c>
      <c r="E153" s="127">
        <f>'[3]2019-2020 Rev Final-merged'!H146</f>
        <v>61383.248750577222</v>
      </c>
      <c r="F153" s="127">
        <f>'[3]2019-2020 Rev Final-merged'!I146</f>
        <v>61166.514486649976</v>
      </c>
      <c r="G153" s="127">
        <f>'[3]2019-2020 Rev Final-merged'!J146</f>
        <v>286881.8431508299</v>
      </c>
      <c r="H153" s="127">
        <f>'[3]2019-2020 Rev Final-merged'!K146</f>
        <v>148535.22797470607</v>
      </c>
      <c r="I153" s="127">
        <f>'[3]2019-2020 Rev Final-merged'!L146</f>
        <v>36357.61179502021</v>
      </c>
      <c r="J153" s="127">
        <f>'[3]2019-2020 Rev Final-merged'!M146</f>
        <v>69417.472675507815</v>
      </c>
      <c r="K153" s="127">
        <f>'[3]2019-2020 Rev Final-merged'!N146</f>
        <v>57504.837259724489</v>
      </c>
      <c r="L153" s="127">
        <f>'[3]2019-2020 Rev Final-merged'!O146</f>
        <v>311815.1497049586</v>
      </c>
      <c r="M153" s="127">
        <f t="shared" si="159"/>
        <v>311815.1497049586</v>
      </c>
      <c r="N153" s="127">
        <f>'[3]Hold Harmless Base-20'!Y145</f>
        <v>279001.1184395767</v>
      </c>
      <c r="O153" s="162">
        <f t="shared" si="160"/>
        <v>32814.031265381898</v>
      </c>
      <c r="P153" s="163">
        <f t="shared" si="161"/>
        <v>32814.031265381898</v>
      </c>
      <c r="Q153" s="164">
        <f t="shared" si="162"/>
        <v>26914.652789417098</v>
      </c>
      <c r="R153" s="165">
        <f t="shared" si="163"/>
        <v>284900.49691554153</v>
      </c>
      <c r="S153" s="166">
        <f t="shared" si="164"/>
        <v>1.0211446409568514</v>
      </c>
      <c r="T153" s="167">
        <f t="shared" si="165"/>
        <v>0.91368394763729766</v>
      </c>
      <c r="U153" s="149" t="b">
        <f t="shared" si="166"/>
        <v>0</v>
      </c>
      <c r="V153" s="127">
        <f t="shared" si="167"/>
        <v>282225.64256117184</v>
      </c>
      <c r="W153" s="143">
        <f t="shared" si="168"/>
        <v>282225.64256117173</v>
      </c>
      <c r="X153" s="143">
        <f t="shared" si="169"/>
        <v>282225.64256117173</v>
      </c>
      <c r="Y153" s="143">
        <f>'[3]Hold Harmless Base-20'!L145</f>
        <v>128768.43175078176</v>
      </c>
      <c r="Z153" s="143">
        <f>'[3]Hold Harmless Base-20'!M145</f>
        <v>31049.399826979505</v>
      </c>
      <c r="AA153" s="143">
        <f>'[3]Hold Harmless Base-20'!N145</f>
        <v>59697.033687355724</v>
      </c>
      <c r="AB153" s="143">
        <f>'[3]Hold Harmless Base-20'!O145</f>
        <v>59486.253174459736</v>
      </c>
      <c r="AC153" s="143">
        <f t="shared" si="170"/>
        <v>279001.1184395767</v>
      </c>
      <c r="AD153" s="168">
        <f>'[3]Populations-merged FY20'!M146</f>
        <v>0.24039320822162646</v>
      </c>
      <c r="AE153" s="169">
        <f t="shared" si="171"/>
        <v>0</v>
      </c>
      <c r="AF153" s="169">
        <f t="shared" si="172"/>
        <v>0.9</v>
      </c>
      <c r="AG153" s="169">
        <f t="shared" si="173"/>
        <v>0</v>
      </c>
      <c r="AH153" s="170">
        <f t="shared" si="174"/>
        <v>0.9</v>
      </c>
      <c r="AI153" s="143">
        <f t="shared" si="175"/>
        <v>251101.00659561905</v>
      </c>
      <c r="AJ153" s="143">
        <f t="shared" si="176"/>
        <v>0</v>
      </c>
      <c r="AK153" s="143">
        <f t="shared" si="177"/>
        <v>282225.64256117173</v>
      </c>
      <c r="AL153" s="143">
        <f t="shared" si="178"/>
        <v>282018.61474146356</v>
      </c>
      <c r="AM153" s="143">
        <f t="shared" si="179"/>
        <v>282018.61474146356</v>
      </c>
      <c r="AN153" s="143">
        <f t="shared" si="180"/>
        <v>0</v>
      </c>
      <c r="AO153" s="143">
        <f t="shared" si="181"/>
        <v>282018.61474146356</v>
      </c>
      <c r="AP153" s="143">
        <f t="shared" si="182"/>
        <v>282018.09992691054</v>
      </c>
      <c r="AQ153" s="143">
        <f t="shared" si="183"/>
        <v>282018.09992691054</v>
      </c>
      <c r="AR153" s="143">
        <f t="shared" si="184"/>
        <v>0</v>
      </c>
      <c r="AS153" s="143">
        <f t="shared" si="185"/>
        <v>282018.09992691054</v>
      </c>
      <c r="AT153" s="143">
        <f t="shared" si="186"/>
        <v>282018.09992691048</v>
      </c>
      <c r="AU153" s="127">
        <f t="shared" si="187"/>
        <v>282018.09992691048</v>
      </c>
      <c r="AV153" s="143">
        <f t="shared" si="188"/>
        <v>0</v>
      </c>
      <c r="AW153" s="143">
        <f>'[3]Populations-merged FY20'!K146</f>
        <v>269</v>
      </c>
      <c r="AX153" s="151">
        <f t="shared" si="189"/>
        <v>1048</v>
      </c>
      <c r="AY153" s="152">
        <f>'[3]Populations-merged FY20'!G146</f>
        <v>0</v>
      </c>
      <c r="AZ153" s="171">
        <f t="shared" si="190"/>
        <v>0</v>
      </c>
      <c r="BA153" s="172">
        <f t="shared" si="191"/>
        <v>282018.09992691048</v>
      </c>
      <c r="BB153" s="182">
        <f t="shared" si="197"/>
        <v>282018.09992691048</v>
      </c>
      <c r="BC153" s="174">
        <f>'[3]Spec Schs Calculations-20'!C144</f>
        <v>0</v>
      </c>
      <c r="BD153" s="183">
        <f t="shared" si="192"/>
        <v>0</v>
      </c>
      <c r="BE153" s="176">
        <f>'[3]Spec Schs Calculations-20'!D144</f>
        <v>0</v>
      </c>
      <c r="BF153" s="184">
        <f t="shared" si="193"/>
        <v>0</v>
      </c>
      <c r="BG153" s="176">
        <f>'[3]Spec Schs Calculations-20'!E144</f>
        <v>0</v>
      </c>
      <c r="BH153" s="184">
        <f t="shared" si="194"/>
        <v>0</v>
      </c>
      <c r="BI153" s="185">
        <f>'[3]Spec Schs Calculations-20'!F144</f>
        <v>0</v>
      </c>
      <c r="BJ153" s="184">
        <f t="shared" si="195"/>
        <v>0</v>
      </c>
      <c r="BK153" s="180">
        <f t="shared" si="196"/>
        <v>0</v>
      </c>
      <c r="BL153" s="13"/>
    </row>
    <row r="154" spans="1:64" ht="14.5" x14ac:dyDescent="0.35">
      <c r="A154" s="181">
        <v>4704490</v>
      </c>
      <c r="B154" s="143" t="s">
        <v>243</v>
      </c>
      <c r="C154" s="127">
        <f>'[3]2019-2020 Rev Final-merged'!F147</f>
        <v>552126.33608138491</v>
      </c>
      <c r="D154" s="127">
        <f>'[3]2019-2020 Rev Final-merged'!G147</f>
        <v>133131.94181921144</v>
      </c>
      <c r="E154" s="127">
        <f>'[3]2019-2020 Rev Final-merged'!H147</f>
        <v>257076.1285773046</v>
      </c>
      <c r="F154" s="127">
        <f>'[3]2019-2020 Rev Final-merged'!I147</f>
        <v>259760.17074199222</v>
      </c>
      <c r="G154" s="127">
        <f>'[3]2019-2020 Rev Final-merged'!J147</f>
        <v>1202094.5772198932</v>
      </c>
      <c r="H154" s="127">
        <f>'[3]2019-2020 Rev Final-merged'!K147</f>
        <v>538923.35503090383</v>
      </c>
      <c r="I154" s="127">
        <f>'[3]2019-2020 Rev Final-merged'!L147</f>
        <v>131914.60636408813</v>
      </c>
      <c r="J154" s="127">
        <f>'[3]2019-2020 Rev Final-merged'!M147</f>
        <v>238973.72705480605</v>
      </c>
      <c r="K154" s="127">
        <f>'[3]2019-2020 Rev Final-merged'!N147</f>
        <v>233784.153667793</v>
      </c>
      <c r="L154" s="127">
        <f>'[3]2019-2020 Rev Final-merged'!O147</f>
        <v>1143595.8421175911</v>
      </c>
      <c r="M154" s="127">
        <f t="shared" si="159"/>
        <v>1143595.8421175911</v>
      </c>
      <c r="N154" s="127">
        <f>'[3]Hold Harmless Base-20'!Y146</f>
        <v>1120439.0530867828</v>
      </c>
      <c r="O154" s="162">
        <f t="shared" si="160"/>
        <v>23156.789030808257</v>
      </c>
      <c r="P154" s="163">
        <f t="shared" si="161"/>
        <v>23156.789030808257</v>
      </c>
      <c r="Q154" s="164">
        <f t="shared" si="162"/>
        <v>18993.61073442718</v>
      </c>
      <c r="R154" s="165">
        <f t="shared" si="163"/>
        <v>1124602.2313831639</v>
      </c>
      <c r="S154" s="166">
        <f t="shared" si="164"/>
        <v>1.003715666894073</v>
      </c>
      <c r="T154" s="167">
        <f t="shared" si="165"/>
        <v>0.98339132582079281</v>
      </c>
      <c r="U154" s="149" t="b">
        <f t="shared" si="166"/>
        <v>0</v>
      </c>
      <c r="V154" s="127">
        <f t="shared" si="167"/>
        <v>1114043.6426544087</v>
      </c>
      <c r="W154" s="143">
        <f t="shared" si="168"/>
        <v>1114043.6426544082</v>
      </c>
      <c r="X154" s="143">
        <f t="shared" si="169"/>
        <v>1114043.6426544082</v>
      </c>
      <c r="Y154" s="143">
        <f>'[3]Hold Harmless Base-20'!L146</f>
        <v>514621.66197771631</v>
      </c>
      <c r="Z154" s="143">
        <f>'[3]Hold Harmless Base-20'!M146</f>
        <v>124088.59473644866</v>
      </c>
      <c r="AA154" s="143">
        <f>'[3]Hold Harmless Base-20'!N146</f>
        <v>239613.53751426315</v>
      </c>
      <c r="AB154" s="143">
        <f>'[3]Hold Harmless Base-20'!O146</f>
        <v>242115.25885835459</v>
      </c>
      <c r="AC154" s="143">
        <f t="shared" si="170"/>
        <v>1120439.0530867828</v>
      </c>
      <c r="AD154" s="168">
        <f>'[3]Populations-merged FY20'!M147</f>
        <v>0.2272938984629716</v>
      </c>
      <c r="AE154" s="169">
        <f t="shared" si="171"/>
        <v>0</v>
      </c>
      <c r="AF154" s="169">
        <f t="shared" si="172"/>
        <v>0.9</v>
      </c>
      <c r="AG154" s="169">
        <f t="shared" si="173"/>
        <v>0</v>
      </c>
      <c r="AH154" s="170">
        <f t="shared" si="174"/>
        <v>0.9</v>
      </c>
      <c r="AI154" s="143">
        <f t="shared" si="175"/>
        <v>1008395.1477781045</v>
      </c>
      <c r="AJ154" s="143">
        <f t="shared" si="176"/>
        <v>0</v>
      </c>
      <c r="AK154" s="143">
        <f t="shared" si="177"/>
        <v>1114043.6426544082</v>
      </c>
      <c r="AL154" s="143">
        <f t="shared" si="178"/>
        <v>1113226.4312050676</v>
      </c>
      <c r="AM154" s="143">
        <f t="shared" si="179"/>
        <v>1113226.4312050676</v>
      </c>
      <c r="AN154" s="143">
        <f t="shared" si="180"/>
        <v>0</v>
      </c>
      <c r="AO154" s="143">
        <f t="shared" si="181"/>
        <v>1113226.4312050676</v>
      </c>
      <c r="AP154" s="143">
        <f t="shared" si="182"/>
        <v>1113224.399051381</v>
      </c>
      <c r="AQ154" s="143">
        <f t="shared" si="183"/>
        <v>1113224.399051381</v>
      </c>
      <c r="AR154" s="143">
        <f t="shared" si="184"/>
        <v>0</v>
      </c>
      <c r="AS154" s="143">
        <f t="shared" si="185"/>
        <v>1113224.399051381</v>
      </c>
      <c r="AT154" s="143">
        <f t="shared" si="186"/>
        <v>1113224.3990513808</v>
      </c>
      <c r="AU154" s="127">
        <f t="shared" si="187"/>
        <v>1113224.3990513808</v>
      </c>
      <c r="AV154" s="143">
        <f t="shared" si="188"/>
        <v>0</v>
      </c>
      <c r="AW154" s="143">
        <f>'[3]Populations-merged FY20'!K147</f>
        <v>976</v>
      </c>
      <c r="AX154" s="151">
        <f t="shared" si="189"/>
        <v>1141</v>
      </c>
      <c r="AY154" s="152">
        <f>'[3]Populations-merged FY20'!G147</f>
        <v>0</v>
      </c>
      <c r="AZ154" s="171">
        <f t="shared" si="190"/>
        <v>0</v>
      </c>
      <c r="BA154" s="172">
        <f t="shared" si="191"/>
        <v>1113224.3990513808</v>
      </c>
      <c r="BB154" s="182">
        <f t="shared" si="197"/>
        <v>1113224.3990513808</v>
      </c>
      <c r="BC154" s="174">
        <f>'[3]Spec Schs Calculations-20'!C145</f>
        <v>0</v>
      </c>
      <c r="BD154" s="183">
        <f t="shared" si="192"/>
        <v>0</v>
      </c>
      <c r="BE154" s="176">
        <f>'[3]Spec Schs Calculations-20'!D145</f>
        <v>0</v>
      </c>
      <c r="BF154" s="184">
        <f t="shared" si="193"/>
        <v>0</v>
      </c>
      <c r="BG154" s="176">
        <f>'[3]Spec Schs Calculations-20'!E145</f>
        <v>0</v>
      </c>
      <c r="BH154" s="184">
        <f t="shared" si="194"/>
        <v>0</v>
      </c>
      <c r="BI154" s="185">
        <f>'[3]Spec Schs Calculations-20'!F145</f>
        <v>0</v>
      </c>
      <c r="BJ154" s="184">
        <f t="shared" si="195"/>
        <v>0</v>
      </c>
      <c r="BK154" s="180">
        <f t="shared" si="196"/>
        <v>0</v>
      </c>
      <c r="BL154" s="13"/>
    </row>
    <row r="155" spans="1:64" ht="14.5" x14ac:dyDescent="0.35">
      <c r="A155" s="181">
        <v>4704500</v>
      </c>
      <c r="B155" s="143" t="s">
        <v>244</v>
      </c>
      <c r="C155" s="127">
        <f>'[3]2019-2020 Rev Final-merged'!F148</f>
        <v>848338.19032030785</v>
      </c>
      <c r="D155" s="127">
        <f>'[3]2019-2020 Rev Final-merged'!G148</f>
        <v>0</v>
      </c>
      <c r="E155" s="127">
        <f>'[3]2019-2020 Rev Final-merged'!H148</f>
        <v>0</v>
      </c>
      <c r="F155" s="127">
        <f>'[3]2019-2020 Rev Final-merged'!I148</f>
        <v>0</v>
      </c>
      <c r="G155" s="127">
        <f>'[3]2019-2020 Rev Final-merged'!J148</f>
        <v>848338.19032030785</v>
      </c>
      <c r="H155" s="127">
        <f>'[3]2019-2020 Rev Final-merged'!K148</f>
        <v>721311.24092400994</v>
      </c>
      <c r="I155" s="127">
        <f>'[3]2019-2020 Rev Final-merged'!L148</f>
        <v>0</v>
      </c>
      <c r="J155" s="127">
        <f>'[3]2019-2020 Rev Final-merged'!M148</f>
        <v>0</v>
      </c>
      <c r="K155" s="127">
        <f>'[3]2019-2020 Rev Final-merged'!N148</f>
        <v>0</v>
      </c>
      <c r="L155" s="127">
        <f>'[3]2019-2020 Rev Final-merged'!O148</f>
        <v>721311.24092400994</v>
      </c>
      <c r="M155" s="127">
        <f t="shared" si="159"/>
        <v>721311.24092400994</v>
      </c>
      <c r="N155" s="127">
        <f>'[3]Hold Harmless Base-20'!Y147</f>
        <v>839928.47421463672</v>
      </c>
      <c r="O155" s="162">
        <f t="shared" si="160"/>
        <v>-118617.23329062678</v>
      </c>
      <c r="P155" s="163" t="str">
        <f t="shared" si="161"/>
        <v>0</v>
      </c>
      <c r="Q155" s="164">
        <f t="shared" si="162"/>
        <v>0</v>
      </c>
      <c r="R155" s="165">
        <f t="shared" si="163"/>
        <v>721311.24092400994</v>
      </c>
      <c r="S155" s="166">
        <f t="shared" si="164"/>
        <v>0.85877698288352688</v>
      </c>
      <c r="T155" s="167">
        <f t="shared" si="165"/>
        <v>1</v>
      </c>
      <c r="U155" s="149" t="b">
        <f t="shared" si="166"/>
        <v>0</v>
      </c>
      <c r="V155" s="127">
        <f t="shared" si="167"/>
        <v>714539.04314081906</v>
      </c>
      <c r="W155" s="143">
        <f t="shared" si="168"/>
        <v>714539.04314081883</v>
      </c>
      <c r="X155" s="143">
        <f t="shared" si="169"/>
        <v>714539.04314081883</v>
      </c>
      <c r="Y155" s="143">
        <f>'[3]Hold Harmless Base-20'!L147</f>
        <v>839928.47421463672</v>
      </c>
      <c r="Z155" s="143">
        <f>'[3]Hold Harmless Base-20'!M147</f>
        <v>0</v>
      </c>
      <c r="AA155" s="143">
        <f>'[3]Hold Harmless Base-20'!N147</f>
        <v>0</v>
      </c>
      <c r="AB155" s="143">
        <f>'[3]Hold Harmless Base-20'!O147</f>
        <v>0</v>
      </c>
      <c r="AC155" s="143">
        <f t="shared" si="170"/>
        <v>839928.47421463672</v>
      </c>
      <c r="AD155" s="168">
        <f>'[3]Populations-merged FY20'!M148</f>
        <v>2.8356388243146822E-2</v>
      </c>
      <c r="AE155" s="169">
        <f t="shared" si="171"/>
        <v>0.85</v>
      </c>
      <c r="AF155" s="169">
        <f t="shared" si="172"/>
        <v>0</v>
      </c>
      <c r="AG155" s="169">
        <f t="shared" si="173"/>
        <v>0</v>
      </c>
      <c r="AH155" s="170">
        <f t="shared" si="174"/>
        <v>0.85</v>
      </c>
      <c r="AI155" s="143">
        <f t="shared" si="175"/>
        <v>713939.20308244124</v>
      </c>
      <c r="AJ155" s="143">
        <f t="shared" si="176"/>
        <v>0</v>
      </c>
      <c r="AK155" s="143">
        <f t="shared" si="177"/>
        <v>714539.04314081883</v>
      </c>
      <c r="AL155" s="143">
        <f t="shared" si="178"/>
        <v>714014.88998855616</v>
      </c>
      <c r="AM155" s="143">
        <f t="shared" si="179"/>
        <v>714014.88998855616</v>
      </c>
      <c r="AN155" s="143">
        <f t="shared" si="180"/>
        <v>0</v>
      </c>
      <c r="AO155" s="143">
        <f t="shared" si="181"/>
        <v>714014.88998855616</v>
      </c>
      <c r="AP155" s="143">
        <f t="shared" si="182"/>
        <v>714013.58658077661</v>
      </c>
      <c r="AQ155" s="143">
        <f t="shared" si="183"/>
        <v>714013.58658077661</v>
      </c>
      <c r="AR155" s="143">
        <f t="shared" si="184"/>
        <v>0</v>
      </c>
      <c r="AS155" s="143">
        <f t="shared" si="185"/>
        <v>714013.58658077661</v>
      </c>
      <c r="AT155" s="143">
        <f t="shared" si="186"/>
        <v>714013.58658077649</v>
      </c>
      <c r="AU155" s="127">
        <f t="shared" si="187"/>
        <v>714013.58658077649</v>
      </c>
      <c r="AV155" s="143">
        <f t="shared" si="188"/>
        <v>0</v>
      </c>
      <c r="AW155" s="143">
        <f>'[3]Populations-merged FY20'!K148</f>
        <v>1232</v>
      </c>
      <c r="AX155" s="151">
        <f t="shared" si="189"/>
        <v>580</v>
      </c>
      <c r="AY155" s="152">
        <f>'[3]Populations-merged FY20'!G148</f>
        <v>10</v>
      </c>
      <c r="AZ155" s="171">
        <f t="shared" si="190"/>
        <v>5800</v>
      </c>
      <c r="BA155" s="172">
        <f t="shared" si="191"/>
        <v>708213.58658077649</v>
      </c>
      <c r="BB155" s="182">
        <f t="shared" si="197"/>
        <v>705313.58658077649</v>
      </c>
      <c r="BC155" s="174">
        <f>'[3]Spec Schs Calculations-20'!C146</f>
        <v>1</v>
      </c>
      <c r="BD155" s="183">
        <f t="shared" si="192"/>
        <v>580</v>
      </c>
      <c r="BE155" s="176">
        <f>'[3]Spec Schs Calculations-20'!D146</f>
        <v>0</v>
      </c>
      <c r="BF155" s="184">
        <f t="shared" si="193"/>
        <v>0</v>
      </c>
      <c r="BG155" s="176">
        <f>'[3]Spec Schs Calculations-20'!E146</f>
        <v>4</v>
      </c>
      <c r="BH155" s="184">
        <f t="shared" si="194"/>
        <v>2320</v>
      </c>
      <c r="BI155" s="185">
        <f>'[3]Spec Schs Calculations-20'!F146</f>
        <v>0</v>
      </c>
      <c r="BJ155" s="184">
        <f t="shared" si="195"/>
        <v>0</v>
      </c>
      <c r="BK155" s="180">
        <f t="shared" si="196"/>
        <v>2900</v>
      </c>
      <c r="BL155" s="13"/>
    </row>
    <row r="156" spans="1:64" ht="14.5" x14ac:dyDescent="0.35">
      <c r="A156" s="181">
        <v>4704530</v>
      </c>
      <c r="B156" s="143" t="s">
        <v>245</v>
      </c>
      <c r="C156" s="127">
        <f>'[3]2019-2020 Rev Final-merged'!F149</f>
        <v>918466.08514012396</v>
      </c>
      <c r="D156" s="127">
        <f>'[3]2019-2020 Rev Final-merged'!G149</f>
        <v>0</v>
      </c>
      <c r="E156" s="127">
        <f>'[3]2019-2020 Rev Final-merged'!H149</f>
        <v>413455.79444147809</v>
      </c>
      <c r="F156" s="127">
        <f>'[3]2019-2020 Rev Final-merged'!I149</f>
        <v>417772.54213663272</v>
      </c>
      <c r="G156" s="127">
        <f>'[3]2019-2020 Rev Final-merged'!J149</f>
        <v>1749694.4217182347</v>
      </c>
      <c r="H156" s="127">
        <f>'[3]2019-2020 Rev Final-merged'!K149</f>
        <v>1058520.5651580354</v>
      </c>
      <c r="I156" s="127">
        <f>'[3]2019-2020 Rev Final-merged'!L149</f>
        <v>0</v>
      </c>
      <c r="J156" s="127">
        <f>'[3]2019-2020 Rev Final-merged'!M149</f>
        <v>493073.48701080616</v>
      </c>
      <c r="K156" s="127">
        <f>'[3]2019-2020 Rev Final-merged'!N149</f>
        <v>417211.31360425474</v>
      </c>
      <c r="L156" s="127">
        <f>'[3]2019-2020 Rev Final-merged'!O149</f>
        <v>1968805.3657730962</v>
      </c>
      <c r="M156" s="127">
        <f t="shared" si="159"/>
        <v>1968805.3657730962</v>
      </c>
      <c r="N156" s="127">
        <f>'[3]Hold Harmless Base-20'!Y148</f>
        <v>1571376.0400178595</v>
      </c>
      <c r="O156" s="162">
        <f t="shared" si="160"/>
        <v>397429.32575523667</v>
      </c>
      <c r="P156" s="163">
        <f t="shared" si="161"/>
        <v>397429.32575523667</v>
      </c>
      <c r="Q156" s="164">
        <f t="shared" si="162"/>
        <v>325978.61032451375</v>
      </c>
      <c r="R156" s="165">
        <f t="shared" si="163"/>
        <v>1642826.7554485826</v>
      </c>
      <c r="S156" s="166">
        <f t="shared" si="164"/>
        <v>1.0454701571177774</v>
      </c>
      <c r="T156" s="167">
        <f t="shared" si="165"/>
        <v>0.83442821926863719</v>
      </c>
      <c r="U156" s="149" t="b">
        <f t="shared" si="166"/>
        <v>0</v>
      </c>
      <c r="V156" s="127">
        <f t="shared" si="167"/>
        <v>1627402.6956527536</v>
      </c>
      <c r="W156" s="143">
        <f t="shared" si="168"/>
        <v>1627402.6956527529</v>
      </c>
      <c r="X156" s="143">
        <f t="shared" si="169"/>
        <v>1627402.6956527529</v>
      </c>
      <c r="Y156" s="143">
        <f>'[3]Hold Harmless Base-20'!L148</f>
        <v>824861.51972804964</v>
      </c>
      <c r="Z156" s="143">
        <f>'[3]Hold Harmless Base-20'!M148</f>
        <v>0</v>
      </c>
      <c r="AA156" s="143">
        <f>'[3]Hold Harmless Base-20'!N148</f>
        <v>371318.85483973537</v>
      </c>
      <c r="AB156" s="143">
        <f>'[3]Hold Harmless Base-20'!O148</f>
        <v>375195.66545007442</v>
      </c>
      <c r="AC156" s="143">
        <f t="shared" si="170"/>
        <v>1571376.0400178595</v>
      </c>
      <c r="AD156" s="168">
        <f>'[3]Populations-merged FY20'!M149</f>
        <v>9.4727479369471762E-2</v>
      </c>
      <c r="AE156" s="169">
        <f t="shared" si="171"/>
        <v>0.85</v>
      </c>
      <c r="AF156" s="169">
        <f t="shared" si="172"/>
        <v>0</v>
      </c>
      <c r="AG156" s="169">
        <f t="shared" si="173"/>
        <v>0</v>
      </c>
      <c r="AH156" s="170">
        <f t="shared" si="174"/>
        <v>0.85</v>
      </c>
      <c r="AI156" s="143">
        <f t="shared" si="175"/>
        <v>1335669.6340151806</v>
      </c>
      <c r="AJ156" s="143">
        <f t="shared" si="176"/>
        <v>0</v>
      </c>
      <c r="AK156" s="143">
        <f t="shared" si="177"/>
        <v>1627402.6956527529</v>
      </c>
      <c r="AL156" s="143">
        <f t="shared" si="178"/>
        <v>1626208.9074880392</v>
      </c>
      <c r="AM156" s="143">
        <f t="shared" si="179"/>
        <v>1626208.9074880392</v>
      </c>
      <c r="AN156" s="143">
        <f t="shared" si="180"/>
        <v>0</v>
      </c>
      <c r="AO156" s="143">
        <f t="shared" si="181"/>
        <v>1626208.9074880392</v>
      </c>
      <c r="AP156" s="143">
        <f t="shared" si="182"/>
        <v>1626205.9389038109</v>
      </c>
      <c r="AQ156" s="143">
        <f t="shared" si="183"/>
        <v>1626205.9389038109</v>
      </c>
      <c r="AR156" s="143">
        <f t="shared" si="184"/>
        <v>0</v>
      </c>
      <c r="AS156" s="143">
        <f t="shared" si="185"/>
        <v>1626205.9389038109</v>
      </c>
      <c r="AT156" s="143">
        <f t="shared" si="186"/>
        <v>1626205.9389038107</v>
      </c>
      <c r="AU156" s="127">
        <f t="shared" si="187"/>
        <v>1626205.9389038107</v>
      </c>
      <c r="AV156" s="143">
        <f t="shared" si="188"/>
        <v>0</v>
      </c>
      <c r="AW156" s="143">
        <f>'[3]Populations-merged FY20'!K149</f>
        <v>1917</v>
      </c>
      <c r="AX156" s="151">
        <f t="shared" si="189"/>
        <v>848</v>
      </c>
      <c r="AY156" s="152">
        <f>'[3]Populations-merged FY20'!G149</f>
        <v>34</v>
      </c>
      <c r="AZ156" s="171">
        <f t="shared" si="190"/>
        <v>28832</v>
      </c>
      <c r="BA156" s="172">
        <f t="shared" si="191"/>
        <v>1597373.9389038107</v>
      </c>
      <c r="BB156" s="182">
        <f t="shared" si="197"/>
        <v>1589741.9389038107</v>
      </c>
      <c r="BC156" s="174">
        <f>'[3]Spec Schs Calculations-20'!C147</f>
        <v>2</v>
      </c>
      <c r="BD156" s="200">
        <f t="shared" si="192"/>
        <v>1696</v>
      </c>
      <c r="BE156" s="176">
        <f>'[3]Spec Schs Calculations-20'!D147</f>
        <v>0</v>
      </c>
      <c r="BF156" s="184">
        <f t="shared" si="193"/>
        <v>0</v>
      </c>
      <c r="BG156" s="176">
        <f>'[3]Spec Schs Calculations-20'!E147</f>
        <v>7</v>
      </c>
      <c r="BH156" s="184">
        <f t="shared" si="194"/>
        <v>5936</v>
      </c>
      <c r="BI156" s="185">
        <f>'[3]Spec Schs Calculations-20'!F147</f>
        <v>0</v>
      </c>
      <c r="BJ156" s="184">
        <f t="shared" si="195"/>
        <v>0</v>
      </c>
      <c r="BK156" s="180">
        <f t="shared" si="196"/>
        <v>7632</v>
      </c>
      <c r="BL156" s="13"/>
    </row>
    <row r="157" spans="1:64" ht="15" thickBot="1" x14ac:dyDescent="0.4">
      <c r="A157" s="181">
        <v>4704550</v>
      </c>
      <c r="B157" s="143" t="s">
        <v>246</v>
      </c>
      <c r="C157" s="127"/>
      <c r="D157" s="127"/>
      <c r="E157" s="127"/>
      <c r="F157" s="127"/>
      <c r="G157" s="127"/>
      <c r="H157" s="127"/>
      <c r="I157" s="127"/>
      <c r="J157" s="127"/>
      <c r="K157" s="127"/>
      <c r="L157" s="127"/>
      <c r="M157" s="127"/>
      <c r="N157" s="127"/>
      <c r="O157" s="162"/>
      <c r="P157" s="163"/>
      <c r="Q157" s="164"/>
      <c r="R157" s="165"/>
      <c r="S157" s="166"/>
      <c r="T157" s="167"/>
      <c r="U157" s="149"/>
      <c r="V157" s="127"/>
      <c r="W157" s="143"/>
      <c r="X157" s="143"/>
      <c r="Y157" s="143"/>
      <c r="Z157" s="143"/>
      <c r="AA157" s="143"/>
      <c r="AB157" s="143"/>
      <c r="AC157" s="143"/>
      <c r="AD157" s="168"/>
      <c r="AE157" s="169"/>
      <c r="AF157" s="169"/>
      <c r="AG157" s="169"/>
      <c r="AH157" s="170"/>
      <c r="AI157" s="143"/>
      <c r="AJ157" s="143"/>
      <c r="AK157" s="143"/>
      <c r="AL157" s="143"/>
      <c r="AM157" s="143"/>
      <c r="AN157" s="143"/>
      <c r="AO157" s="143"/>
      <c r="AP157" s="143"/>
      <c r="AQ157" s="143"/>
      <c r="AR157" s="143"/>
      <c r="AS157" s="143"/>
      <c r="AT157" s="143"/>
      <c r="AU157" s="127"/>
      <c r="AV157" s="143"/>
      <c r="AW157" s="143"/>
      <c r="AX157" s="151"/>
      <c r="AY157" s="152"/>
      <c r="AZ157" s="171">
        <f t="shared" si="190"/>
        <v>0</v>
      </c>
      <c r="BA157" s="172">
        <f t="shared" si="191"/>
        <v>0</v>
      </c>
      <c r="BB157" s="201">
        <f>BE165</f>
        <v>191800.1607015164</v>
      </c>
      <c r="BC157" s="202">
        <f t="shared" ref="BC157:BJ157" si="198">SUM(BC15:BC156)</f>
        <v>156</v>
      </c>
      <c r="BD157" s="203">
        <f t="shared" si="198"/>
        <v>193816</v>
      </c>
      <c r="BE157" s="202">
        <f t="shared" si="198"/>
        <v>37</v>
      </c>
      <c r="BF157" s="203">
        <f t="shared" si="198"/>
        <v>44775</v>
      </c>
      <c r="BG157" s="202">
        <f t="shared" si="198"/>
        <v>125</v>
      </c>
      <c r="BH157" s="203">
        <f t="shared" si="198"/>
        <v>148563</v>
      </c>
      <c r="BI157" s="202">
        <f t="shared" si="198"/>
        <v>16</v>
      </c>
      <c r="BJ157" s="203">
        <f t="shared" si="198"/>
        <v>18490</v>
      </c>
      <c r="BK157" s="204">
        <f t="shared" si="196"/>
        <v>405644</v>
      </c>
      <c r="BL157" s="13"/>
    </row>
    <row r="158" spans="1:64" ht="15" thickBot="1" x14ac:dyDescent="0.4">
      <c r="A158" s="181"/>
      <c r="B158" s="143"/>
      <c r="C158" s="127"/>
      <c r="D158" s="127"/>
      <c r="E158" s="127"/>
      <c r="F158" s="127"/>
      <c r="G158" s="127"/>
      <c r="H158" s="127"/>
      <c r="I158" s="127"/>
      <c r="J158" s="127"/>
      <c r="K158" s="127"/>
      <c r="L158" s="127"/>
      <c r="M158" s="127"/>
      <c r="N158" s="127"/>
      <c r="O158" s="162"/>
      <c r="P158" s="163"/>
      <c r="Q158" s="164"/>
      <c r="R158" s="165"/>
      <c r="S158" s="166"/>
      <c r="T158" s="167"/>
      <c r="U158" s="149"/>
      <c r="V158" s="127"/>
      <c r="W158" s="143"/>
      <c r="X158" s="143"/>
      <c r="Y158" s="143"/>
      <c r="Z158" s="143"/>
      <c r="AA158" s="143"/>
      <c r="AB158" s="143"/>
      <c r="AC158" s="143"/>
      <c r="AD158" s="168"/>
      <c r="AE158" s="169"/>
      <c r="AF158" s="169"/>
      <c r="AG158" s="169"/>
      <c r="AH158" s="170"/>
      <c r="AI158" s="143"/>
      <c r="AJ158" s="143"/>
      <c r="AK158" s="143"/>
      <c r="AL158" s="143"/>
      <c r="AM158" s="143"/>
      <c r="AN158" s="143"/>
      <c r="AO158" s="143"/>
      <c r="AP158" s="143"/>
      <c r="AQ158" s="143"/>
      <c r="AR158" s="143"/>
      <c r="AS158" s="143"/>
      <c r="AT158" s="143"/>
      <c r="AU158" s="127"/>
      <c r="AV158" s="143"/>
      <c r="AW158" s="143"/>
      <c r="AX158" s="151"/>
      <c r="AY158" s="152"/>
      <c r="AZ158" s="205"/>
      <c r="BA158" s="206"/>
      <c r="BB158" s="207"/>
      <c r="BC158" s="1211" t="s">
        <v>99</v>
      </c>
      <c r="BD158" s="1212"/>
      <c r="BE158" s="1211" t="s">
        <v>100</v>
      </c>
      <c r="BF158" s="1212"/>
      <c r="BG158" s="1211" t="s">
        <v>101</v>
      </c>
      <c r="BH158" s="1212"/>
      <c r="BI158" s="1211" t="s">
        <v>102</v>
      </c>
      <c r="BJ158" s="1212"/>
      <c r="BK158" s="208"/>
      <c r="BL158" s="13"/>
    </row>
    <row r="159" spans="1:64" ht="14.5" x14ac:dyDescent="0.35">
      <c r="A159" s="181">
        <v>4799998</v>
      </c>
      <c r="B159" s="143" t="s">
        <v>247</v>
      </c>
      <c r="C159" s="127">
        <f>'[3]2019-2020 Rev Final-merged'!F152</f>
        <v>0</v>
      </c>
      <c r="D159" s="127">
        <f>'[3]2019-2020 Rev Final-merged'!G152</f>
        <v>0</v>
      </c>
      <c r="E159" s="127">
        <f>'[3]2019-2020 Rev Final-merged'!H152</f>
        <v>0</v>
      </c>
      <c r="F159" s="127">
        <f>'[3]2019-2020 Rev Final-merged'!I152</f>
        <v>0</v>
      </c>
      <c r="G159" s="127">
        <f>'[3]2019-2020 Rev Final-merged'!J152</f>
        <v>0</v>
      </c>
      <c r="H159" s="127">
        <f>'[3]2019-2020 Rev Final-merged'!K152</f>
        <v>0</v>
      </c>
      <c r="I159" s="127">
        <f>'[3]2019-2020 Rev Final-merged'!L152</f>
        <v>0</v>
      </c>
      <c r="J159" s="127">
        <f>'[3]2019-2020 Rev Final-merged'!M152</f>
        <v>0</v>
      </c>
      <c r="K159" s="127">
        <f>'[3]2019-2020 Rev Final-merged'!N152</f>
        <v>0</v>
      </c>
      <c r="L159" s="127">
        <f>'[3]2019-2020 Rev Final-merged'!O152</f>
        <v>0</v>
      </c>
      <c r="M159" s="127">
        <f>SUM(H159:K159)</f>
        <v>0</v>
      </c>
      <c r="N159" s="127">
        <f>'[3]Hold Harmless Base-20'!Y151</f>
        <v>0</v>
      </c>
      <c r="O159" s="162">
        <f>M159-N159</f>
        <v>0</v>
      </c>
      <c r="P159" s="163" t="str">
        <f>IF(O159&gt;0,O159,"0")</f>
        <v>0</v>
      </c>
      <c r="Q159" s="164">
        <f>P159*$P$8</f>
        <v>0</v>
      </c>
      <c r="R159" s="165">
        <f>M159-Q159</f>
        <v>0</v>
      </c>
      <c r="S159" s="166">
        <f>IF($R159&gt;0,$R159/N159,0)</f>
        <v>0</v>
      </c>
      <c r="T159" s="167">
        <f>IF(R159&gt;0,R159/L159,0)</f>
        <v>0</v>
      </c>
      <c r="U159" s="149" t="b">
        <f>AND(S159&lt;100%,T159&lt;100%)</f>
        <v>1</v>
      </c>
      <c r="V159" s="127">
        <f>R159/R$13*X$3</f>
        <v>0</v>
      </c>
      <c r="W159" s="143">
        <f>V159/V$13*Z$3</f>
        <v>0</v>
      </c>
      <c r="X159" s="143">
        <f>V159/V$13*Z$3</f>
        <v>0</v>
      </c>
      <c r="Y159" s="143">
        <f>'[3]Hold Harmless Base-20'!L151</f>
        <v>0</v>
      </c>
      <c r="Z159" s="143">
        <f>'[3]Hold Harmless Base-20'!M151</f>
        <v>0</v>
      </c>
      <c r="AA159" s="143">
        <f>'[3]Hold Harmless Base-20'!N151</f>
        <v>0</v>
      </c>
      <c r="AB159" s="143">
        <f>'[3]Hold Harmless Base-20'!O151</f>
        <v>0</v>
      </c>
      <c r="AC159" s="143">
        <f>SUM(Y159:AB159)</f>
        <v>0</v>
      </c>
      <c r="AD159" s="168">
        <f>'[3]Populations-merged FY20'!M152</f>
        <v>0</v>
      </c>
      <c r="AE159" s="169">
        <f>IF($AD159&lt;0.15,0.85,0)</f>
        <v>0.85</v>
      </c>
      <c r="AF159" s="169">
        <f>IF(AND($AD159&gt;=0.15,$AD159&lt;0.3),0.9,0)</f>
        <v>0</v>
      </c>
      <c r="AG159" s="169">
        <f>IF($AD159&gt;=0.3,0.95,0)</f>
        <v>0</v>
      </c>
      <c r="AH159" s="170">
        <f>MAX(AE159:AG159)</f>
        <v>0.85</v>
      </c>
      <c r="AI159" s="143">
        <f>AC159*AH159</f>
        <v>0</v>
      </c>
      <c r="AJ159" s="143">
        <f>IF(X159&lt;$AI159,$AI159,0)</f>
        <v>0</v>
      </c>
      <c r="AK159" s="143">
        <f>IF($AJ159=0,X159,0)</f>
        <v>0</v>
      </c>
      <c r="AL159" s="143">
        <f>AK159/AK$13*AM$8</f>
        <v>0</v>
      </c>
      <c r="AM159" s="143">
        <f>$AJ159+AL159</f>
        <v>0</v>
      </c>
      <c r="AN159" s="143">
        <f>IF(AM159&lt;$AI159,$AI159,0)</f>
        <v>0</v>
      </c>
      <c r="AO159" s="143">
        <f>IF($AJ159+$AN159=0,AM159,0)</f>
        <v>0</v>
      </c>
      <c r="AP159" s="143">
        <f>AO159/AO$13*AQ$8</f>
        <v>0</v>
      </c>
      <c r="AQ159" s="143">
        <f>$AJ159+$AN159+AP159</f>
        <v>0</v>
      </c>
      <c r="AR159" s="143">
        <f>IF(AQ159&lt;$AI159,$AI159,0)</f>
        <v>0</v>
      </c>
      <c r="AS159" s="143">
        <f>IF($AJ159+$AN159+$AR159=0,AQ159,0)</f>
        <v>0</v>
      </c>
      <c r="AT159" s="143">
        <f>AS159/AS$13*AU$8</f>
        <v>0</v>
      </c>
      <c r="AU159" s="127">
        <f>$AJ159+$AN159+$AR159+AT159</f>
        <v>0</v>
      </c>
      <c r="AV159" s="143">
        <f>IF(AU159&lt;$AI159,$AI159,0)</f>
        <v>0</v>
      </c>
      <c r="AW159" s="143">
        <f>'[3]Populations-merged FY20'!K152</f>
        <v>0</v>
      </c>
      <c r="AX159" s="151"/>
      <c r="AY159" s="152">
        <f>'[3]Populations-merged FY20'!G152</f>
        <v>0</v>
      </c>
      <c r="AZ159" s="171">
        <f>AX159*AY159</f>
        <v>0</v>
      </c>
      <c r="BA159" s="172">
        <f>AU159-AZ159</f>
        <v>0</v>
      </c>
      <c r="BB159" s="182">
        <f>BA159-BK159</f>
        <v>0</v>
      </c>
      <c r="BC159" s="209"/>
      <c r="BD159" s="13"/>
      <c r="BE159" s="13"/>
      <c r="BF159" s="13"/>
      <c r="BG159" s="13"/>
      <c r="BH159" s="13"/>
      <c r="BI159" s="13"/>
      <c r="BJ159" s="13"/>
      <c r="BK159" s="13"/>
      <c r="BL159" s="13"/>
    </row>
    <row r="160" spans="1:64" ht="14.5" x14ac:dyDescent="0.35">
      <c r="A160" s="181">
        <v>4799999</v>
      </c>
      <c r="B160" s="143" t="s">
        <v>271</v>
      </c>
      <c r="C160" s="127">
        <f>'[3]2019-2020 Rev Final-merged'!F153</f>
        <v>674588.48076673516</v>
      </c>
      <c r="D160" s="127">
        <f>'[3]2019-2020 Rev Final-merged'!G153</f>
        <v>162660.73270612658</v>
      </c>
      <c r="E160" s="127">
        <f>'[3]2019-2020 Rev Final-merged'!H153</f>
        <v>287086.92679189646</v>
      </c>
      <c r="F160" s="127">
        <f>'[3]2019-2020 Rev Final-merged'!I153</f>
        <v>290084.30122998374</v>
      </c>
      <c r="G160" s="127">
        <f>'[3]2019-2020 Rev Final-merged'!J153</f>
        <v>1414420.4414947422</v>
      </c>
      <c r="H160" s="127">
        <f>'[3]2019-2020 Rev Final-merged'!K153</f>
        <v>820532.89505729871</v>
      </c>
      <c r="I160" s="127">
        <f>'[3]2019-2020 Rev Final-merged'!L153</f>
        <v>200845.39452565068</v>
      </c>
      <c r="J160" s="127">
        <f>'[3]2019-2020 Rev Final-merged'!M153</f>
        <v>367076.64536950714</v>
      </c>
      <c r="K160" s="127">
        <f>'[3]2019-2020 Rev Final-merged'!N153</f>
        <v>310599.80599747569</v>
      </c>
      <c r="L160" s="127">
        <f>'[3]2019-2020 Rev Final-merged'!O153</f>
        <v>1699054.7409499323</v>
      </c>
      <c r="M160" s="127">
        <f>SUM(H160:K160)</f>
        <v>1699054.7409499323</v>
      </c>
      <c r="N160" s="127">
        <f>'[3]Hold Harmless Base-20'!Y152</f>
        <v>1156426.3834346682</v>
      </c>
      <c r="O160" s="162">
        <f>M160-N160</f>
        <v>542628.35751526407</v>
      </c>
      <c r="P160" s="163">
        <f>IF(O160&gt;0,O160,"0")</f>
        <v>542628.35751526407</v>
      </c>
      <c r="Q160" s="164">
        <f>P160*$P$8</f>
        <v>445073.44184871973</v>
      </c>
      <c r="R160" s="165">
        <f>M160-Q160</f>
        <v>1253981.2991012125</v>
      </c>
      <c r="S160" s="166">
        <f>IF($R160&gt;0,$R160/N160,0)</f>
        <v>1.0843589501796036</v>
      </c>
      <c r="T160" s="167">
        <f>IF(R160&gt;0,R160/L160,0)</f>
        <v>0.73804643775050971</v>
      </c>
      <c r="U160" s="149" t="b">
        <f>AND(S160&lt;100%,T160&lt;100%)</f>
        <v>0</v>
      </c>
      <c r="V160" s="127">
        <f>R160/R$13*X$3</f>
        <v>1242208.005005508</v>
      </c>
      <c r="W160" s="143">
        <f>V160/V$13*Z$3</f>
        <v>1242208.0050055073</v>
      </c>
      <c r="X160" s="143">
        <f>V160/V$13*Z$3</f>
        <v>1242208.0050055073</v>
      </c>
      <c r="Y160" s="143">
        <f>'[3]Hold Harmless Base-20'!L152</f>
        <v>551541.74404843175</v>
      </c>
      <c r="Z160" s="143">
        <f>'[3]Hold Harmless Base-20'!M152</f>
        <v>132990.9815580663</v>
      </c>
      <c r="AA160" s="143">
        <f>'[3]Hold Harmless Base-20'!N152</f>
        <v>234721.50623790341</v>
      </c>
      <c r="AB160" s="143">
        <f>'[3]Hold Harmless Base-20'!O152</f>
        <v>237172.15159026676</v>
      </c>
      <c r="AC160" s="143">
        <f>SUM(Y160:AB160)</f>
        <v>1156426.3834346682</v>
      </c>
      <c r="AD160" s="168">
        <f>'[3]Populations-merged FY20'!M153</f>
        <v>1</v>
      </c>
      <c r="AE160" s="169">
        <f>IF($AD160&lt;0.15,0.85,0)</f>
        <v>0</v>
      </c>
      <c r="AF160" s="169">
        <f>IF(AND($AD160&gt;=0.15,$AD160&lt;0.3),0.9,0)</f>
        <v>0</v>
      </c>
      <c r="AG160" s="169">
        <f>IF($AD160&gt;=0.3,0.95,0)</f>
        <v>0.95</v>
      </c>
      <c r="AH160" s="170">
        <f>MAX(AE160:AG160)</f>
        <v>0.95</v>
      </c>
      <c r="AI160" s="143">
        <f>AC160*AH160</f>
        <v>1098605.0642629347</v>
      </c>
      <c r="AJ160" s="143">
        <f>IF(X160&lt;$AI160,$AI160,0)</f>
        <v>0</v>
      </c>
      <c r="AK160" s="143">
        <f>IF($AJ160=0,X160,0)</f>
        <v>1242208.0050055073</v>
      </c>
      <c r="AL160" s="143">
        <f>AK160/AK$13*AM$8</f>
        <v>1241296.7780433982</v>
      </c>
      <c r="AM160" s="143">
        <f>$AJ160+AL160</f>
        <v>1241296.7780433982</v>
      </c>
      <c r="AN160" s="143">
        <f>IF(AM160&lt;$AI160,$AI160,0)</f>
        <v>0</v>
      </c>
      <c r="AO160" s="143">
        <f>IF($AJ160+$AN160=0,AM160,0)</f>
        <v>1241296.7780433982</v>
      </c>
      <c r="AP160" s="143">
        <f>AO160/AO$13*AQ$8</f>
        <v>1241294.5121020293</v>
      </c>
      <c r="AQ160" s="143">
        <f>$AJ160+$AN160+AP160</f>
        <v>1241294.5121020293</v>
      </c>
      <c r="AR160" s="143">
        <f>IF(AQ160&lt;$AI160,$AI160,0)</f>
        <v>0</v>
      </c>
      <c r="AS160" s="143">
        <f>IF($AJ160+$AN160+$AR160=0,AQ160,0)</f>
        <v>1241294.5121020293</v>
      </c>
      <c r="AT160" s="143">
        <f>AS160/AS$13*AU$8</f>
        <v>1241294.5121020291</v>
      </c>
      <c r="AU160" s="127">
        <f>$AJ160+$AN160+$AR160+AT160</f>
        <v>1241294.5121020291</v>
      </c>
      <c r="AV160" s="143">
        <f>IF(AU160&lt;$AI160,$AI160,0)</f>
        <v>0</v>
      </c>
      <c r="AW160" s="143">
        <f>'[3]Populations-merged FY20'!K153</f>
        <v>1486</v>
      </c>
      <c r="AX160" s="151">
        <f>AU160/AW160</f>
        <v>835.32605121267102</v>
      </c>
      <c r="AY160" s="152">
        <f>'[3]Populations-merged FY20'!G153</f>
        <v>0</v>
      </c>
      <c r="AZ160" s="171">
        <f>AX160*AY160</f>
        <v>0</v>
      </c>
      <c r="BA160" s="172">
        <f>AU160-AZ160</f>
        <v>1241294.5121020291</v>
      </c>
      <c r="BB160" s="182">
        <f>BA160-BK160</f>
        <v>1241294.5121020291</v>
      </c>
      <c r="BC160" s="209"/>
      <c r="BD160" s="13"/>
      <c r="BE160" s="13"/>
      <c r="BF160" s="13"/>
      <c r="BG160" s="13"/>
      <c r="BH160" s="13"/>
      <c r="BI160" s="13"/>
      <c r="BJ160" s="13"/>
      <c r="BK160" s="13"/>
      <c r="BL160" s="13"/>
    </row>
    <row r="161" spans="1:64" ht="14.5" x14ac:dyDescent="0.35">
      <c r="A161" s="210"/>
      <c r="B161" s="26"/>
      <c r="C161" s="66"/>
      <c r="D161" s="211"/>
      <c r="E161" s="66"/>
      <c r="F161" s="66"/>
      <c r="G161" s="26"/>
      <c r="H161" s="26"/>
      <c r="I161" s="26"/>
      <c r="J161" s="26"/>
      <c r="K161" s="26"/>
      <c r="L161" s="26"/>
      <c r="M161" s="26"/>
      <c r="N161" s="212"/>
      <c r="O161" s="66"/>
      <c r="P161" s="213"/>
      <c r="Q161" s="214"/>
      <c r="R161" s="215"/>
      <c r="S161" s="216"/>
      <c r="T161" s="217"/>
      <c r="V161" s="212"/>
      <c r="W161" s="26"/>
      <c r="X161" s="26"/>
      <c r="Y161" s="26"/>
      <c r="Z161" s="26"/>
      <c r="AA161" s="26"/>
      <c r="AB161" s="26"/>
      <c r="AC161" s="26"/>
      <c r="AD161" s="218"/>
      <c r="AE161" s="219"/>
      <c r="AF161" s="219"/>
      <c r="AG161" s="219"/>
      <c r="AH161" s="220"/>
      <c r="AI161" s="26"/>
      <c r="AJ161" s="26"/>
      <c r="AK161" s="26"/>
      <c r="AL161" s="26"/>
      <c r="AM161" s="26"/>
      <c r="AN161" s="26"/>
      <c r="AO161" s="26"/>
      <c r="AP161" s="26"/>
      <c r="AQ161" s="26"/>
      <c r="AR161" s="26"/>
      <c r="AS161" s="26"/>
      <c r="AT161" s="26"/>
      <c r="AU161" s="212"/>
      <c r="AV161" s="26"/>
      <c r="AW161" s="26"/>
      <c r="AX161" s="9"/>
      <c r="AY161" s="26"/>
      <c r="AZ161" s="221"/>
      <c r="BA161" s="222"/>
      <c r="BB161" s="223"/>
      <c r="BC161" s="209"/>
      <c r="BD161" s="13"/>
      <c r="BE161" s="13"/>
      <c r="BF161" s="13"/>
      <c r="BG161" s="13"/>
      <c r="BH161" s="13"/>
      <c r="BI161" s="13"/>
      <c r="BJ161" s="13"/>
      <c r="BK161" s="13"/>
      <c r="BL161" s="13"/>
    </row>
    <row r="162" spans="1:64" ht="23.5" thickBot="1" x14ac:dyDescent="0.3">
      <c r="A162" s="7"/>
      <c r="B162" s="224" t="s">
        <v>249</v>
      </c>
      <c r="C162" s="66"/>
      <c r="D162" s="66"/>
      <c r="E162" s="66"/>
      <c r="F162" s="66"/>
      <c r="G162" s="66"/>
      <c r="H162" s="66">
        <f>SUM(H15:H160)</f>
        <v>124114408.75023122</v>
      </c>
      <c r="I162" s="66">
        <f>SUM(I15:I160)</f>
        <v>28322342.770845149</v>
      </c>
      <c r="J162" s="66">
        <f>SUM(J15:J160)</f>
        <v>77216057.534091145</v>
      </c>
      <c r="K162" s="66">
        <f>SUM(K15:K160)</f>
        <v>78616308.467559308</v>
      </c>
      <c r="L162" s="66">
        <f>SUM(L15:L160)</f>
        <v>308269117.52272683</v>
      </c>
      <c r="M162" s="26"/>
      <c r="N162" s="212"/>
      <c r="O162" s="66"/>
      <c r="P162" s="211"/>
      <c r="Q162" s="214"/>
      <c r="R162" s="215"/>
      <c r="S162" s="216"/>
      <c r="T162" s="217"/>
      <c r="V162" s="212"/>
      <c r="W162" s="26"/>
      <c r="X162" s="26"/>
      <c r="Y162" s="26"/>
      <c r="Z162" s="26"/>
      <c r="AA162" s="26"/>
      <c r="AB162" s="26"/>
      <c r="AC162" s="26"/>
      <c r="AD162" s="218"/>
      <c r="AE162" s="219"/>
      <c r="AF162" s="219"/>
      <c r="AG162" s="219"/>
      <c r="AH162" s="220"/>
      <c r="AI162" s="26"/>
      <c r="AJ162" s="26"/>
      <c r="AK162" s="26"/>
      <c r="AL162" s="26"/>
      <c r="AM162" s="26"/>
      <c r="AN162" s="26"/>
      <c r="AO162" s="26"/>
      <c r="AP162" s="26"/>
      <c r="AQ162" s="26"/>
      <c r="AR162" s="26"/>
      <c r="AS162" s="26"/>
      <c r="AT162" s="26"/>
      <c r="AU162" s="212"/>
      <c r="AV162" s="26"/>
      <c r="AW162" s="26"/>
      <c r="AX162" s="9"/>
      <c r="AY162" s="26"/>
      <c r="AZ162" s="54"/>
      <c r="BA162" s="225"/>
      <c r="BB162" s="226"/>
      <c r="BC162" s="81"/>
      <c r="BD162" s="13"/>
      <c r="BE162" s="13"/>
      <c r="BF162" s="13"/>
      <c r="BG162" s="13"/>
      <c r="BH162" s="13"/>
      <c r="BI162" s="13"/>
      <c r="BJ162" s="13"/>
      <c r="BK162" s="13"/>
      <c r="BL162" s="13"/>
    </row>
    <row r="163" spans="1:64" ht="13" x14ac:dyDescent="0.3">
      <c r="C163" s="227"/>
      <c r="D163" s="228"/>
      <c r="E163" s="227"/>
      <c r="F163" s="227"/>
      <c r="G163" s="229"/>
      <c r="H163" s="26"/>
      <c r="I163" s="26"/>
      <c r="J163" s="26"/>
      <c r="K163" s="230"/>
      <c r="L163" s="231">
        <f>A8-L162</f>
        <v>529450.47727316618</v>
      </c>
      <c r="M163" s="231"/>
      <c r="N163" s="232"/>
      <c r="P163" s="211"/>
      <c r="R163" s="26">
        <f>M163</f>
        <v>0</v>
      </c>
      <c r="AU163" s="212"/>
      <c r="AV163" s="6"/>
      <c r="AX163" s="9"/>
      <c r="AY163" s="66">
        <f>SUM(AY16:AY161)</f>
        <v>2080</v>
      </c>
      <c r="AZ163" s="61">
        <f>SUM(AZ15:AZ160)</f>
        <v>2982904</v>
      </c>
      <c r="BA163" s="233">
        <f>SUM(BA15:BA157)</f>
        <v>280262186.97789794</v>
      </c>
      <c r="BB163" s="61">
        <f>SUM(BB15:BB160,BH166)</f>
        <v>281503481.48999989</v>
      </c>
      <c r="BC163" s="208"/>
      <c r="BD163" s="234" t="s">
        <v>250</v>
      </c>
      <c r="BE163" s="235">
        <f>AW7</f>
        <v>173310.1607015164</v>
      </c>
      <c r="BF163" s="13"/>
      <c r="BG163" s="236" t="s">
        <v>101</v>
      </c>
      <c r="BH163" s="237">
        <f>BH157</f>
        <v>148563</v>
      </c>
      <c r="BI163" s="13"/>
      <c r="BJ163" s="13"/>
      <c r="BK163" s="13"/>
      <c r="BL163" s="13"/>
    </row>
    <row r="164" spans="1:64" ht="38.5" thickBot="1" x14ac:dyDescent="0.35">
      <c r="D164" s="211"/>
      <c r="E164" s="66"/>
      <c r="F164" s="66"/>
      <c r="G164" s="26"/>
      <c r="H164" s="26"/>
      <c r="K164" s="70" t="s">
        <v>251</v>
      </c>
      <c r="L164" s="231">
        <f>A9</f>
        <v>21615899.760000002</v>
      </c>
      <c r="M164" s="231">
        <f>L164</f>
        <v>21615899.760000002</v>
      </c>
      <c r="N164" s="232" t="s">
        <v>251</v>
      </c>
      <c r="R164" s="26"/>
      <c r="U164" s="238" t="s">
        <v>252</v>
      </c>
      <c r="V164" s="232">
        <f>$M163</f>
        <v>0</v>
      </c>
      <c r="X164" s="231">
        <f>$M163</f>
        <v>0</v>
      </c>
      <c r="AS164" s="8" t="s">
        <v>253</v>
      </c>
      <c r="AT164" s="8"/>
      <c r="AU164" s="232">
        <f>$M163</f>
        <v>0</v>
      </c>
      <c r="AV164" s="6"/>
      <c r="AX164" s="9"/>
      <c r="AY164" s="6"/>
      <c r="AZ164" s="239"/>
      <c r="BA164" s="7"/>
      <c r="BB164" s="61">
        <f>AZ163</f>
        <v>2982904</v>
      </c>
      <c r="BC164" s="208"/>
      <c r="BD164" s="240" t="s">
        <v>254</v>
      </c>
      <c r="BE164" s="241">
        <f>BJ157-BJ55</f>
        <v>18490</v>
      </c>
      <c r="BF164" s="13"/>
      <c r="BG164" s="242" t="s">
        <v>99</v>
      </c>
      <c r="BH164" s="243">
        <f>BD157</f>
        <v>193816</v>
      </c>
      <c r="BI164" s="13"/>
      <c r="BJ164" s="13"/>
      <c r="BK164" s="13"/>
      <c r="BL164" s="13"/>
    </row>
    <row r="165" spans="1:64" ht="13.5" thickBot="1" x14ac:dyDescent="0.35">
      <c r="H165" s="26"/>
      <c r="K165" s="70" t="s">
        <v>255</v>
      </c>
      <c r="L165" s="231">
        <f>A10</f>
        <v>2696282.75</v>
      </c>
      <c r="M165" s="231">
        <f>L165</f>
        <v>2696282.75</v>
      </c>
      <c r="N165" s="244" t="s">
        <v>256</v>
      </c>
      <c r="R165" s="6"/>
      <c r="U165" s="238" t="s">
        <v>257</v>
      </c>
      <c r="V165" s="232">
        <f>$M164</f>
        <v>21615899.760000002</v>
      </c>
      <c r="X165" s="231">
        <f>$M164</f>
        <v>21615899.760000002</v>
      </c>
      <c r="AS165" s="8" t="s">
        <v>258</v>
      </c>
      <c r="AT165" s="8"/>
      <c r="AU165" s="232">
        <f>$M164</f>
        <v>21615899.760000002</v>
      </c>
      <c r="AV165" s="6"/>
      <c r="AX165" s="9"/>
      <c r="AY165" s="6"/>
      <c r="AZ165" s="245"/>
      <c r="BA165" s="7"/>
      <c r="BB165" s="61">
        <f>SUM(BB163:BB164)</f>
        <v>284486385.48999989</v>
      </c>
      <c r="BC165" s="13"/>
      <c r="BD165" s="246" t="s">
        <v>259</v>
      </c>
      <c r="BE165" s="241">
        <f>BE163+BE164</f>
        <v>191800.1607015164</v>
      </c>
      <c r="BF165" s="13"/>
      <c r="BG165" s="247" t="s">
        <v>100</v>
      </c>
      <c r="BH165" s="248">
        <f>BF157</f>
        <v>44775</v>
      </c>
      <c r="BI165" s="13"/>
      <c r="BJ165" s="13"/>
      <c r="BK165" s="13"/>
      <c r="BL165" s="13"/>
    </row>
    <row r="166" spans="1:64" ht="39.5" thickBot="1" x14ac:dyDescent="0.35">
      <c r="K166" s="249" t="s">
        <v>260</v>
      </c>
      <c r="L166" s="231">
        <f>C11</f>
        <v>0</v>
      </c>
      <c r="M166" s="231">
        <v>0</v>
      </c>
      <c r="N166" s="250" t="s">
        <v>261</v>
      </c>
      <c r="R166" s="6"/>
      <c r="X166" s="53">
        <f>A11</f>
        <v>0</v>
      </c>
      <c r="AS166" s="251" t="s">
        <v>262</v>
      </c>
      <c r="AT166" s="8"/>
      <c r="AU166" s="232">
        <f>A11</f>
        <v>0</v>
      </c>
      <c r="AV166" s="6"/>
      <c r="AX166" s="9"/>
      <c r="AY166" s="6"/>
      <c r="BA166" s="7"/>
      <c r="BB166" s="3"/>
      <c r="BC166" s="208"/>
      <c r="BD166" s="13"/>
      <c r="BE166" s="13"/>
      <c r="BF166" s="13"/>
      <c r="BG166" s="252" t="s">
        <v>263</v>
      </c>
      <c r="BH166" s="253">
        <f>SUM(BH163:BH165)</f>
        <v>387154</v>
      </c>
      <c r="BI166" s="13"/>
      <c r="BJ166" s="13"/>
      <c r="BK166" s="13"/>
      <c r="BL166" s="13"/>
    </row>
    <row r="167" spans="1:64" ht="13" x14ac:dyDescent="0.3">
      <c r="R167" s="6"/>
      <c r="X167" s="26"/>
      <c r="AS167" s="254" t="s">
        <v>264</v>
      </c>
      <c r="AT167" s="8"/>
      <c r="AU167" s="232"/>
      <c r="AV167" s="6"/>
      <c r="AX167" s="9"/>
      <c r="AY167" s="6"/>
      <c r="BA167" s="7"/>
      <c r="BB167" s="3"/>
      <c r="BC167" s="13"/>
      <c r="BD167" s="13"/>
      <c r="BE167" s="13"/>
      <c r="BF167" s="13"/>
      <c r="BG167" s="13"/>
      <c r="BH167" s="13"/>
      <c r="BI167" s="13"/>
      <c r="BJ167" s="13"/>
      <c r="BK167" s="13"/>
      <c r="BL167" s="13"/>
    </row>
    <row r="168" spans="1:64" x14ac:dyDescent="0.25">
      <c r="BD168" s="61"/>
    </row>
  </sheetData>
  <mergeCells count="12">
    <mergeCell ref="BE13:BF13"/>
    <mergeCell ref="BG13:BH13"/>
    <mergeCell ref="BI13:BJ13"/>
    <mergeCell ref="BC158:BD158"/>
    <mergeCell ref="BE158:BF158"/>
    <mergeCell ref="BG158:BH158"/>
    <mergeCell ref="BI158:BJ158"/>
    <mergeCell ref="C8:E8"/>
    <mergeCell ref="Q8:S8"/>
    <mergeCell ref="C9:E9"/>
    <mergeCell ref="BC9:BD9"/>
    <mergeCell ref="BC13:BD13"/>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0"/>
  <sheetViews>
    <sheetView workbookViewId="0">
      <selection sqref="A1:I1"/>
    </sheetView>
  </sheetViews>
  <sheetFormatPr defaultColWidth="9.1796875" defaultRowHeight="14.5" x14ac:dyDescent="0.35"/>
  <cols>
    <col min="1" max="1" width="13.7265625" style="589" customWidth="1"/>
    <col min="2" max="2" width="20.81640625" style="589" customWidth="1"/>
    <col min="3" max="3" width="16.7265625" style="589" customWidth="1"/>
    <col min="4" max="5" width="17.453125" style="589" customWidth="1"/>
    <col min="6" max="6" width="16.7265625" style="589" customWidth="1"/>
    <col min="7" max="8" width="17.453125" style="589" customWidth="1"/>
    <col min="9" max="9" width="19.7265625" style="589" customWidth="1"/>
    <col min="10" max="16384" width="9.1796875" style="589"/>
  </cols>
  <sheetData>
    <row r="1" spans="1:9" ht="28.9" customHeight="1" x14ac:dyDescent="0.4">
      <c r="A1" s="1229" t="s">
        <v>818</v>
      </c>
      <c r="B1" s="1230"/>
      <c r="C1" s="1230"/>
      <c r="D1" s="1230"/>
      <c r="E1" s="1230"/>
      <c r="F1" s="1230"/>
      <c r="G1" s="1230"/>
      <c r="H1" s="1230"/>
      <c r="I1" s="1230"/>
    </row>
    <row r="2" spans="1:9" x14ac:dyDescent="0.35">
      <c r="A2" s="1231" t="s">
        <v>819</v>
      </c>
      <c r="B2" s="1233" t="s">
        <v>820</v>
      </c>
      <c r="C2" s="1231">
        <v>2020</v>
      </c>
      <c r="D2" s="1234"/>
      <c r="E2" s="1228"/>
      <c r="F2" s="1231">
        <v>2019</v>
      </c>
      <c r="G2" s="1234"/>
      <c r="H2" s="1228"/>
    </row>
    <row r="3" spans="1:9" x14ac:dyDescent="0.35">
      <c r="A3" s="1232"/>
      <c r="B3" s="1232"/>
      <c r="C3" s="590" t="s">
        <v>821</v>
      </c>
      <c r="D3" s="590" t="s">
        <v>822</v>
      </c>
      <c r="E3" s="590" t="s">
        <v>823</v>
      </c>
      <c r="F3" s="590" t="s">
        <v>821</v>
      </c>
      <c r="G3" s="590" t="s">
        <v>822</v>
      </c>
      <c r="H3" s="590" t="s">
        <v>823</v>
      </c>
      <c r="I3" s="591" t="s">
        <v>821</v>
      </c>
    </row>
    <row r="4" spans="1:9" ht="25" x14ac:dyDescent="0.35">
      <c r="A4" s="592" t="s">
        <v>824</v>
      </c>
      <c r="B4" s="593" t="s">
        <v>300</v>
      </c>
      <c r="C4" s="594">
        <v>0</v>
      </c>
      <c r="D4" s="594">
        <v>0</v>
      </c>
      <c r="E4" s="594">
        <v>0</v>
      </c>
      <c r="F4" s="594">
        <v>7302519</v>
      </c>
      <c r="G4" s="594">
        <v>3921247.81</v>
      </c>
      <c r="H4" s="594">
        <v>3381271.19</v>
      </c>
      <c r="I4" s="595">
        <f>C4+F4</f>
        <v>7302519</v>
      </c>
    </row>
    <row r="5" spans="1:9" x14ac:dyDescent="0.35">
      <c r="A5" s="596" t="s">
        <v>825</v>
      </c>
      <c r="B5" s="597" t="s">
        <v>826</v>
      </c>
      <c r="C5" s="598">
        <v>0</v>
      </c>
      <c r="D5" s="598">
        <v>0</v>
      </c>
      <c r="E5" s="598">
        <v>0</v>
      </c>
      <c r="F5" s="598">
        <v>107718</v>
      </c>
      <c r="G5" s="598">
        <v>89440.66</v>
      </c>
      <c r="H5" s="598">
        <v>18277.34</v>
      </c>
      <c r="I5" s="595">
        <f t="shared" ref="I5:I68" si="0">C5+F5</f>
        <v>107718</v>
      </c>
    </row>
    <row r="6" spans="1:9" x14ac:dyDescent="0.35">
      <c r="A6" s="592" t="s">
        <v>450</v>
      </c>
      <c r="B6" s="593" t="s">
        <v>827</v>
      </c>
      <c r="C6" s="594">
        <v>0</v>
      </c>
      <c r="D6" s="594">
        <v>0</v>
      </c>
      <c r="E6" s="594">
        <v>0</v>
      </c>
      <c r="F6" s="594">
        <v>299777</v>
      </c>
      <c r="G6" s="594">
        <v>249028.23</v>
      </c>
      <c r="H6" s="594">
        <v>50748.77</v>
      </c>
      <c r="I6" s="595">
        <f t="shared" si="0"/>
        <v>299777</v>
      </c>
    </row>
    <row r="7" spans="1:9" x14ac:dyDescent="0.35">
      <c r="A7" s="592" t="s">
        <v>452</v>
      </c>
      <c r="B7" s="593" t="s">
        <v>451</v>
      </c>
      <c r="C7" s="594">
        <v>0</v>
      </c>
      <c r="D7" s="594">
        <v>0</v>
      </c>
      <c r="E7" s="594">
        <v>0</v>
      </c>
      <c r="F7" s="594">
        <v>1641876</v>
      </c>
      <c r="G7" s="594">
        <v>1164776.3600000001</v>
      </c>
      <c r="H7" s="594">
        <v>477099.64</v>
      </c>
      <c r="I7" s="595">
        <f t="shared" si="0"/>
        <v>1641876</v>
      </c>
    </row>
    <row r="8" spans="1:9" x14ac:dyDescent="0.35">
      <c r="A8" s="596" t="s">
        <v>828</v>
      </c>
      <c r="B8" s="597" t="s">
        <v>829</v>
      </c>
      <c r="C8" s="598">
        <v>0</v>
      </c>
      <c r="D8" s="598">
        <v>0</v>
      </c>
      <c r="E8" s="598">
        <v>0</v>
      </c>
      <c r="F8" s="598">
        <v>1215516</v>
      </c>
      <c r="G8" s="598">
        <v>986751.49</v>
      </c>
      <c r="H8" s="598">
        <v>228764.51</v>
      </c>
      <c r="I8" s="595">
        <f t="shared" si="0"/>
        <v>1215516</v>
      </c>
    </row>
    <row r="9" spans="1:9" x14ac:dyDescent="0.35">
      <c r="A9" s="592" t="s">
        <v>455</v>
      </c>
      <c r="B9" s="593" t="s">
        <v>830</v>
      </c>
      <c r="C9" s="594">
        <v>0</v>
      </c>
      <c r="D9" s="594">
        <v>0</v>
      </c>
      <c r="E9" s="594">
        <v>0</v>
      </c>
      <c r="F9" s="594">
        <v>690979</v>
      </c>
      <c r="G9" s="594">
        <v>468283.48</v>
      </c>
      <c r="H9" s="594">
        <v>222695.52</v>
      </c>
      <c r="I9" s="595">
        <f t="shared" si="0"/>
        <v>690979</v>
      </c>
    </row>
    <row r="10" spans="1:9" x14ac:dyDescent="0.35">
      <c r="A10" s="596" t="s">
        <v>831</v>
      </c>
      <c r="B10" s="597" t="s">
        <v>832</v>
      </c>
      <c r="C10" s="598">
        <v>0</v>
      </c>
      <c r="D10" s="598">
        <v>0</v>
      </c>
      <c r="E10" s="598">
        <v>0</v>
      </c>
      <c r="F10" s="598">
        <v>2750884</v>
      </c>
      <c r="G10" s="598">
        <v>1748202.99</v>
      </c>
      <c r="H10" s="598">
        <v>1002681.01</v>
      </c>
      <c r="I10" s="595">
        <f t="shared" si="0"/>
        <v>2750884</v>
      </c>
    </row>
    <row r="11" spans="1:9" x14ac:dyDescent="0.35">
      <c r="A11" s="592" t="s">
        <v>458</v>
      </c>
      <c r="B11" s="593" t="s">
        <v>457</v>
      </c>
      <c r="C11" s="594">
        <v>0</v>
      </c>
      <c r="D11" s="594">
        <v>0</v>
      </c>
      <c r="E11" s="594">
        <v>0</v>
      </c>
      <c r="F11" s="594">
        <v>2021422</v>
      </c>
      <c r="G11" s="594">
        <v>1721367.67</v>
      </c>
      <c r="H11" s="594">
        <v>300054.33</v>
      </c>
      <c r="I11" s="595">
        <f t="shared" si="0"/>
        <v>2021422</v>
      </c>
    </row>
    <row r="12" spans="1:9" x14ac:dyDescent="0.35">
      <c r="A12" s="596" t="s">
        <v>460</v>
      </c>
      <c r="B12" s="597" t="s">
        <v>35</v>
      </c>
      <c r="C12" s="598">
        <v>0</v>
      </c>
      <c r="D12" s="598">
        <v>0</v>
      </c>
      <c r="E12" s="598">
        <v>0</v>
      </c>
      <c r="F12" s="598">
        <v>101563</v>
      </c>
      <c r="G12" s="598">
        <v>96507.53</v>
      </c>
      <c r="H12" s="598">
        <v>5055.47</v>
      </c>
      <c r="I12" s="595">
        <f t="shared" si="0"/>
        <v>101563</v>
      </c>
    </row>
    <row r="13" spans="1:9" x14ac:dyDescent="0.35">
      <c r="A13" s="592" t="s">
        <v>462</v>
      </c>
      <c r="B13" s="593" t="s">
        <v>461</v>
      </c>
      <c r="C13" s="594">
        <v>0</v>
      </c>
      <c r="D13" s="594">
        <v>0</v>
      </c>
      <c r="E13" s="594">
        <v>0</v>
      </c>
      <c r="F13" s="594">
        <v>692487</v>
      </c>
      <c r="G13" s="594">
        <v>629385.56000000006</v>
      </c>
      <c r="H13" s="594">
        <v>63101.440000000002</v>
      </c>
      <c r="I13" s="595">
        <f t="shared" si="0"/>
        <v>692487</v>
      </c>
    </row>
    <row r="14" spans="1:9" x14ac:dyDescent="0.35">
      <c r="A14" s="596" t="s">
        <v>464</v>
      </c>
      <c r="B14" s="597" t="s">
        <v>463</v>
      </c>
      <c r="C14" s="598">
        <v>0</v>
      </c>
      <c r="D14" s="598">
        <v>0</v>
      </c>
      <c r="E14" s="598">
        <v>0</v>
      </c>
      <c r="F14" s="598">
        <v>573369</v>
      </c>
      <c r="G14" s="598">
        <v>573369</v>
      </c>
      <c r="H14" s="598">
        <v>0</v>
      </c>
      <c r="I14" s="595">
        <f t="shared" si="0"/>
        <v>573369</v>
      </c>
    </row>
    <row r="15" spans="1:9" x14ac:dyDescent="0.35">
      <c r="A15" s="592" t="s">
        <v>466</v>
      </c>
      <c r="B15" s="593" t="s">
        <v>465</v>
      </c>
      <c r="C15" s="594">
        <v>0</v>
      </c>
      <c r="D15" s="594">
        <v>0</v>
      </c>
      <c r="E15" s="594">
        <v>0</v>
      </c>
      <c r="F15" s="594">
        <v>2277702</v>
      </c>
      <c r="G15" s="594">
        <v>2035352.96</v>
      </c>
      <c r="H15" s="594">
        <v>242349.04</v>
      </c>
      <c r="I15" s="595">
        <f t="shared" si="0"/>
        <v>2277702</v>
      </c>
    </row>
    <row r="16" spans="1:9" x14ac:dyDescent="0.35">
      <c r="A16" s="596" t="s">
        <v>468</v>
      </c>
      <c r="B16" s="597" t="s">
        <v>833</v>
      </c>
      <c r="C16" s="598">
        <v>0</v>
      </c>
      <c r="D16" s="598">
        <v>0</v>
      </c>
      <c r="E16" s="598">
        <v>0</v>
      </c>
      <c r="F16" s="598">
        <v>119548</v>
      </c>
      <c r="G16" s="598">
        <v>119271.03999999999</v>
      </c>
      <c r="H16" s="598">
        <v>276.95999999999998</v>
      </c>
      <c r="I16" s="595">
        <f t="shared" si="0"/>
        <v>119548</v>
      </c>
    </row>
    <row r="17" spans="1:9" x14ac:dyDescent="0.35">
      <c r="A17" s="592" t="s">
        <v>470</v>
      </c>
      <c r="B17" s="593" t="s">
        <v>469</v>
      </c>
      <c r="C17" s="594">
        <v>0</v>
      </c>
      <c r="D17" s="594">
        <v>0</v>
      </c>
      <c r="E17" s="594">
        <v>0</v>
      </c>
      <c r="F17" s="594">
        <v>1878508</v>
      </c>
      <c r="G17" s="594">
        <v>1692660.78</v>
      </c>
      <c r="H17" s="594">
        <v>185847.22</v>
      </c>
      <c r="I17" s="595">
        <f t="shared" si="0"/>
        <v>1878508</v>
      </c>
    </row>
    <row r="18" spans="1:9" x14ac:dyDescent="0.35">
      <c r="A18" s="596" t="s">
        <v>472</v>
      </c>
      <c r="B18" s="597" t="s">
        <v>834</v>
      </c>
      <c r="C18" s="598">
        <v>0</v>
      </c>
      <c r="D18" s="598">
        <v>0</v>
      </c>
      <c r="E18" s="598">
        <v>0</v>
      </c>
      <c r="F18" s="598">
        <v>930428</v>
      </c>
      <c r="G18" s="598">
        <v>718712.91</v>
      </c>
      <c r="H18" s="598">
        <v>211715.09</v>
      </c>
      <c r="I18" s="595">
        <f t="shared" si="0"/>
        <v>930428</v>
      </c>
    </row>
    <row r="19" spans="1:9" x14ac:dyDescent="0.35">
      <c r="A19" s="592" t="s">
        <v>474</v>
      </c>
      <c r="B19" s="593" t="s">
        <v>473</v>
      </c>
      <c r="C19" s="594">
        <v>0</v>
      </c>
      <c r="D19" s="594">
        <v>0</v>
      </c>
      <c r="E19" s="594">
        <v>0</v>
      </c>
      <c r="F19" s="594">
        <v>2473917</v>
      </c>
      <c r="G19" s="594">
        <v>2038338.19</v>
      </c>
      <c r="H19" s="594">
        <v>435578.81</v>
      </c>
      <c r="I19" s="595">
        <f t="shared" si="0"/>
        <v>2473917</v>
      </c>
    </row>
    <row r="20" spans="1:9" x14ac:dyDescent="0.35">
      <c r="A20" s="596" t="s">
        <v>476</v>
      </c>
      <c r="B20" s="597" t="s">
        <v>475</v>
      </c>
      <c r="C20" s="598">
        <v>0</v>
      </c>
      <c r="D20" s="598">
        <v>0</v>
      </c>
      <c r="E20" s="598">
        <v>0</v>
      </c>
      <c r="F20" s="598">
        <v>429020</v>
      </c>
      <c r="G20" s="598">
        <v>418337.3</v>
      </c>
      <c r="H20" s="598">
        <v>10682.7</v>
      </c>
      <c r="I20" s="595">
        <f t="shared" si="0"/>
        <v>429020</v>
      </c>
    </row>
    <row r="21" spans="1:9" x14ac:dyDescent="0.35">
      <c r="A21" s="592" t="s">
        <v>478</v>
      </c>
      <c r="B21" s="593" t="s">
        <v>477</v>
      </c>
      <c r="C21" s="594">
        <v>0</v>
      </c>
      <c r="D21" s="594">
        <v>0</v>
      </c>
      <c r="E21" s="594">
        <v>0</v>
      </c>
      <c r="F21" s="594">
        <v>1906904</v>
      </c>
      <c r="G21" s="594">
        <v>1774313.22</v>
      </c>
      <c r="H21" s="594">
        <v>132590.78</v>
      </c>
      <c r="I21" s="595">
        <f t="shared" si="0"/>
        <v>1906904</v>
      </c>
    </row>
    <row r="22" spans="1:9" x14ac:dyDescent="0.35">
      <c r="A22" s="596" t="s">
        <v>480</v>
      </c>
      <c r="B22" s="597" t="s">
        <v>479</v>
      </c>
      <c r="C22" s="598">
        <v>0</v>
      </c>
      <c r="D22" s="598">
        <v>0</v>
      </c>
      <c r="E22" s="598">
        <v>0</v>
      </c>
      <c r="F22" s="598">
        <v>925830</v>
      </c>
      <c r="G22" s="598">
        <v>848845.95</v>
      </c>
      <c r="H22" s="598">
        <v>76984.05</v>
      </c>
      <c r="I22" s="595">
        <f t="shared" si="0"/>
        <v>925830</v>
      </c>
    </row>
    <row r="23" spans="1:9" x14ac:dyDescent="0.35">
      <c r="A23" s="592" t="s">
        <v>482</v>
      </c>
      <c r="B23" s="593" t="s">
        <v>481</v>
      </c>
      <c r="C23" s="594">
        <v>0</v>
      </c>
      <c r="D23" s="594">
        <v>0</v>
      </c>
      <c r="E23" s="594">
        <v>0</v>
      </c>
      <c r="F23" s="594">
        <v>667334</v>
      </c>
      <c r="G23" s="594">
        <v>522353.11</v>
      </c>
      <c r="H23" s="594">
        <v>144980.89000000001</v>
      </c>
      <c r="I23" s="595">
        <f t="shared" si="0"/>
        <v>667334</v>
      </c>
    </row>
    <row r="24" spans="1:9" x14ac:dyDescent="0.35">
      <c r="A24" s="596" t="s">
        <v>484</v>
      </c>
      <c r="B24" s="597" t="s">
        <v>483</v>
      </c>
      <c r="C24" s="598">
        <v>0</v>
      </c>
      <c r="D24" s="598">
        <v>0</v>
      </c>
      <c r="E24" s="598">
        <v>0</v>
      </c>
      <c r="F24" s="598">
        <v>1443129</v>
      </c>
      <c r="G24" s="598">
        <v>1188986.3899999999</v>
      </c>
      <c r="H24" s="598">
        <v>254142.61</v>
      </c>
      <c r="I24" s="595">
        <f t="shared" si="0"/>
        <v>1443129</v>
      </c>
    </row>
    <row r="25" spans="1:9" x14ac:dyDescent="0.35">
      <c r="A25" s="592" t="s">
        <v>486</v>
      </c>
      <c r="B25" s="593" t="s">
        <v>485</v>
      </c>
      <c r="C25" s="594">
        <v>0</v>
      </c>
      <c r="D25" s="594">
        <v>0</v>
      </c>
      <c r="E25" s="594">
        <v>0</v>
      </c>
      <c r="F25" s="594">
        <v>417097</v>
      </c>
      <c r="G25" s="594">
        <v>387784.62</v>
      </c>
      <c r="H25" s="594">
        <v>29312.38</v>
      </c>
      <c r="I25" s="595">
        <f t="shared" si="0"/>
        <v>417097</v>
      </c>
    </row>
    <row r="26" spans="1:9" x14ac:dyDescent="0.35">
      <c r="A26" s="596" t="s">
        <v>488</v>
      </c>
      <c r="B26" s="597" t="s">
        <v>835</v>
      </c>
      <c r="C26" s="598">
        <v>0</v>
      </c>
      <c r="D26" s="598">
        <v>0</v>
      </c>
      <c r="E26" s="598">
        <v>0</v>
      </c>
      <c r="F26" s="598">
        <v>1583747</v>
      </c>
      <c r="G26" s="598">
        <v>1327213.3799999999</v>
      </c>
      <c r="H26" s="598">
        <v>256533.62</v>
      </c>
      <c r="I26" s="595">
        <f t="shared" si="0"/>
        <v>1583747</v>
      </c>
    </row>
    <row r="27" spans="1:9" x14ac:dyDescent="0.35">
      <c r="A27" s="592" t="s">
        <v>490</v>
      </c>
      <c r="B27" s="593" t="s">
        <v>836</v>
      </c>
      <c r="C27" s="594">
        <v>0</v>
      </c>
      <c r="D27" s="594">
        <v>0</v>
      </c>
      <c r="E27" s="594">
        <v>0</v>
      </c>
      <c r="F27" s="594">
        <v>199190</v>
      </c>
      <c r="G27" s="594">
        <v>133715.42000000001</v>
      </c>
      <c r="H27" s="594">
        <v>65474.58</v>
      </c>
      <c r="I27" s="595">
        <f t="shared" si="0"/>
        <v>199190</v>
      </c>
    </row>
    <row r="28" spans="1:9" x14ac:dyDescent="0.35">
      <c r="A28" s="596" t="s">
        <v>492</v>
      </c>
      <c r="B28" s="597" t="s">
        <v>491</v>
      </c>
      <c r="C28" s="598">
        <v>387591.89</v>
      </c>
      <c r="D28" s="598">
        <v>0</v>
      </c>
      <c r="E28" s="598">
        <v>387591.89</v>
      </c>
      <c r="F28" s="598">
        <v>1480878.11</v>
      </c>
      <c r="G28" s="598">
        <v>1471931.55</v>
      </c>
      <c r="H28" s="598">
        <v>8946.56</v>
      </c>
      <c r="I28" s="595">
        <f t="shared" si="0"/>
        <v>1868470</v>
      </c>
    </row>
    <row r="29" spans="1:9" x14ac:dyDescent="0.35">
      <c r="A29" s="592" t="s">
        <v>494</v>
      </c>
      <c r="B29" s="593" t="s">
        <v>493</v>
      </c>
      <c r="C29" s="594">
        <v>0</v>
      </c>
      <c r="D29" s="594">
        <v>0</v>
      </c>
      <c r="E29" s="594">
        <v>0</v>
      </c>
      <c r="F29" s="594">
        <v>961002</v>
      </c>
      <c r="G29" s="594">
        <v>775961.83</v>
      </c>
      <c r="H29" s="594">
        <v>185040.17</v>
      </c>
      <c r="I29" s="595">
        <f t="shared" si="0"/>
        <v>961002</v>
      </c>
    </row>
    <row r="30" spans="1:9" x14ac:dyDescent="0.35">
      <c r="A30" s="596" t="s">
        <v>837</v>
      </c>
      <c r="B30" s="597" t="s">
        <v>838</v>
      </c>
      <c r="C30" s="598">
        <v>0</v>
      </c>
      <c r="D30" s="598">
        <v>0</v>
      </c>
      <c r="E30" s="598">
        <v>0</v>
      </c>
      <c r="F30" s="598">
        <v>2952746</v>
      </c>
      <c r="G30" s="598">
        <v>1361873.3</v>
      </c>
      <c r="H30" s="598">
        <v>1590872.7</v>
      </c>
      <c r="I30" s="595">
        <f t="shared" si="0"/>
        <v>2952746</v>
      </c>
    </row>
    <row r="31" spans="1:9" x14ac:dyDescent="0.35">
      <c r="A31" s="592" t="s">
        <v>497</v>
      </c>
      <c r="B31" s="593" t="s">
        <v>496</v>
      </c>
      <c r="C31" s="594">
        <v>0</v>
      </c>
      <c r="D31" s="594">
        <v>0</v>
      </c>
      <c r="E31" s="594">
        <v>0</v>
      </c>
      <c r="F31" s="594">
        <v>406250</v>
      </c>
      <c r="G31" s="594">
        <v>356821.96</v>
      </c>
      <c r="H31" s="594">
        <v>49428.04</v>
      </c>
      <c r="I31" s="595">
        <f t="shared" si="0"/>
        <v>406250</v>
      </c>
    </row>
    <row r="32" spans="1:9" x14ac:dyDescent="0.35">
      <c r="A32" s="596" t="s">
        <v>499</v>
      </c>
      <c r="B32" s="597" t="s">
        <v>498</v>
      </c>
      <c r="C32" s="598">
        <v>0</v>
      </c>
      <c r="D32" s="598">
        <v>0</v>
      </c>
      <c r="E32" s="598">
        <v>0</v>
      </c>
      <c r="F32" s="598">
        <v>1999866</v>
      </c>
      <c r="G32" s="598">
        <v>1649053.43</v>
      </c>
      <c r="H32" s="598">
        <v>350812.57</v>
      </c>
      <c r="I32" s="595">
        <f t="shared" si="0"/>
        <v>1999866</v>
      </c>
    </row>
    <row r="33" spans="1:9" x14ac:dyDescent="0.35">
      <c r="A33" s="592" t="s">
        <v>501</v>
      </c>
      <c r="B33" s="593" t="s">
        <v>500</v>
      </c>
      <c r="C33" s="594">
        <v>0</v>
      </c>
      <c r="D33" s="594">
        <v>0</v>
      </c>
      <c r="E33" s="594">
        <v>0</v>
      </c>
      <c r="F33" s="594">
        <v>30684555</v>
      </c>
      <c r="G33" s="594">
        <v>26931485.52</v>
      </c>
      <c r="H33" s="594">
        <v>3753069.48</v>
      </c>
      <c r="I33" s="595">
        <f t="shared" si="0"/>
        <v>30684555</v>
      </c>
    </row>
    <row r="34" spans="1:9" x14ac:dyDescent="0.35">
      <c r="A34" s="596" t="s">
        <v>503</v>
      </c>
      <c r="B34" s="597" t="s">
        <v>839</v>
      </c>
      <c r="C34" s="598">
        <v>0</v>
      </c>
      <c r="D34" s="598">
        <v>0</v>
      </c>
      <c r="E34" s="598">
        <v>0</v>
      </c>
      <c r="F34" s="598">
        <v>310467</v>
      </c>
      <c r="G34" s="598">
        <v>267849.34000000003</v>
      </c>
      <c r="H34" s="598">
        <v>42617.66</v>
      </c>
      <c r="I34" s="595">
        <f t="shared" si="0"/>
        <v>310467</v>
      </c>
    </row>
    <row r="35" spans="1:9" x14ac:dyDescent="0.35">
      <c r="A35" s="592" t="s">
        <v>505</v>
      </c>
      <c r="B35" s="593" t="s">
        <v>504</v>
      </c>
      <c r="C35" s="594">
        <v>0</v>
      </c>
      <c r="D35" s="594">
        <v>0</v>
      </c>
      <c r="E35" s="594">
        <v>0</v>
      </c>
      <c r="F35" s="594">
        <v>478701</v>
      </c>
      <c r="G35" s="594">
        <v>432130.35</v>
      </c>
      <c r="H35" s="594">
        <v>46570.65</v>
      </c>
      <c r="I35" s="595">
        <f t="shared" si="0"/>
        <v>478701</v>
      </c>
    </row>
    <row r="36" spans="1:9" x14ac:dyDescent="0.35">
      <c r="A36" s="596" t="s">
        <v>507</v>
      </c>
      <c r="B36" s="597" t="s">
        <v>840</v>
      </c>
      <c r="C36" s="598">
        <v>0</v>
      </c>
      <c r="D36" s="598">
        <v>0</v>
      </c>
      <c r="E36" s="598">
        <v>0</v>
      </c>
      <c r="F36" s="598">
        <v>961747</v>
      </c>
      <c r="G36" s="598">
        <v>648550.61</v>
      </c>
      <c r="H36" s="598">
        <v>313196.39</v>
      </c>
      <c r="I36" s="595">
        <f t="shared" si="0"/>
        <v>961747</v>
      </c>
    </row>
    <row r="37" spans="1:9" x14ac:dyDescent="0.35">
      <c r="A37" s="592" t="s">
        <v>509</v>
      </c>
      <c r="B37" s="593" t="s">
        <v>508</v>
      </c>
      <c r="C37" s="594">
        <v>0</v>
      </c>
      <c r="D37" s="594">
        <v>0</v>
      </c>
      <c r="E37" s="594">
        <v>0</v>
      </c>
      <c r="F37" s="594">
        <v>1872686</v>
      </c>
      <c r="G37" s="594">
        <v>1335288.51</v>
      </c>
      <c r="H37" s="594">
        <v>537397.49</v>
      </c>
      <c r="I37" s="595">
        <f t="shared" si="0"/>
        <v>1872686</v>
      </c>
    </row>
    <row r="38" spans="1:9" x14ac:dyDescent="0.35">
      <c r="A38" s="596" t="s">
        <v>511</v>
      </c>
      <c r="B38" s="597" t="s">
        <v>510</v>
      </c>
      <c r="C38" s="598">
        <v>0</v>
      </c>
      <c r="D38" s="598">
        <v>0</v>
      </c>
      <c r="E38" s="598">
        <v>0</v>
      </c>
      <c r="F38" s="598">
        <v>863547</v>
      </c>
      <c r="G38" s="598">
        <v>644384.11</v>
      </c>
      <c r="H38" s="598">
        <v>219162.89</v>
      </c>
      <c r="I38" s="595">
        <f t="shared" si="0"/>
        <v>863547</v>
      </c>
    </row>
    <row r="39" spans="1:9" x14ac:dyDescent="0.35">
      <c r="A39" s="592" t="s">
        <v>513</v>
      </c>
      <c r="B39" s="593" t="s">
        <v>841</v>
      </c>
      <c r="C39" s="594">
        <v>0</v>
      </c>
      <c r="D39" s="594">
        <v>0</v>
      </c>
      <c r="E39" s="594">
        <v>0</v>
      </c>
      <c r="F39" s="594">
        <v>1061273</v>
      </c>
      <c r="G39" s="594">
        <v>874365.9</v>
      </c>
      <c r="H39" s="594">
        <v>186907.1</v>
      </c>
      <c r="I39" s="595">
        <f t="shared" si="0"/>
        <v>1061273</v>
      </c>
    </row>
    <row r="40" spans="1:9" x14ac:dyDescent="0.35">
      <c r="A40" s="596" t="s">
        <v>515</v>
      </c>
      <c r="B40" s="597" t="s">
        <v>842</v>
      </c>
      <c r="C40" s="598">
        <v>0</v>
      </c>
      <c r="D40" s="598">
        <v>0</v>
      </c>
      <c r="E40" s="598">
        <v>0</v>
      </c>
      <c r="F40" s="598">
        <v>777747</v>
      </c>
      <c r="G40" s="598">
        <v>594934.71</v>
      </c>
      <c r="H40" s="598">
        <v>182812.29</v>
      </c>
      <c r="I40" s="595">
        <f t="shared" si="0"/>
        <v>777747</v>
      </c>
    </row>
    <row r="41" spans="1:9" x14ac:dyDescent="0.35">
      <c r="A41" s="592" t="s">
        <v>517</v>
      </c>
      <c r="B41" s="593" t="s">
        <v>843</v>
      </c>
      <c r="C41" s="594">
        <v>0</v>
      </c>
      <c r="D41" s="594">
        <v>0</v>
      </c>
      <c r="E41" s="594">
        <v>0</v>
      </c>
      <c r="F41" s="594">
        <v>119323</v>
      </c>
      <c r="G41" s="594">
        <v>87811.48</v>
      </c>
      <c r="H41" s="594">
        <v>31511.52</v>
      </c>
      <c r="I41" s="595">
        <f t="shared" si="0"/>
        <v>119323</v>
      </c>
    </row>
    <row r="42" spans="1:9" ht="25" x14ac:dyDescent="0.35">
      <c r="A42" s="596" t="s">
        <v>519</v>
      </c>
      <c r="B42" s="597" t="s">
        <v>844</v>
      </c>
      <c r="C42" s="598">
        <v>0</v>
      </c>
      <c r="D42" s="598">
        <v>0</v>
      </c>
      <c r="E42" s="598">
        <v>0</v>
      </c>
      <c r="F42" s="598">
        <v>1153655</v>
      </c>
      <c r="G42" s="598">
        <v>827014.82</v>
      </c>
      <c r="H42" s="598">
        <v>326640.18</v>
      </c>
      <c r="I42" s="595">
        <f t="shared" si="0"/>
        <v>1153655</v>
      </c>
    </row>
    <row r="43" spans="1:9" x14ac:dyDescent="0.35">
      <c r="A43" s="592" t="s">
        <v>521</v>
      </c>
      <c r="B43" s="593" t="s">
        <v>845</v>
      </c>
      <c r="C43" s="594">
        <v>0</v>
      </c>
      <c r="D43" s="594">
        <v>0</v>
      </c>
      <c r="E43" s="594">
        <v>0</v>
      </c>
      <c r="F43" s="594">
        <v>393339</v>
      </c>
      <c r="G43" s="594">
        <v>384479.15</v>
      </c>
      <c r="H43" s="594">
        <v>8859.85</v>
      </c>
      <c r="I43" s="595">
        <f t="shared" si="0"/>
        <v>393339</v>
      </c>
    </row>
    <row r="44" spans="1:9" x14ac:dyDescent="0.35">
      <c r="A44" s="596" t="s">
        <v>523</v>
      </c>
      <c r="B44" s="597" t="s">
        <v>522</v>
      </c>
      <c r="C44" s="598">
        <v>0</v>
      </c>
      <c r="D44" s="598">
        <v>0</v>
      </c>
      <c r="E44" s="598">
        <v>0</v>
      </c>
      <c r="F44" s="598">
        <v>900475</v>
      </c>
      <c r="G44" s="598">
        <v>816675.26</v>
      </c>
      <c r="H44" s="598">
        <v>83799.740000000005</v>
      </c>
      <c r="I44" s="595">
        <f t="shared" si="0"/>
        <v>900475</v>
      </c>
    </row>
    <row r="45" spans="1:9" x14ac:dyDescent="0.35">
      <c r="A45" s="592" t="s">
        <v>525</v>
      </c>
      <c r="B45" s="593" t="s">
        <v>524</v>
      </c>
      <c r="C45" s="594">
        <v>0</v>
      </c>
      <c r="D45" s="594">
        <v>0</v>
      </c>
      <c r="E45" s="594">
        <v>0</v>
      </c>
      <c r="F45" s="594">
        <v>1192737</v>
      </c>
      <c r="G45" s="594">
        <v>1013824</v>
      </c>
      <c r="H45" s="594">
        <v>178913</v>
      </c>
      <c r="I45" s="595">
        <f t="shared" si="0"/>
        <v>1192737</v>
      </c>
    </row>
    <row r="46" spans="1:9" x14ac:dyDescent="0.35">
      <c r="A46" s="596" t="s">
        <v>527</v>
      </c>
      <c r="B46" s="597" t="s">
        <v>526</v>
      </c>
      <c r="C46" s="598">
        <v>0</v>
      </c>
      <c r="D46" s="598">
        <v>0</v>
      </c>
      <c r="E46" s="598">
        <v>0</v>
      </c>
      <c r="F46" s="598">
        <v>492868</v>
      </c>
      <c r="G46" s="598">
        <v>439399.7</v>
      </c>
      <c r="H46" s="598">
        <v>53468.3</v>
      </c>
      <c r="I46" s="595">
        <f t="shared" si="0"/>
        <v>492868</v>
      </c>
    </row>
    <row r="47" spans="1:9" x14ac:dyDescent="0.35">
      <c r="A47" s="592" t="s">
        <v>846</v>
      </c>
      <c r="B47" s="593" t="s">
        <v>847</v>
      </c>
      <c r="C47" s="594">
        <v>0</v>
      </c>
      <c r="D47" s="594">
        <v>0</v>
      </c>
      <c r="E47" s="594">
        <v>0</v>
      </c>
      <c r="F47" s="594">
        <v>2084439</v>
      </c>
      <c r="G47" s="594">
        <v>1549436.13</v>
      </c>
      <c r="H47" s="594">
        <v>535002.87</v>
      </c>
      <c r="I47" s="595">
        <f t="shared" si="0"/>
        <v>2084439</v>
      </c>
    </row>
    <row r="48" spans="1:9" x14ac:dyDescent="0.35">
      <c r="A48" s="596" t="s">
        <v>530</v>
      </c>
      <c r="B48" s="597" t="s">
        <v>848</v>
      </c>
      <c r="C48" s="598">
        <v>0</v>
      </c>
      <c r="D48" s="598">
        <v>0</v>
      </c>
      <c r="E48" s="598">
        <v>0</v>
      </c>
      <c r="F48" s="598">
        <v>492902</v>
      </c>
      <c r="G48" s="598">
        <v>438882.35</v>
      </c>
      <c r="H48" s="598">
        <v>54019.65</v>
      </c>
      <c r="I48" s="595">
        <f t="shared" si="0"/>
        <v>492902</v>
      </c>
    </row>
    <row r="49" spans="1:9" x14ac:dyDescent="0.35">
      <c r="A49" s="592" t="s">
        <v>532</v>
      </c>
      <c r="B49" s="593" t="s">
        <v>531</v>
      </c>
      <c r="C49" s="594">
        <v>0</v>
      </c>
      <c r="D49" s="594">
        <v>0</v>
      </c>
      <c r="E49" s="594">
        <v>0</v>
      </c>
      <c r="F49" s="594">
        <v>963705</v>
      </c>
      <c r="G49" s="594">
        <v>785497.71</v>
      </c>
      <c r="H49" s="594">
        <v>178207.29</v>
      </c>
      <c r="I49" s="595">
        <f t="shared" si="0"/>
        <v>963705</v>
      </c>
    </row>
    <row r="50" spans="1:9" x14ac:dyDescent="0.35">
      <c r="A50" s="596" t="s">
        <v>534</v>
      </c>
      <c r="B50" s="597" t="s">
        <v>533</v>
      </c>
      <c r="C50" s="598">
        <v>0</v>
      </c>
      <c r="D50" s="598">
        <v>0</v>
      </c>
      <c r="E50" s="598">
        <v>0</v>
      </c>
      <c r="F50" s="598">
        <v>972683</v>
      </c>
      <c r="G50" s="598">
        <v>868635.1</v>
      </c>
      <c r="H50" s="598">
        <v>104047.9</v>
      </c>
      <c r="I50" s="595">
        <f t="shared" si="0"/>
        <v>972683</v>
      </c>
    </row>
    <row r="51" spans="1:9" x14ac:dyDescent="0.35">
      <c r="A51" s="592" t="s">
        <v>536</v>
      </c>
      <c r="B51" s="593" t="s">
        <v>535</v>
      </c>
      <c r="C51" s="594">
        <v>0</v>
      </c>
      <c r="D51" s="594">
        <v>0</v>
      </c>
      <c r="E51" s="594">
        <v>0</v>
      </c>
      <c r="F51" s="594">
        <v>1902703</v>
      </c>
      <c r="G51" s="594">
        <v>1629987.15</v>
      </c>
      <c r="H51" s="594">
        <v>272715.84999999998</v>
      </c>
      <c r="I51" s="595">
        <f t="shared" si="0"/>
        <v>1902703</v>
      </c>
    </row>
    <row r="52" spans="1:9" x14ac:dyDescent="0.35">
      <c r="A52" s="596" t="s">
        <v>538</v>
      </c>
      <c r="B52" s="597" t="s">
        <v>849</v>
      </c>
      <c r="C52" s="598">
        <v>0</v>
      </c>
      <c r="D52" s="598">
        <v>0</v>
      </c>
      <c r="E52" s="598">
        <v>0</v>
      </c>
      <c r="F52" s="598">
        <v>569431</v>
      </c>
      <c r="G52" s="598">
        <v>424545.28000000003</v>
      </c>
      <c r="H52" s="598">
        <v>144885.72</v>
      </c>
      <c r="I52" s="595">
        <f t="shared" si="0"/>
        <v>569431</v>
      </c>
    </row>
    <row r="53" spans="1:9" x14ac:dyDescent="0.35">
      <c r="A53" s="592" t="s">
        <v>540</v>
      </c>
      <c r="B53" s="593" t="s">
        <v>539</v>
      </c>
      <c r="C53" s="594">
        <v>0</v>
      </c>
      <c r="D53" s="594">
        <v>0</v>
      </c>
      <c r="E53" s="594">
        <v>0</v>
      </c>
      <c r="F53" s="594">
        <v>798885</v>
      </c>
      <c r="G53" s="594">
        <v>656665.56999999995</v>
      </c>
      <c r="H53" s="594">
        <v>142219.43</v>
      </c>
      <c r="I53" s="595">
        <f t="shared" si="0"/>
        <v>798885</v>
      </c>
    </row>
    <row r="54" spans="1:9" x14ac:dyDescent="0.35">
      <c r="A54" s="596" t="s">
        <v>542</v>
      </c>
      <c r="B54" s="597" t="s">
        <v>541</v>
      </c>
      <c r="C54" s="598">
        <v>0</v>
      </c>
      <c r="D54" s="598">
        <v>0</v>
      </c>
      <c r="E54" s="598">
        <v>0</v>
      </c>
      <c r="F54" s="598">
        <v>2765143</v>
      </c>
      <c r="G54" s="598">
        <v>2264774.77</v>
      </c>
      <c r="H54" s="598">
        <v>500368.23</v>
      </c>
      <c r="I54" s="595">
        <f t="shared" si="0"/>
        <v>2765143</v>
      </c>
    </row>
    <row r="55" spans="1:9" x14ac:dyDescent="0.35">
      <c r="A55" s="592" t="s">
        <v>544</v>
      </c>
      <c r="B55" s="593" t="s">
        <v>543</v>
      </c>
      <c r="C55" s="594">
        <v>0</v>
      </c>
      <c r="D55" s="594">
        <v>0</v>
      </c>
      <c r="E55" s="594">
        <v>0</v>
      </c>
      <c r="F55" s="594">
        <v>12857679</v>
      </c>
      <c r="G55" s="594">
        <v>7693108.1200000001</v>
      </c>
      <c r="H55" s="594">
        <v>5164570.88</v>
      </c>
      <c r="I55" s="595">
        <f t="shared" si="0"/>
        <v>12857679</v>
      </c>
    </row>
    <row r="56" spans="1:9" x14ac:dyDescent="0.35">
      <c r="A56" s="596" t="s">
        <v>546</v>
      </c>
      <c r="B56" s="597" t="s">
        <v>545</v>
      </c>
      <c r="C56" s="598">
        <v>0</v>
      </c>
      <c r="D56" s="598">
        <v>0</v>
      </c>
      <c r="E56" s="598">
        <v>0</v>
      </c>
      <c r="F56" s="598">
        <v>523830</v>
      </c>
      <c r="G56" s="598">
        <v>496839.73</v>
      </c>
      <c r="H56" s="598">
        <v>26990.27</v>
      </c>
      <c r="I56" s="595">
        <f t="shared" si="0"/>
        <v>523830</v>
      </c>
    </row>
    <row r="57" spans="1:9" ht="25" x14ac:dyDescent="0.35">
      <c r="A57" s="592" t="s">
        <v>548</v>
      </c>
      <c r="B57" s="593" t="s">
        <v>850</v>
      </c>
      <c r="C57" s="594">
        <v>0</v>
      </c>
      <c r="D57" s="594">
        <v>0</v>
      </c>
      <c r="E57" s="594">
        <v>0</v>
      </c>
      <c r="F57" s="594">
        <v>1173767</v>
      </c>
      <c r="G57" s="594">
        <v>1007667.02</v>
      </c>
      <c r="H57" s="594">
        <v>166099.98000000001</v>
      </c>
      <c r="I57" s="595">
        <f t="shared" si="0"/>
        <v>1173767</v>
      </c>
    </row>
    <row r="58" spans="1:9" x14ac:dyDescent="0.35">
      <c r="A58" s="596" t="s">
        <v>550</v>
      </c>
      <c r="B58" s="597" t="s">
        <v>549</v>
      </c>
      <c r="C58" s="598">
        <v>0</v>
      </c>
      <c r="D58" s="598">
        <v>0</v>
      </c>
      <c r="E58" s="598">
        <v>0</v>
      </c>
      <c r="F58" s="598">
        <v>1201115</v>
      </c>
      <c r="G58" s="598">
        <v>1168341.95</v>
      </c>
      <c r="H58" s="598">
        <v>32773.050000000003</v>
      </c>
      <c r="I58" s="595">
        <f t="shared" si="0"/>
        <v>1201115</v>
      </c>
    </row>
    <row r="59" spans="1:9" x14ac:dyDescent="0.35">
      <c r="A59" s="592" t="s">
        <v>552</v>
      </c>
      <c r="B59" s="593" t="s">
        <v>551</v>
      </c>
      <c r="C59" s="594">
        <v>0</v>
      </c>
      <c r="D59" s="594">
        <v>0</v>
      </c>
      <c r="E59" s="594">
        <v>0</v>
      </c>
      <c r="F59" s="594">
        <v>2144604</v>
      </c>
      <c r="G59" s="594">
        <v>1612265.02</v>
      </c>
      <c r="H59" s="594">
        <v>532338.98</v>
      </c>
      <c r="I59" s="595">
        <f t="shared" si="0"/>
        <v>2144604</v>
      </c>
    </row>
    <row r="60" spans="1:9" x14ac:dyDescent="0.35">
      <c r="A60" s="596" t="s">
        <v>554</v>
      </c>
      <c r="B60" s="597" t="s">
        <v>553</v>
      </c>
      <c r="C60" s="598">
        <v>93214.51</v>
      </c>
      <c r="D60" s="598">
        <v>0</v>
      </c>
      <c r="E60" s="598">
        <v>93214.51</v>
      </c>
      <c r="F60" s="598">
        <v>902406.49</v>
      </c>
      <c r="G60" s="598">
        <v>902406.49</v>
      </c>
      <c r="H60" s="598">
        <v>0</v>
      </c>
      <c r="I60" s="595">
        <f t="shared" si="0"/>
        <v>995621</v>
      </c>
    </row>
    <row r="61" spans="1:9" x14ac:dyDescent="0.35">
      <c r="A61" s="592" t="s">
        <v>556</v>
      </c>
      <c r="B61" s="593" t="s">
        <v>555</v>
      </c>
      <c r="C61" s="594">
        <v>0</v>
      </c>
      <c r="D61" s="594">
        <v>0</v>
      </c>
      <c r="E61" s="594">
        <v>0</v>
      </c>
      <c r="F61" s="594">
        <v>812621</v>
      </c>
      <c r="G61" s="594">
        <v>723156.72</v>
      </c>
      <c r="H61" s="594">
        <v>89464.28</v>
      </c>
      <c r="I61" s="595">
        <f t="shared" si="0"/>
        <v>812621</v>
      </c>
    </row>
    <row r="62" spans="1:9" x14ac:dyDescent="0.35">
      <c r="A62" s="596" t="s">
        <v>558</v>
      </c>
      <c r="B62" s="597" t="s">
        <v>557</v>
      </c>
      <c r="C62" s="598">
        <v>0</v>
      </c>
      <c r="D62" s="598">
        <v>0</v>
      </c>
      <c r="E62" s="598">
        <v>0</v>
      </c>
      <c r="F62" s="598">
        <v>920274</v>
      </c>
      <c r="G62" s="598">
        <v>726008</v>
      </c>
      <c r="H62" s="598">
        <v>194266</v>
      </c>
      <c r="I62" s="595">
        <f t="shared" si="0"/>
        <v>920274</v>
      </c>
    </row>
    <row r="63" spans="1:9" x14ac:dyDescent="0.35">
      <c r="A63" s="592" t="s">
        <v>560</v>
      </c>
      <c r="B63" s="593" t="s">
        <v>559</v>
      </c>
      <c r="C63" s="594">
        <v>0</v>
      </c>
      <c r="D63" s="594">
        <v>0</v>
      </c>
      <c r="E63" s="594">
        <v>0</v>
      </c>
      <c r="F63" s="594">
        <v>1059967</v>
      </c>
      <c r="G63" s="594">
        <v>879892.53</v>
      </c>
      <c r="H63" s="594">
        <v>180074.47</v>
      </c>
      <c r="I63" s="595">
        <f t="shared" si="0"/>
        <v>1059967</v>
      </c>
    </row>
    <row r="64" spans="1:9" x14ac:dyDescent="0.35">
      <c r="A64" s="596" t="s">
        <v>562</v>
      </c>
      <c r="B64" s="597" t="s">
        <v>851</v>
      </c>
      <c r="C64" s="598">
        <v>30890.25</v>
      </c>
      <c r="D64" s="598">
        <v>0</v>
      </c>
      <c r="E64" s="598">
        <v>30890.25</v>
      </c>
      <c r="F64" s="598">
        <v>175730.75</v>
      </c>
      <c r="G64" s="598">
        <v>175720.12</v>
      </c>
      <c r="H64" s="598">
        <v>10.63</v>
      </c>
      <c r="I64" s="595">
        <f t="shared" si="0"/>
        <v>206621</v>
      </c>
    </row>
    <row r="65" spans="1:9" x14ac:dyDescent="0.35">
      <c r="A65" s="592" t="s">
        <v>564</v>
      </c>
      <c r="B65" s="593" t="s">
        <v>563</v>
      </c>
      <c r="C65" s="594">
        <v>0</v>
      </c>
      <c r="D65" s="594">
        <v>0</v>
      </c>
      <c r="E65" s="594">
        <v>0</v>
      </c>
      <c r="F65" s="594">
        <v>368442</v>
      </c>
      <c r="G65" s="594">
        <v>265309.98</v>
      </c>
      <c r="H65" s="594">
        <v>103132.02</v>
      </c>
      <c r="I65" s="595">
        <f t="shared" si="0"/>
        <v>368442</v>
      </c>
    </row>
    <row r="66" spans="1:9" x14ac:dyDescent="0.35">
      <c r="A66" s="596" t="s">
        <v>566</v>
      </c>
      <c r="B66" s="597" t="s">
        <v>852</v>
      </c>
      <c r="C66" s="598">
        <v>21868.959999999999</v>
      </c>
      <c r="D66" s="598">
        <v>567.97</v>
      </c>
      <c r="E66" s="598">
        <v>21300.99</v>
      </c>
      <c r="F66" s="598">
        <v>482280.04</v>
      </c>
      <c r="G66" s="598">
        <v>482280.04</v>
      </c>
      <c r="H66" s="598">
        <v>0</v>
      </c>
      <c r="I66" s="595">
        <f t="shared" si="0"/>
        <v>504149</v>
      </c>
    </row>
    <row r="67" spans="1:9" x14ac:dyDescent="0.35">
      <c r="A67" s="592" t="s">
        <v>568</v>
      </c>
      <c r="B67" s="593" t="s">
        <v>567</v>
      </c>
      <c r="C67" s="594">
        <v>0</v>
      </c>
      <c r="D67" s="594">
        <v>0</v>
      </c>
      <c r="E67" s="594">
        <v>0</v>
      </c>
      <c r="F67" s="594">
        <v>661109</v>
      </c>
      <c r="G67" s="594">
        <v>519915.6</v>
      </c>
      <c r="H67" s="594">
        <v>141193.4</v>
      </c>
      <c r="I67" s="595">
        <f t="shared" si="0"/>
        <v>661109</v>
      </c>
    </row>
    <row r="68" spans="1:9" ht="25" x14ac:dyDescent="0.35">
      <c r="A68" s="596" t="s">
        <v>570</v>
      </c>
      <c r="B68" s="597" t="s">
        <v>364</v>
      </c>
      <c r="C68" s="598">
        <v>0</v>
      </c>
      <c r="D68" s="598">
        <v>0</v>
      </c>
      <c r="E68" s="598">
        <v>0</v>
      </c>
      <c r="F68" s="598">
        <v>330938</v>
      </c>
      <c r="G68" s="598">
        <v>272432.5</v>
      </c>
      <c r="H68" s="598">
        <v>58505.5</v>
      </c>
      <c r="I68" s="595">
        <f t="shared" si="0"/>
        <v>330938</v>
      </c>
    </row>
    <row r="69" spans="1:9" x14ac:dyDescent="0.35">
      <c r="A69" s="592" t="s">
        <v>572</v>
      </c>
      <c r="B69" s="593" t="s">
        <v>571</v>
      </c>
      <c r="C69" s="594">
        <v>0</v>
      </c>
      <c r="D69" s="594">
        <v>0</v>
      </c>
      <c r="E69" s="594">
        <v>0</v>
      </c>
      <c r="F69" s="594">
        <v>554187</v>
      </c>
      <c r="G69" s="594">
        <v>479123.69</v>
      </c>
      <c r="H69" s="594">
        <v>75063.31</v>
      </c>
      <c r="I69" s="595">
        <f t="shared" ref="I69:I132" si="1">C69+F69</f>
        <v>554187</v>
      </c>
    </row>
    <row r="70" spans="1:9" x14ac:dyDescent="0.35">
      <c r="A70" s="596" t="s">
        <v>574</v>
      </c>
      <c r="B70" s="597" t="s">
        <v>573</v>
      </c>
      <c r="C70" s="598">
        <v>0</v>
      </c>
      <c r="D70" s="598">
        <v>0</v>
      </c>
      <c r="E70" s="598">
        <v>0</v>
      </c>
      <c r="F70" s="598">
        <v>1842205</v>
      </c>
      <c r="G70" s="598">
        <v>1786799.74</v>
      </c>
      <c r="H70" s="598">
        <v>55405.26</v>
      </c>
      <c r="I70" s="595">
        <f t="shared" si="1"/>
        <v>1842205</v>
      </c>
    </row>
    <row r="71" spans="1:9" x14ac:dyDescent="0.35">
      <c r="A71" s="592" t="s">
        <v>576</v>
      </c>
      <c r="B71" s="593" t="s">
        <v>575</v>
      </c>
      <c r="C71" s="594">
        <v>0</v>
      </c>
      <c r="D71" s="594">
        <v>0</v>
      </c>
      <c r="E71" s="594">
        <v>0</v>
      </c>
      <c r="F71" s="594">
        <v>1821998</v>
      </c>
      <c r="G71" s="594">
        <v>1590176.25</v>
      </c>
      <c r="H71" s="594">
        <v>231821.75</v>
      </c>
      <c r="I71" s="595">
        <f t="shared" si="1"/>
        <v>1821998</v>
      </c>
    </row>
    <row r="72" spans="1:9" x14ac:dyDescent="0.35">
      <c r="A72" s="596" t="s">
        <v>578</v>
      </c>
      <c r="B72" s="597" t="s">
        <v>577</v>
      </c>
      <c r="C72" s="598">
        <v>0</v>
      </c>
      <c r="D72" s="598">
        <v>0</v>
      </c>
      <c r="E72" s="598">
        <v>0</v>
      </c>
      <c r="F72" s="598">
        <v>844668</v>
      </c>
      <c r="G72" s="598">
        <v>822709.16</v>
      </c>
      <c r="H72" s="598">
        <v>21958.84</v>
      </c>
      <c r="I72" s="595">
        <f t="shared" si="1"/>
        <v>844668</v>
      </c>
    </row>
    <row r="73" spans="1:9" x14ac:dyDescent="0.35">
      <c r="A73" s="592" t="s">
        <v>580</v>
      </c>
      <c r="B73" s="593" t="s">
        <v>853</v>
      </c>
      <c r="C73" s="594">
        <v>0</v>
      </c>
      <c r="D73" s="594">
        <v>0</v>
      </c>
      <c r="E73" s="594">
        <v>0</v>
      </c>
      <c r="F73" s="594">
        <v>1911512</v>
      </c>
      <c r="G73" s="594">
        <v>1367353.89</v>
      </c>
      <c r="H73" s="594">
        <v>544158.11</v>
      </c>
      <c r="I73" s="595">
        <f t="shared" si="1"/>
        <v>1911512</v>
      </c>
    </row>
    <row r="74" spans="1:9" x14ac:dyDescent="0.35">
      <c r="A74" s="596" t="s">
        <v>582</v>
      </c>
      <c r="B74" s="597" t="s">
        <v>581</v>
      </c>
      <c r="C74" s="598">
        <v>0</v>
      </c>
      <c r="D74" s="598">
        <v>0</v>
      </c>
      <c r="E74" s="598">
        <v>0</v>
      </c>
      <c r="F74" s="598">
        <v>15020658</v>
      </c>
      <c r="G74" s="598">
        <v>10135747.810000001</v>
      </c>
      <c r="H74" s="598">
        <v>4884910.1900000004</v>
      </c>
      <c r="I74" s="595">
        <f t="shared" si="1"/>
        <v>15020658</v>
      </c>
    </row>
    <row r="75" spans="1:9" x14ac:dyDescent="0.35">
      <c r="A75" s="592" t="s">
        <v>584</v>
      </c>
      <c r="B75" s="593" t="s">
        <v>583</v>
      </c>
      <c r="C75" s="594">
        <v>0</v>
      </c>
      <c r="D75" s="594">
        <v>0</v>
      </c>
      <c r="E75" s="594">
        <v>0</v>
      </c>
      <c r="F75" s="594">
        <v>443077</v>
      </c>
      <c r="G75" s="594">
        <v>418078.26</v>
      </c>
      <c r="H75" s="594">
        <v>24998.74</v>
      </c>
      <c r="I75" s="595">
        <f t="shared" si="1"/>
        <v>443077</v>
      </c>
    </row>
    <row r="76" spans="1:9" x14ac:dyDescent="0.35">
      <c r="A76" s="596" t="s">
        <v>854</v>
      </c>
      <c r="B76" s="597" t="s">
        <v>855</v>
      </c>
      <c r="C76" s="598">
        <v>0</v>
      </c>
      <c r="D76" s="598">
        <v>0</v>
      </c>
      <c r="E76" s="598">
        <v>0</v>
      </c>
      <c r="F76" s="598">
        <v>423448</v>
      </c>
      <c r="G76" s="598">
        <v>296570.28000000003</v>
      </c>
      <c r="H76" s="598">
        <v>126877.72</v>
      </c>
      <c r="I76" s="595">
        <f t="shared" si="1"/>
        <v>423448</v>
      </c>
    </row>
    <row r="77" spans="1:9" x14ac:dyDescent="0.35">
      <c r="A77" s="592" t="s">
        <v>587</v>
      </c>
      <c r="B77" s="593" t="s">
        <v>586</v>
      </c>
      <c r="C77" s="594">
        <v>0</v>
      </c>
      <c r="D77" s="594">
        <v>0</v>
      </c>
      <c r="E77" s="594">
        <v>0</v>
      </c>
      <c r="F77" s="594">
        <v>1596755</v>
      </c>
      <c r="G77" s="594">
        <v>1515825.89</v>
      </c>
      <c r="H77" s="594">
        <v>80929.11</v>
      </c>
      <c r="I77" s="595">
        <f t="shared" si="1"/>
        <v>1596755</v>
      </c>
    </row>
    <row r="78" spans="1:9" x14ac:dyDescent="0.35">
      <c r="A78" s="596" t="s">
        <v>589</v>
      </c>
      <c r="B78" s="597" t="s">
        <v>588</v>
      </c>
      <c r="C78" s="598">
        <v>0</v>
      </c>
      <c r="D78" s="598">
        <v>0</v>
      </c>
      <c r="E78" s="598">
        <v>0</v>
      </c>
      <c r="F78" s="598">
        <v>2026908</v>
      </c>
      <c r="G78" s="598">
        <v>1678345.26</v>
      </c>
      <c r="H78" s="598">
        <v>348562.74</v>
      </c>
      <c r="I78" s="595">
        <f t="shared" si="1"/>
        <v>2026908</v>
      </c>
    </row>
    <row r="79" spans="1:9" x14ac:dyDescent="0.35">
      <c r="A79" s="592" t="s">
        <v>591</v>
      </c>
      <c r="B79" s="593" t="s">
        <v>856</v>
      </c>
      <c r="C79" s="594">
        <v>0</v>
      </c>
      <c r="D79" s="594">
        <v>0</v>
      </c>
      <c r="E79" s="594">
        <v>0</v>
      </c>
      <c r="F79" s="594">
        <v>635000</v>
      </c>
      <c r="G79" s="594">
        <v>578200.23</v>
      </c>
      <c r="H79" s="594">
        <v>56799.77</v>
      </c>
      <c r="I79" s="595">
        <f t="shared" si="1"/>
        <v>635000</v>
      </c>
    </row>
    <row r="80" spans="1:9" x14ac:dyDescent="0.35">
      <c r="A80" s="596" t="s">
        <v>593</v>
      </c>
      <c r="B80" s="597" t="s">
        <v>592</v>
      </c>
      <c r="C80" s="598">
        <v>0</v>
      </c>
      <c r="D80" s="598">
        <v>0</v>
      </c>
      <c r="E80" s="598">
        <v>0</v>
      </c>
      <c r="F80" s="598">
        <v>399168</v>
      </c>
      <c r="G80" s="598">
        <v>338610.61</v>
      </c>
      <c r="H80" s="598">
        <v>60557.39</v>
      </c>
      <c r="I80" s="595">
        <f t="shared" si="1"/>
        <v>399168</v>
      </c>
    </row>
    <row r="81" spans="1:9" x14ac:dyDescent="0.35">
      <c r="A81" s="592" t="s">
        <v>595</v>
      </c>
      <c r="B81" s="593" t="s">
        <v>594</v>
      </c>
      <c r="C81" s="594">
        <v>0</v>
      </c>
      <c r="D81" s="594">
        <v>0</v>
      </c>
      <c r="E81" s="594">
        <v>0</v>
      </c>
      <c r="F81" s="594">
        <v>559389</v>
      </c>
      <c r="G81" s="594">
        <v>480149.02</v>
      </c>
      <c r="H81" s="594">
        <v>79239.98</v>
      </c>
      <c r="I81" s="595">
        <f t="shared" si="1"/>
        <v>559389</v>
      </c>
    </row>
    <row r="82" spans="1:9" x14ac:dyDescent="0.35">
      <c r="A82" s="596" t="s">
        <v>597</v>
      </c>
      <c r="B82" s="597" t="s">
        <v>857</v>
      </c>
      <c r="C82" s="598">
        <v>0</v>
      </c>
      <c r="D82" s="598">
        <v>0</v>
      </c>
      <c r="E82" s="598">
        <v>0</v>
      </c>
      <c r="F82" s="598">
        <v>260937</v>
      </c>
      <c r="G82" s="598">
        <v>252541.63</v>
      </c>
      <c r="H82" s="598">
        <v>8395.3700000000008</v>
      </c>
      <c r="I82" s="595">
        <f t="shared" si="1"/>
        <v>260937</v>
      </c>
    </row>
    <row r="83" spans="1:9" x14ac:dyDescent="0.35">
      <c r="A83" s="592" t="s">
        <v>599</v>
      </c>
      <c r="B83" s="593" t="s">
        <v>598</v>
      </c>
      <c r="C83" s="594">
        <v>0</v>
      </c>
      <c r="D83" s="594">
        <v>0</v>
      </c>
      <c r="E83" s="594">
        <v>0</v>
      </c>
      <c r="F83" s="594">
        <v>797011</v>
      </c>
      <c r="G83" s="594">
        <v>663029.74</v>
      </c>
      <c r="H83" s="594">
        <v>133981.26</v>
      </c>
      <c r="I83" s="595">
        <f t="shared" si="1"/>
        <v>797011</v>
      </c>
    </row>
    <row r="84" spans="1:9" x14ac:dyDescent="0.35">
      <c r="A84" s="596" t="s">
        <v>601</v>
      </c>
      <c r="B84" s="597" t="s">
        <v>600</v>
      </c>
      <c r="C84" s="598">
        <v>0</v>
      </c>
      <c r="D84" s="598">
        <v>0</v>
      </c>
      <c r="E84" s="598">
        <v>0</v>
      </c>
      <c r="F84" s="598">
        <v>883560</v>
      </c>
      <c r="G84" s="598">
        <v>782862.12</v>
      </c>
      <c r="H84" s="598">
        <v>100697.88</v>
      </c>
      <c r="I84" s="595">
        <f t="shared" si="1"/>
        <v>883560</v>
      </c>
    </row>
    <row r="85" spans="1:9" x14ac:dyDescent="0.35">
      <c r="A85" s="592" t="s">
        <v>603</v>
      </c>
      <c r="B85" s="593" t="s">
        <v>602</v>
      </c>
      <c r="C85" s="594">
        <v>0</v>
      </c>
      <c r="D85" s="594">
        <v>0</v>
      </c>
      <c r="E85" s="594">
        <v>0</v>
      </c>
      <c r="F85" s="594">
        <v>1177583</v>
      </c>
      <c r="G85" s="594">
        <v>1060351.8500000001</v>
      </c>
      <c r="H85" s="594">
        <v>117231.15</v>
      </c>
      <c r="I85" s="595">
        <f t="shared" si="1"/>
        <v>1177583</v>
      </c>
    </row>
    <row r="86" spans="1:9" x14ac:dyDescent="0.35">
      <c r="A86" s="596" t="s">
        <v>605</v>
      </c>
      <c r="B86" s="597" t="s">
        <v>604</v>
      </c>
      <c r="C86" s="598">
        <v>0</v>
      </c>
      <c r="D86" s="598">
        <v>0</v>
      </c>
      <c r="E86" s="598">
        <v>0</v>
      </c>
      <c r="F86" s="598">
        <v>4767517</v>
      </c>
      <c r="G86" s="598">
        <v>4201548.6100000003</v>
      </c>
      <c r="H86" s="598">
        <v>565968.39</v>
      </c>
      <c r="I86" s="595">
        <f t="shared" si="1"/>
        <v>4767517</v>
      </c>
    </row>
    <row r="87" spans="1:9" x14ac:dyDescent="0.35">
      <c r="A87" s="592" t="s">
        <v>607</v>
      </c>
      <c r="B87" s="593" t="s">
        <v>858</v>
      </c>
      <c r="C87" s="594">
        <v>0</v>
      </c>
      <c r="D87" s="594">
        <v>0</v>
      </c>
      <c r="E87" s="594">
        <v>0</v>
      </c>
      <c r="F87" s="594">
        <v>389808</v>
      </c>
      <c r="G87" s="594">
        <v>368346.43</v>
      </c>
      <c r="H87" s="594">
        <v>21461.57</v>
      </c>
      <c r="I87" s="595">
        <f t="shared" si="1"/>
        <v>389808</v>
      </c>
    </row>
    <row r="88" spans="1:9" x14ac:dyDescent="0.35">
      <c r="A88" s="596" t="s">
        <v>609</v>
      </c>
      <c r="B88" s="597" t="s">
        <v>608</v>
      </c>
      <c r="C88" s="598">
        <v>0</v>
      </c>
      <c r="D88" s="598">
        <v>0</v>
      </c>
      <c r="E88" s="598">
        <v>0</v>
      </c>
      <c r="F88" s="598">
        <v>1086565</v>
      </c>
      <c r="G88" s="598">
        <v>932945.37</v>
      </c>
      <c r="H88" s="598">
        <v>153619.63</v>
      </c>
      <c r="I88" s="595">
        <f t="shared" si="1"/>
        <v>1086565</v>
      </c>
    </row>
    <row r="89" spans="1:9" x14ac:dyDescent="0.35">
      <c r="A89" s="592" t="s">
        <v>611</v>
      </c>
      <c r="B89" s="593" t="s">
        <v>610</v>
      </c>
      <c r="C89" s="594">
        <v>0</v>
      </c>
      <c r="D89" s="594">
        <v>0</v>
      </c>
      <c r="E89" s="594">
        <v>0</v>
      </c>
      <c r="F89" s="594">
        <v>951408</v>
      </c>
      <c r="G89" s="594">
        <v>851908.48</v>
      </c>
      <c r="H89" s="594">
        <v>99499.520000000004</v>
      </c>
      <c r="I89" s="595">
        <f t="shared" si="1"/>
        <v>951408</v>
      </c>
    </row>
    <row r="90" spans="1:9" x14ac:dyDescent="0.35">
      <c r="A90" s="596" t="s">
        <v>613</v>
      </c>
      <c r="B90" s="597" t="s">
        <v>859</v>
      </c>
      <c r="C90" s="598">
        <v>0</v>
      </c>
      <c r="D90" s="598">
        <v>0</v>
      </c>
      <c r="E90" s="598">
        <v>0</v>
      </c>
      <c r="F90" s="598">
        <v>654415</v>
      </c>
      <c r="G90" s="598">
        <v>654415</v>
      </c>
      <c r="H90" s="598">
        <v>0</v>
      </c>
      <c r="I90" s="595">
        <f t="shared" si="1"/>
        <v>654415</v>
      </c>
    </row>
    <row r="91" spans="1:9" x14ac:dyDescent="0.35">
      <c r="A91" s="592" t="s">
        <v>615</v>
      </c>
      <c r="B91" s="593" t="s">
        <v>614</v>
      </c>
      <c r="C91" s="594">
        <v>0</v>
      </c>
      <c r="D91" s="594">
        <v>0</v>
      </c>
      <c r="E91" s="594">
        <v>0</v>
      </c>
      <c r="F91" s="594">
        <v>2766055</v>
      </c>
      <c r="G91" s="594">
        <v>1739302.05</v>
      </c>
      <c r="H91" s="594">
        <v>1026752.95</v>
      </c>
      <c r="I91" s="595">
        <f t="shared" si="1"/>
        <v>2766055</v>
      </c>
    </row>
    <row r="92" spans="1:9" x14ac:dyDescent="0.35">
      <c r="A92" s="596" t="s">
        <v>617</v>
      </c>
      <c r="B92" s="597" t="s">
        <v>860</v>
      </c>
      <c r="C92" s="598">
        <v>0</v>
      </c>
      <c r="D92" s="598">
        <v>0</v>
      </c>
      <c r="E92" s="598">
        <v>0</v>
      </c>
      <c r="F92" s="598">
        <v>350405</v>
      </c>
      <c r="G92" s="598">
        <v>261407.9</v>
      </c>
      <c r="H92" s="598">
        <v>88997.1</v>
      </c>
      <c r="I92" s="595">
        <f t="shared" si="1"/>
        <v>350405</v>
      </c>
    </row>
    <row r="93" spans="1:9" x14ac:dyDescent="0.35">
      <c r="A93" s="592" t="s">
        <v>619</v>
      </c>
      <c r="B93" s="593" t="s">
        <v>618</v>
      </c>
      <c r="C93" s="594">
        <v>0</v>
      </c>
      <c r="D93" s="594">
        <v>0</v>
      </c>
      <c r="E93" s="594">
        <v>0</v>
      </c>
      <c r="F93" s="594">
        <v>1600945</v>
      </c>
      <c r="G93" s="594">
        <v>1486184.37</v>
      </c>
      <c r="H93" s="594">
        <v>114760.63</v>
      </c>
      <c r="I93" s="595">
        <f t="shared" si="1"/>
        <v>1600945</v>
      </c>
    </row>
    <row r="94" spans="1:9" x14ac:dyDescent="0.35">
      <c r="A94" s="596" t="s">
        <v>621</v>
      </c>
      <c r="B94" s="597" t="s">
        <v>620</v>
      </c>
      <c r="C94" s="598">
        <v>0</v>
      </c>
      <c r="D94" s="598">
        <v>0</v>
      </c>
      <c r="E94" s="598">
        <v>0</v>
      </c>
      <c r="F94" s="598">
        <v>1202994</v>
      </c>
      <c r="G94" s="598">
        <v>1165782.1599999999</v>
      </c>
      <c r="H94" s="598">
        <v>37211.839999999997</v>
      </c>
      <c r="I94" s="595">
        <f t="shared" si="1"/>
        <v>1202994</v>
      </c>
    </row>
    <row r="95" spans="1:9" x14ac:dyDescent="0.35">
      <c r="A95" s="592" t="s">
        <v>623</v>
      </c>
      <c r="B95" s="593" t="s">
        <v>622</v>
      </c>
      <c r="C95" s="594">
        <v>78008.740000000005</v>
      </c>
      <c r="D95" s="594">
        <v>0</v>
      </c>
      <c r="E95" s="594">
        <v>78008.740000000005</v>
      </c>
      <c r="F95" s="594">
        <v>443128.26</v>
      </c>
      <c r="G95" s="594">
        <v>443128.26</v>
      </c>
      <c r="H95" s="594">
        <v>0</v>
      </c>
      <c r="I95" s="595">
        <f t="shared" si="1"/>
        <v>521137</v>
      </c>
    </row>
    <row r="96" spans="1:9" x14ac:dyDescent="0.35">
      <c r="A96" s="596" t="s">
        <v>625</v>
      </c>
      <c r="B96" s="597" t="s">
        <v>861</v>
      </c>
      <c r="C96" s="598">
        <v>0</v>
      </c>
      <c r="D96" s="598">
        <v>0</v>
      </c>
      <c r="E96" s="598">
        <v>0</v>
      </c>
      <c r="F96" s="598">
        <v>508689</v>
      </c>
      <c r="G96" s="598">
        <v>468347.3</v>
      </c>
      <c r="H96" s="598">
        <v>40341.699999999997</v>
      </c>
      <c r="I96" s="595">
        <f t="shared" si="1"/>
        <v>508689</v>
      </c>
    </row>
    <row r="97" spans="1:9" ht="25" x14ac:dyDescent="0.35">
      <c r="A97" s="592" t="s">
        <v>862</v>
      </c>
      <c r="B97" s="593" t="s">
        <v>863</v>
      </c>
      <c r="C97" s="594">
        <v>0</v>
      </c>
      <c r="D97" s="594">
        <v>0</v>
      </c>
      <c r="E97" s="594">
        <v>0</v>
      </c>
      <c r="F97" s="594">
        <v>1053009</v>
      </c>
      <c r="G97" s="594">
        <v>776983.13</v>
      </c>
      <c r="H97" s="594">
        <v>276025.87</v>
      </c>
      <c r="I97" s="595">
        <f t="shared" si="1"/>
        <v>1053009</v>
      </c>
    </row>
    <row r="98" spans="1:9" x14ac:dyDescent="0.35">
      <c r="A98" s="596" t="s">
        <v>628</v>
      </c>
      <c r="B98" s="597" t="s">
        <v>627</v>
      </c>
      <c r="C98" s="598">
        <v>0</v>
      </c>
      <c r="D98" s="598">
        <v>0</v>
      </c>
      <c r="E98" s="598">
        <v>0</v>
      </c>
      <c r="F98" s="598">
        <v>1427457</v>
      </c>
      <c r="G98" s="598">
        <v>904044.98</v>
      </c>
      <c r="H98" s="598">
        <v>523412.02</v>
      </c>
      <c r="I98" s="595">
        <f t="shared" si="1"/>
        <v>1427457</v>
      </c>
    </row>
    <row r="99" spans="1:9" x14ac:dyDescent="0.35">
      <c r="A99" s="592" t="s">
        <v>630</v>
      </c>
      <c r="B99" s="593" t="s">
        <v>864</v>
      </c>
      <c r="C99" s="594">
        <v>0</v>
      </c>
      <c r="D99" s="594">
        <v>0</v>
      </c>
      <c r="E99" s="594">
        <v>0</v>
      </c>
      <c r="F99" s="594">
        <v>7092412</v>
      </c>
      <c r="G99" s="594">
        <v>5700350.4800000004</v>
      </c>
      <c r="H99" s="594">
        <v>1392061.52</v>
      </c>
      <c r="I99" s="595">
        <f t="shared" si="1"/>
        <v>7092412</v>
      </c>
    </row>
    <row r="100" spans="1:9" x14ac:dyDescent="0.35">
      <c r="A100" s="596" t="s">
        <v>632</v>
      </c>
      <c r="B100" s="597" t="s">
        <v>631</v>
      </c>
      <c r="C100" s="598">
        <v>0</v>
      </c>
      <c r="D100" s="598">
        <v>0</v>
      </c>
      <c r="E100" s="598">
        <v>0</v>
      </c>
      <c r="F100" s="598">
        <v>147591</v>
      </c>
      <c r="G100" s="598">
        <v>143562.29</v>
      </c>
      <c r="H100" s="598">
        <v>4028.71</v>
      </c>
      <c r="I100" s="595">
        <f t="shared" si="1"/>
        <v>147591</v>
      </c>
    </row>
    <row r="101" spans="1:9" x14ac:dyDescent="0.35">
      <c r="A101" s="592" t="s">
        <v>634</v>
      </c>
      <c r="B101" s="593" t="s">
        <v>633</v>
      </c>
      <c r="C101" s="594">
        <v>0</v>
      </c>
      <c r="D101" s="594">
        <v>0</v>
      </c>
      <c r="E101" s="594">
        <v>0</v>
      </c>
      <c r="F101" s="594">
        <v>866144</v>
      </c>
      <c r="G101" s="594">
        <v>669629.82999999996</v>
      </c>
      <c r="H101" s="594">
        <v>196514.17</v>
      </c>
      <c r="I101" s="595">
        <f t="shared" si="1"/>
        <v>866144</v>
      </c>
    </row>
    <row r="102" spans="1:9" x14ac:dyDescent="0.35">
      <c r="A102" s="596" t="s">
        <v>636</v>
      </c>
      <c r="B102" s="597" t="s">
        <v>865</v>
      </c>
      <c r="C102" s="598">
        <v>0</v>
      </c>
      <c r="D102" s="598">
        <v>0</v>
      </c>
      <c r="E102" s="598">
        <v>0</v>
      </c>
      <c r="F102" s="598">
        <v>1685289</v>
      </c>
      <c r="G102" s="598">
        <v>1452350.36</v>
      </c>
      <c r="H102" s="598">
        <v>232938.64</v>
      </c>
      <c r="I102" s="595">
        <f t="shared" si="1"/>
        <v>1685289</v>
      </c>
    </row>
    <row r="103" spans="1:9" x14ac:dyDescent="0.35">
      <c r="A103" s="592" t="s">
        <v>638</v>
      </c>
      <c r="B103" s="593" t="s">
        <v>866</v>
      </c>
      <c r="C103" s="594">
        <v>0</v>
      </c>
      <c r="D103" s="594">
        <v>0</v>
      </c>
      <c r="E103" s="594">
        <v>0</v>
      </c>
      <c r="F103" s="594">
        <v>567694</v>
      </c>
      <c r="G103" s="594">
        <v>359161.81</v>
      </c>
      <c r="H103" s="594">
        <v>208532.19</v>
      </c>
      <c r="I103" s="595">
        <f t="shared" si="1"/>
        <v>567694</v>
      </c>
    </row>
    <row r="104" spans="1:9" x14ac:dyDescent="0.35">
      <c r="A104" s="596" t="s">
        <v>640</v>
      </c>
      <c r="B104" s="597" t="s">
        <v>867</v>
      </c>
      <c r="C104" s="598">
        <v>0</v>
      </c>
      <c r="D104" s="598">
        <v>0</v>
      </c>
      <c r="E104" s="598">
        <v>0</v>
      </c>
      <c r="F104" s="598">
        <v>952758</v>
      </c>
      <c r="G104" s="598">
        <v>910303.46</v>
      </c>
      <c r="H104" s="598">
        <v>42454.54</v>
      </c>
      <c r="I104" s="595">
        <f t="shared" si="1"/>
        <v>952758</v>
      </c>
    </row>
    <row r="105" spans="1:9" x14ac:dyDescent="0.35">
      <c r="A105" s="592" t="s">
        <v>642</v>
      </c>
      <c r="B105" s="593" t="s">
        <v>641</v>
      </c>
      <c r="C105" s="594">
        <v>0</v>
      </c>
      <c r="D105" s="594">
        <v>0</v>
      </c>
      <c r="E105" s="594">
        <v>0</v>
      </c>
      <c r="F105" s="594">
        <v>691663</v>
      </c>
      <c r="G105" s="594">
        <v>564754.43999999994</v>
      </c>
      <c r="H105" s="594">
        <v>126908.56</v>
      </c>
      <c r="I105" s="595">
        <f t="shared" si="1"/>
        <v>691663</v>
      </c>
    </row>
    <row r="106" spans="1:9" x14ac:dyDescent="0.35">
      <c r="A106" s="596" t="s">
        <v>644</v>
      </c>
      <c r="B106" s="597" t="s">
        <v>868</v>
      </c>
      <c r="C106" s="598">
        <v>0</v>
      </c>
      <c r="D106" s="598">
        <v>0</v>
      </c>
      <c r="E106" s="598">
        <v>0</v>
      </c>
      <c r="F106" s="598">
        <v>301924</v>
      </c>
      <c r="G106" s="598">
        <v>235821.15</v>
      </c>
      <c r="H106" s="598">
        <v>66102.850000000006</v>
      </c>
      <c r="I106" s="595">
        <f t="shared" si="1"/>
        <v>301924</v>
      </c>
    </row>
    <row r="107" spans="1:9" x14ac:dyDescent="0.35">
      <c r="A107" s="592" t="s">
        <v>646</v>
      </c>
      <c r="B107" s="593" t="s">
        <v>645</v>
      </c>
      <c r="C107" s="594">
        <v>0</v>
      </c>
      <c r="D107" s="594">
        <v>0</v>
      </c>
      <c r="E107" s="594">
        <v>0</v>
      </c>
      <c r="F107" s="594">
        <v>847449</v>
      </c>
      <c r="G107" s="594">
        <v>680267.26</v>
      </c>
      <c r="H107" s="594">
        <v>167181.74</v>
      </c>
      <c r="I107" s="595">
        <f t="shared" si="1"/>
        <v>847449</v>
      </c>
    </row>
    <row r="108" spans="1:9" x14ac:dyDescent="0.35">
      <c r="A108" s="596" t="s">
        <v>648</v>
      </c>
      <c r="B108" s="597" t="s">
        <v>869</v>
      </c>
      <c r="C108" s="598">
        <v>0</v>
      </c>
      <c r="D108" s="598">
        <v>0</v>
      </c>
      <c r="E108" s="598">
        <v>0</v>
      </c>
      <c r="F108" s="598">
        <v>493035</v>
      </c>
      <c r="G108" s="598">
        <v>388774.36</v>
      </c>
      <c r="H108" s="598">
        <v>104260.64</v>
      </c>
      <c r="I108" s="595">
        <f t="shared" si="1"/>
        <v>493035</v>
      </c>
    </row>
    <row r="109" spans="1:9" x14ac:dyDescent="0.35">
      <c r="A109" s="592" t="s">
        <v>650</v>
      </c>
      <c r="B109" s="593" t="s">
        <v>649</v>
      </c>
      <c r="C109" s="594">
        <v>0</v>
      </c>
      <c r="D109" s="594">
        <v>0</v>
      </c>
      <c r="E109" s="594">
        <v>0</v>
      </c>
      <c r="F109" s="594">
        <v>440031</v>
      </c>
      <c r="G109" s="594">
        <v>383311.9</v>
      </c>
      <c r="H109" s="594">
        <v>56719.1</v>
      </c>
      <c r="I109" s="595">
        <f t="shared" si="1"/>
        <v>440031</v>
      </c>
    </row>
    <row r="110" spans="1:9" x14ac:dyDescent="0.35">
      <c r="A110" s="596" t="s">
        <v>652</v>
      </c>
      <c r="B110" s="597" t="s">
        <v>651</v>
      </c>
      <c r="C110" s="598">
        <v>0</v>
      </c>
      <c r="D110" s="598">
        <v>0</v>
      </c>
      <c r="E110" s="598">
        <v>0</v>
      </c>
      <c r="F110" s="598">
        <v>183199</v>
      </c>
      <c r="G110" s="598">
        <v>121255.54</v>
      </c>
      <c r="H110" s="598">
        <v>61943.46</v>
      </c>
      <c r="I110" s="595">
        <f t="shared" si="1"/>
        <v>183199</v>
      </c>
    </row>
    <row r="111" spans="1:9" x14ac:dyDescent="0.35">
      <c r="A111" s="592" t="s">
        <v>654</v>
      </c>
      <c r="B111" s="593" t="s">
        <v>653</v>
      </c>
      <c r="C111" s="594">
        <v>0</v>
      </c>
      <c r="D111" s="594">
        <v>0</v>
      </c>
      <c r="E111" s="594">
        <v>0</v>
      </c>
      <c r="F111" s="594">
        <v>640421</v>
      </c>
      <c r="G111" s="594">
        <v>422847.13</v>
      </c>
      <c r="H111" s="594">
        <v>217573.87</v>
      </c>
      <c r="I111" s="595">
        <f t="shared" si="1"/>
        <v>640421</v>
      </c>
    </row>
    <row r="112" spans="1:9" x14ac:dyDescent="0.35">
      <c r="A112" s="596" t="s">
        <v>656</v>
      </c>
      <c r="B112" s="597" t="s">
        <v>655</v>
      </c>
      <c r="C112" s="598">
        <v>0</v>
      </c>
      <c r="D112" s="598">
        <v>0</v>
      </c>
      <c r="E112" s="598">
        <v>0</v>
      </c>
      <c r="F112" s="598">
        <v>2878239</v>
      </c>
      <c r="G112" s="598">
        <v>2562076.98</v>
      </c>
      <c r="H112" s="598">
        <v>316162.02</v>
      </c>
      <c r="I112" s="595">
        <f t="shared" si="1"/>
        <v>2878239</v>
      </c>
    </row>
    <row r="113" spans="1:9" x14ac:dyDescent="0.35">
      <c r="A113" s="592" t="s">
        <v>658</v>
      </c>
      <c r="B113" s="593" t="s">
        <v>657</v>
      </c>
      <c r="C113" s="594">
        <v>0</v>
      </c>
      <c r="D113" s="594">
        <v>0</v>
      </c>
      <c r="E113" s="594">
        <v>0</v>
      </c>
      <c r="F113" s="594">
        <v>1297781</v>
      </c>
      <c r="G113" s="594">
        <v>1067635.69</v>
      </c>
      <c r="H113" s="594">
        <v>230145.31</v>
      </c>
      <c r="I113" s="595">
        <f t="shared" si="1"/>
        <v>1297781</v>
      </c>
    </row>
    <row r="114" spans="1:9" x14ac:dyDescent="0.35">
      <c r="A114" s="596" t="s">
        <v>660</v>
      </c>
      <c r="B114" s="597" t="s">
        <v>870</v>
      </c>
      <c r="C114" s="598">
        <v>0</v>
      </c>
      <c r="D114" s="598">
        <v>0</v>
      </c>
      <c r="E114" s="598">
        <v>0</v>
      </c>
      <c r="F114" s="598">
        <v>80857</v>
      </c>
      <c r="G114" s="598">
        <v>48973.79</v>
      </c>
      <c r="H114" s="598">
        <v>31883.21</v>
      </c>
      <c r="I114" s="595">
        <f t="shared" si="1"/>
        <v>80857</v>
      </c>
    </row>
    <row r="115" spans="1:9" x14ac:dyDescent="0.35">
      <c r="A115" s="592" t="s">
        <v>662</v>
      </c>
      <c r="B115" s="593" t="s">
        <v>661</v>
      </c>
      <c r="C115" s="594">
        <v>0</v>
      </c>
      <c r="D115" s="594">
        <v>0</v>
      </c>
      <c r="E115" s="594">
        <v>0</v>
      </c>
      <c r="F115" s="594">
        <v>1648604</v>
      </c>
      <c r="G115" s="594">
        <v>1219654.1000000001</v>
      </c>
      <c r="H115" s="594">
        <v>428949.9</v>
      </c>
      <c r="I115" s="595">
        <f t="shared" si="1"/>
        <v>1648604</v>
      </c>
    </row>
    <row r="116" spans="1:9" x14ac:dyDescent="0.35">
      <c r="A116" s="596" t="s">
        <v>664</v>
      </c>
      <c r="B116" s="597" t="s">
        <v>663</v>
      </c>
      <c r="C116" s="598">
        <v>0</v>
      </c>
      <c r="D116" s="598">
        <v>0</v>
      </c>
      <c r="E116" s="598">
        <v>0</v>
      </c>
      <c r="F116" s="598">
        <v>2010477</v>
      </c>
      <c r="G116" s="598">
        <v>1651462.3</v>
      </c>
      <c r="H116" s="598">
        <v>359014.7</v>
      </c>
      <c r="I116" s="595">
        <f t="shared" si="1"/>
        <v>2010477</v>
      </c>
    </row>
    <row r="117" spans="1:9" x14ac:dyDescent="0.35">
      <c r="A117" s="592" t="s">
        <v>666</v>
      </c>
      <c r="B117" s="593" t="s">
        <v>871</v>
      </c>
      <c r="C117" s="594">
        <v>0</v>
      </c>
      <c r="D117" s="594">
        <v>0</v>
      </c>
      <c r="E117" s="594">
        <v>0</v>
      </c>
      <c r="F117" s="594">
        <v>212046</v>
      </c>
      <c r="G117" s="594">
        <v>172535.93</v>
      </c>
      <c r="H117" s="594">
        <v>39510.07</v>
      </c>
      <c r="I117" s="595">
        <f t="shared" si="1"/>
        <v>212046</v>
      </c>
    </row>
    <row r="118" spans="1:9" x14ac:dyDescent="0.35">
      <c r="A118" s="596" t="s">
        <v>668</v>
      </c>
      <c r="B118" s="597" t="s">
        <v>667</v>
      </c>
      <c r="C118" s="598">
        <v>0</v>
      </c>
      <c r="D118" s="598">
        <v>0</v>
      </c>
      <c r="E118" s="598">
        <v>0</v>
      </c>
      <c r="F118" s="598">
        <v>5225480</v>
      </c>
      <c r="G118" s="598">
        <v>3867233.34</v>
      </c>
      <c r="H118" s="598">
        <v>1358246.66</v>
      </c>
      <c r="I118" s="595">
        <f t="shared" si="1"/>
        <v>5225480</v>
      </c>
    </row>
    <row r="119" spans="1:9" x14ac:dyDescent="0.35">
      <c r="A119" s="592" t="s">
        <v>670</v>
      </c>
      <c r="B119" s="593" t="s">
        <v>669</v>
      </c>
      <c r="C119" s="594">
        <v>0</v>
      </c>
      <c r="D119" s="594">
        <v>0</v>
      </c>
      <c r="E119" s="594">
        <v>0</v>
      </c>
      <c r="F119" s="594">
        <v>1224151</v>
      </c>
      <c r="G119" s="594">
        <v>995682.7</v>
      </c>
      <c r="H119" s="594">
        <v>228468.3</v>
      </c>
      <c r="I119" s="595">
        <f t="shared" si="1"/>
        <v>1224151</v>
      </c>
    </row>
    <row r="120" spans="1:9" x14ac:dyDescent="0.35">
      <c r="A120" s="596" t="s">
        <v>672</v>
      </c>
      <c r="B120" s="597" t="s">
        <v>671</v>
      </c>
      <c r="C120" s="598">
        <v>0</v>
      </c>
      <c r="D120" s="598">
        <v>0</v>
      </c>
      <c r="E120" s="598">
        <v>0</v>
      </c>
      <c r="F120" s="598">
        <v>664351</v>
      </c>
      <c r="G120" s="598">
        <v>601845.68999999994</v>
      </c>
      <c r="H120" s="598">
        <v>62505.31</v>
      </c>
      <c r="I120" s="595">
        <f t="shared" si="1"/>
        <v>664351</v>
      </c>
    </row>
    <row r="121" spans="1:9" x14ac:dyDescent="0.35">
      <c r="A121" s="592" t="s">
        <v>674</v>
      </c>
      <c r="B121" s="593" t="s">
        <v>673</v>
      </c>
      <c r="C121" s="594">
        <v>0</v>
      </c>
      <c r="D121" s="594">
        <v>0</v>
      </c>
      <c r="E121" s="594">
        <v>0</v>
      </c>
      <c r="F121" s="594">
        <v>3440297</v>
      </c>
      <c r="G121" s="594">
        <v>2850454.74</v>
      </c>
      <c r="H121" s="594">
        <v>589842.26</v>
      </c>
      <c r="I121" s="595">
        <f t="shared" si="1"/>
        <v>3440297</v>
      </c>
    </row>
    <row r="122" spans="1:9" x14ac:dyDescent="0.35">
      <c r="A122" s="596" t="s">
        <v>872</v>
      </c>
      <c r="B122" s="597" t="s">
        <v>675</v>
      </c>
      <c r="C122" s="598">
        <v>0</v>
      </c>
      <c r="D122" s="598">
        <v>0</v>
      </c>
      <c r="E122" s="598">
        <v>0</v>
      </c>
      <c r="F122" s="598">
        <v>58174521</v>
      </c>
      <c r="G122" s="598">
        <v>38344416.420000002</v>
      </c>
      <c r="H122" s="598">
        <v>19830104.579999998</v>
      </c>
      <c r="I122" s="595">
        <f t="shared" si="1"/>
        <v>58174521</v>
      </c>
    </row>
    <row r="123" spans="1:9" x14ac:dyDescent="0.35">
      <c r="A123" s="592" t="s">
        <v>677</v>
      </c>
      <c r="B123" s="593" t="s">
        <v>676</v>
      </c>
      <c r="C123" s="594">
        <v>0</v>
      </c>
      <c r="D123" s="594">
        <v>0</v>
      </c>
      <c r="E123" s="594">
        <v>0</v>
      </c>
      <c r="F123" s="594">
        <v>710964</v>
      </c>
      <c r="G123" s="594">
        <v>484956.28</v>
      </c>
      <c r="H123" s="594">
        <v>226007.72</v>
      </c>
      <c r="I123" s="595">
        <f t="shared" si="1"/>
        <v>710964</v>
      </c>
    </row>
    <row r="124" spans="1:9" x14ac:dyDescent="0.35">
      <c r="A124" s="596" t="s">
        <v>679</v>
      </c>
      <c r="B124" s="597" t="s">
        <v>873</v>
      </c>
      <c r="C124" s="598">
        <v>0</v>
      </c>
      <c r="D124" s="598">
        <v>0</v>
      </c>
      <c r="E124" s="598">
        <v>0</v>
      </c>
      <c r="F124" s="598">
        <v>97689.48</v>
      </c>
      <c r="G124" s="598">
        <v>54675.33</v>
      </c>
      <c r="H124" s="598">
        <v>43014.15</v>
      </c>
      <c r="I124" s="595">
        <f t="shared" si="1"/>
        <v>97689.48</v>
      </c>
    </row>
    <row r="125" spans="1:9" ht="25" x14ac:dyDescent="0.35">
      <c r="A125" s="592" t="s">
        <v>874</v>
      </c>
      <c r="B125" s="593" t="s">
        <v>875</v>
      </c>
      <c r="C125" s="594">
        <v>0</v>
      </c>
      <c r="D125" s="594">
        <v>0</v>
      </c>
      <c r="E125" s="594">
        <v>0</v>
      </c>
      <c r="F125" s="594">
        <v>124840</v>
      </c>
      <c r="G125" s="594">
        <v>113401.21</v>
      </c>
      <c r="H125" s="594">
        <v>11438.79</v>
      </c>
      <c r="I125" s="595">
        <f>C125+F125</f>
        <v>124840</v>
      </c>
    </row>
    <row r="126" spans="1:9" x14ac:dyDescent="0.35">
      <c r="A126" s="592" t="s">
        <v>681</v>
      </c>
      <c r="B126" s="593" t="s">
        <v>680</v>
      </c>
      <c r="C126" s="594">
        <v>0</v>
      </c>
      <c r="D126" s="594">
        <v>0</v>
      </c>
      <c r="E126" s="594">
        <v>0</v>
      </c>
      <c r="F126" s="594">
        <v>454876</v>
      </c>
      <c r="G126" s="594">
        <v>236866.71</v>
      </c>
      <c r="H126" s="594">
        <v>218009.29</v>
      </c>
      <c r="I126" s="595">
        <f t="shared" si="1"/>
        <v>454876</v>
      </c>
    </row>
    <row r="127" spans="1:9" x14ac:dyDescent="0.35">
      <c r="A127" s="596" t="s">
        <v>683</v>
      </c>
      <c r="B127" s="597" t="s">
        <v>682</v>
      </c>
      <c r="C127" s="598">
        <v>0</v>
      </c>
      <c r="D127" s="598">
        <v>0</v>
      </c>
      <c r="E127" s="598">
        <v>0</v>
      </c>
      <c r="F127" s="598">
        <v>2498930</v>
      </c>
      <c r="G127" s="598">
        <v>2047020</v>
      </c>
      <c r="H127" s="598">
        <v>451910</v>
      </c>
      <c r="I127" s="595">
        <f t="shared" si="1"/>
        <v>2498930</v>
      </c>
    </row>
    <row r="128" spans="1:9" x14ac:dyDescent="0.35">
      <c r="A128" s="592" t="s">
        <v>685</v>
      </c>
      <c r="B128" s="593" t="s">
        <v>684</v>
      </c>
      <c r="C128" s="594">
        <v>0</v>
      </c>
      <c r="D128" s="594">
        <v>0</v>
      </c>
      <c r="E128" s="594">
        <v>0</v>
      </c>
      <c r="F128" s="594">
        <v>4172218</v>
      </c>
      <c r="G128" s="594">
        <v>3487920.62</v>
      </c>
      <c r="H128" s="594">
        <v>684297.38</v>
      </c>
      <c r="I128" s="595">
        <f t="shared" si="1"/>
        <v>4172218</v>
      </c>
    </row>
    <row r="129" spans="1:9" x14ac:dyDescent="0.35">
      <c r="A129" s="596" t="s">
        <v>687</v>
      </c>
      <c r="B129" s="597" t="s">
        <v>876</v>
      </c>
      <c r="C129" s="598">
        <v>0</v>
      </c>
      <c r="D129" s="598">
        <v>0</v>
      </c>
      <c r="E129" s="598">
        <v>0</v>
      </c>
      <c r="F129" s="598">
        <v>447956</v>
      </c>
      <c r="G129" s="598">
        <v>423155.71</v>
      </c>
      <c r="H129" s="598">
        <v>24800.29</v>
      </c>
      <c r="I129" s="595">
        <f t="shared" si="1"/>
        <v>447956</v>
      </c>
    </row>
    <row r="130" spans="1:9" x14ac:dyDescent="0.35">
      <c r="A130" s="596" t="s">
        <v>689</v>
      </c>
      <c r="B130" s="597" t="s">
        <v>688</v>
      </c>
      <c r="C130" s="598">
        <v>402611.34</v>
      </c>
      <c r="D130" s="598">
        <v>0</v>
      </c>
      <c r="E130" s="598">
        <v>402611.34</v>
      </c>
      <c r="F130" s="598">
        <v>1924135.66</v>
      </c>
      <c r="G130" s="598">
        <v>1924135.66</v>
      </c>
      <c r="H130" s="598">
        <v>0</v>
      </c>
      <c r="I130" s="595">
        <f t="shared" si="1"/>
        <v>2326747</v>
      </c>
    </row>
    <row r="131" spans="1:9" x14ac:dyDescent="0.35">
      <c r="A131" s="592" t="s">
        <v>691</v>
      </c>
      <c r="B131" s="593" t="s">
        <v>877</v>
      </c>
      <c r="C131" s="594">
        <v>0</v>
      </c>
      <c r="D131" s="594">
        <v>0</v>
      </c>
      <c r="E131" s="594">
        <v>0</v>
      </c>
      <c r="F131" s="594">
        <v>333898</v>
      </c>
      <c r="G131" s="594">
        <v>311318.27</v>
      </c>
      <c r="H131" s="594">
        <v>22579.73</v>
      </c>
      <c r="I131" s="595">
        <f t="shared" si="1"/>
        <v>333898</v>
      </c>
    </row>
    <row r="132" spans="1:9" x14ac:dyDescent="0.35">
      <c r="A132" s="596" t="s">
        <v>693</v>
      </c>
      <c r="B132" s="597" t="s">
        <v>692</v>
      </c>
      <c r="C132" s="598">
        <v>0</v>
      </c>
      <c r="D132" s="598">
        <v>0</v>
      </c>
      <c r="E132" s="598">
        <v>0</v>
      </c>
      <c r="F132" s="598">
        <v>286415</v>
      </c>
      <c r="G132" s="598">
        <v>246103.3</v>
      </c>
      <c r="H132" s="598">
        <v>40311.699999999997</v>
      </c>
      <c r="I132" s="595">
        <f t="shared" si="1"/>
        <v>286415</v>
      </c>
    </row>
    <row r="133" spans="1:9" x14ac:dyDescent="0.35">
      <c r="A133" s="592" t="s">
        <v>695</v>
      </c>
      <c r="B133" s="593" t="s">
        <v>878</v>
      </c>
      <c r="C133" s="594">
        <v>0</v>
      </c>
      <c r="D133" s="594">
        <v>0</v>
      </c>
      <c r="E133" s="594">
        <v>0</v>
      </c>
      <c r="F133" s="594">
        <v>715085</v>
      </c>
      <c r="G133" s="594">
        <v>426007.72</v>
      </c>
      <c r="H133" s="594">
        <v>289077.28000000003</v>
      </c>
      <c r="I133" s="595">
        <f t="shared" ref="I133:I150" si="2">C133+F133</f>
        <v>715085</v>
      </c>
    </row>
    <row r="134" spans="1:9" x14ac:dyDescent="0.35">
      <c r="A134" s="596" t="s">
        <v>697</v>
      </c>
      <c r="B134" s="597" t="s">
        <v>696</v>
      </c>
      <c r="C134" s="598">
        <v>0</v>
      </c>
      <c r="D134" s="598">
        <v>0</v>
      </c>
      <c r="E134" s="598">
        <v>0</v>
      </c>
      <c r="F134" s="598">
        <v>615645</v>
      </c>
      <c r="G134" s="598">
        <v>491252.55</v>
      </c>
      <c r="H134" s="598">
        <v>124392.45</v>
      </c>
      <c r="I134" s="595">
        <f t="shared" si="2"/>
        <v>615645</v>
      </c>
    </row>
    <row r="135" spans="1:9" x14ac:dyDescent="0.35">
      <c r="A135" s="592" t="s">
        <v>699</v>
      </c>
      <c r="B135" s="593" t="s">
        <v>698</v>
      </c>
      <c r="C135" s="594">
        <v>0</v>
      </c>
      <c r="D135" s="594">
        <v>0</v>
      </c>
      <c r="E135" s="594">
        <v>0</v>
      </c>
      <c r="F135" s="594">
        <v>742289</v>
      </c>
      <c r="G135" s="594">
        <v>480659.78</v>
      </c>
      <c r="H135" s="594">
        <v>261629.22</v>
      </c>
      <c r="I135" s="595">
        <f t="shared" si="2"/>
        <v>742289</v>
      </c>
    </row>
    <row r="136" spans="1:9" x14ac:dyDescent="0.35">
      <c r="A136" s="596" t="s">
        <v>701</v>
      </c>
      <c r="B136" s="597" t="s">
        <v>700</v>
      </c>
      <c r="C136" s="598">
        <v>0</v>
      </c>
      <c r="D136" s="598">
        <v>0</v>
      </c>
      <c r="E136" s="598">
        <v>0</v>
      </c>
      <c r="F136" s="598">
        <v>1141919</v>
      </c>
      <c r="G136" s="598">
        <v>1011821</v>
      </c>
      <c r="H136" s="598">
        <v>130098</v>
      </c>
      <c r="I136" s="595">
        <f t="shared" si="2"/>
        <v>1141919</v>
      </c>
    </row>
    <row r="137" spans="1:9" x14ac:dyDescent="0.35">
      <c r="A137" s="592" t="s">
        <v>703</v>
      </c>
      <c r="B137" s="593" t="s">
        <v>702</v>
      </c>
      <c r="C137" s="594">
        <v>0</v>
      </c>
      <c r="D137" s="594">
        <v>0</v>
      </c>
      <c r="E137" s="594">
        <v>0</v>
      </c>
      <c r="F137" s="594">
        <v>248840</v>
      </c>
      <c r="G137" s="594">
        <v>213094.13</v>
      </c>
      <c r="H137" s="594">
        <v>35745.870000000003</v>
      </c>
      <c r="I137" s="595">
        <f t="shared" si="2"/>
        <v>248840</v>
      </c>
    </row>
    <row r="138" spans="1:9" x14ac:dyDescent="0.35">
      <c r="A138" s="596" t="s">
        <v>705</v>
      </c>
      <c r="B138" s="597" t="s">
        <v>704</v>
      </c>
      <c r="C138" s="598">
        <v>0</v>
      </c>
      <c r="D138" s="598">
        <v>0</v>
      </c>
      <c r="E138" s="598">
        <v>0</v>
      </c>
      <c r="F138" s="598">
        <v>1908800</v>
      </c>
      <c r="G138" s="598">
        <v>1431657.89</v>
      </c>
      <c r="H138" s="598">
        <v>477142.11</v>
      </c>
      <c r="I138" s="595">
        <f t="shared" si="2"/>
        <v>1908800</v>
      </c>
    </row>
    <row r="139" spans="1:9" x14ac:dyDescent="0.35">
      <c r="A139" s="592" t="s">
        <v>707</v>
      </c>
      <c r="B139" s="593" t="s">
        <v>706</v>
      </c>
      <c r="C139" s="594">
        <v>0</v>
      </c>
      <c r="D139" s="594">
        <v>0</v>
      </c>
      <c r="E139" s="594">
        <v>0</v>
      </c>
      <c r="F139" s="594">
        <v>1573611</v>
      </c>
      <c r="G139" s="594">
        <v>1255912.72</v>
      </c>
      <c r="H139" s="594">
        <v>317698.28000000003</v>
      </c>
      <c r="I139" s="595">
        <f t="shared" si="2"/>
        <v>1573611</v>
      </c>
    </row>
    <row r="140" spans="1:9" x14ac:dyDescent="0.35">
      <c r="A140" s="596" t="s">
        <v>709</v>
      </c>
      <c r="B140" s="597" t="s">
        <v>708</v>
      </c>
      <c r="C140" s="598">
        <v>0</v>
      </c>
      <c r="D140" s="598">
        <v>0</v>
      </c>
      <c r="E140" s="598">
        <v>0</v>
      </c>
      <c r="F140" s="598">
        <v>654027</v>
      </c>
      <c r="G140" s="598">
        <v>560066.72</v>
      </c>
      <c r="H140" s="598">
        <v>93960.28</v>
      </c>
      <c r="I140" s="595">
        <f t="shared" si="2"/>
        <v>654027</v>
      </c>
    </row>
    <row r="141" spans="1:9" x14ac:dyDescent="0.35">
      <c r="A141" s="592" t="s">
        <v>711</v>
      </c>
      <c r="B141" s="593" t="s">
        <v>710</v>
      </c>
      <c r="C141" s="594">
        <v>0</v>
      </c>
      <c r="D141" s="594">
        <v>0</v>
      </c>
      <c r="E141" s="594">
        <v>0</v>
      </c>
      <c r="F141" s="594">
        <v>1104020</v>
      </c>
      <c r="G141" s="594">
        <v>934006.65</v>
      </c>
      <c r="H141" s="594">
        <v>170013.35</v>
      </c>
      <c r="I141" s="595">
        <f t="shared" si="2"/>
        <v>1104020</v>
      </c>
    </row>
    <row r="142" spans="1:9" x14ac:dyDescent="0.35">
      <c r="A142" s="596" t="s">
        <v>713</v>
      </c>
      <c r="B142" s="597" t="s">
        <v>879</v>
      </c>
      <c r="C142" s="598">
        <v>0</v>
      </c>
      <c r="D142" s="598">
        <v>0</v>
      </c>
      <c r="E142" s="598">
        <v>0</v>
      </c>
      <c r="F142" s="598">
        <v>279004</v>
      </c>
      <c r="G142" s="598">
        <v>273329.45</v>
      </c>
      <c r="H142" s="598">
        <v>5674.55</v>
      </c>
      <c r="I142" s="595">
        <f t="shared" si="2"/>
        <v>279004</v>
      </c>
    </row>
    <row r="143" spans="1:9" x14ac:dyDescent="0.35">
      <c r="A143" s="596" t="s">
        <v>715</v>
      </c>
      <c r="B143" s="597" t="s">
        <v>714</v>
      </c>
      <c r="C143" s="598">
        <v>0</v>
      </c>
      <c r="D143" s="598">
        <v>0</v>
      </c>
      <c r="E143" s="598">
        <v>0</v>
      </c>
      <c r="F143" s="598">
        <v>1120455</v>
      </c>
      <c r="G143" s="598">
        <v>972236.56</v>
      </c>
      <c r="H143" s="598">
        <v>148218.44</v>
      </c>
      <c r="I143" s="595">
        <f t="shared" si="2"/>
        <v>1120455</v>
      </c>
    </row>
    <row r="144" spans="1:9" x14ac:dyDescent="0.35">
      <c r="A144" s="592" t="s">
        <v>717</v>
      </c>
      <c r="B144" s="593" t="s">
        <v>716</v>
      </c>
      <c r="C144" s="594">
        <v>0</v>
      </c>
      <c r="D144" s="594">
        <v>0</v>
      </c>
      <c r="E144" s="594">
        <v>0</v>
      </c>
      <c r="F144" s="594">
        <v>834781</v>
      </c>
      <c r="G144" s="594">
        <v>660277.47</v>
      </c>
      <c r="H144" s="594">
        <v>174503.53</v>
      </c>
      <c r="I144" s="595">
        <f t="shared" si="2"/>
        <v>834781</v>
      </c>
    </row>
    <row r="145" spans="1:9" x14ac:dyDescent="0.35">
      <c r="A145" s="596" t="s">
        <v>719</v>
      </c>
      <c r="B145" s="597" t="s">
        <v>718</v>
      </c>
      <c r="C145" s="598">
        <v>0</v>
      </c>
      <c r="D145" s="598">
        <v>0</v>
      </c>
      <c r="E145" s="598">
        <v>0</v>
      </c>
      <c r="F145" s="598">
        <v>1538275</v>
      </c>
      <c r="G145" s="598">
        <v>1292398.67</v>
      </c>
      <c r="H145" s="598">
        <v>245876.33</v>
      </c>
      <c r="I145" s="595">
        <f t="shared" si="2"/>
        <v>1538275</v>
      </c>
    </row>
    <row r="146" spans="1:9" x14ac:dyDescent="0.35">
      <c r="A146" s="596" t="s">
        <v>720</v>
      </c>
      <c r="B146" s="597" t="s">
        <v>880</v>
      </c>
      <c r="C146" s="598">
        <v>0</v>
      </c>
      <c r="D146" s="598">
        <v>0</v>
      </c>
      <c r="E146" s="598">
        <v>0</v>
      </c>
      <c r="F146" s="598">
        <v>166226</v>
      </c>
      <c r="G146" s="598">
        <v>142515.21</v>
      </c>
      <c r="H146" s="598">
        <v>23710.79</v>
      </c>
      <c r="I146" s="595">
        <f>C146+F146</f>
        <v>166226</v>
      </c>
    </row>
    <row r="147" spans="1:9" ht="25" x14ac:dyDescent="0.35">
      <c r="A147" s="592" t="s">
        <v>723</v>
      </c>
      <c r="B147" s="593" t="s">
        <v>881</v>
      </c>
      <c r="C147" s="594">
        <v>0</v>
      </c>
      <c r="D147" s="594">
        <v>0</v>
      </c>
      <c r="E147" s="594">
        <v>0</v>
      </c>
      <c r="F147" s="594">
        <v>148841</v>
      </c>
      <c r="G147" s="594">
        <v>137927.38</v>
      </c>
      <c r="H147" s="594">
        <v>10913.62</v>
      </c>
      <c r="I147" s="595">
        <f>C147+F147</f>
        <v>148841</v>
      </c>
    </row>
    <row r="148" spans="1:9" ht="25" x14ac:dyDescent="0.35">
      <c r="A148" s="596" t="s">
        <v>725</v>
      </c>
      <c r="B148" s="597" t="s">
        <v>882</v>
      </c>
      <c r="C148" s="598">
        <v>0</v>
      </c>
      <c r="D148" s="598">
        <v>0</v>
      </c>
      <c r="E148" s="598">
        <v>0</v>
      </c>
      <c r="F148" s="598">
        <v>198340</v>
      </c>
      <c r="G148" s="598">
        <v>144472.99</v>
      </c>
      <c r="H148" s="598">
        <v>53867.01</v>
      </c>
      <c r="I148" s="595">
        <f>C148+F148</f>
        <v>198340</v>
      </c>
    </row>
    <row r="149" spans="1:9" ht="25" x14ac:dyDescent="0.35">
      <c r="A149" s="592" t="s">
        <v>727</v>
      </c>
      <c r="B149" s="593" t="s">
        <v>883</v>
      </c>
      <c r="C149" s="594">
        <v>0</v>
      </c>
      <c r="D149" s="594">
        <v>0</v>
      </c>
      <c r="E149" s="594">
        <v>0</v>
      </c>
      <c r="F149" s="594">
        <v>45346</v>
      </c>
      <c r="G149" s="594">
        <v>44073.79</v>
      </c>
      <c r="H149" s="594">
        <v>1272.21</v>
      </c>
      <c r="I149" s="595">
        <f>C149+F149</f>
        <v>45346</v>
      </c>
    </row>
    <row r="150" spans="1:9" x14ac:dyDescent="0.35">
      <c r="A150" s="1227" t="s">
        <v>884</v>
      </c>
      <c r="B150" s="1228"/>
      <c r="C150" s="599">
        <v>1014185.69</v>
      </c>
      <c r="D150" s="599">
        <v>567.97</v>
      </c>
      <c r="E150" s="599">
        <v>1013617.72</v>
      </c>
      <c r="F150" s="599">
        <v>280133279.79000002</v>
      </c>
      <c r="G150" s="599">
        <v>215028294.38999999</v>
      </c>
      <c r="H150" s="599">
        <v>65104985.399999999</v>
      </c>
      <c r="I150" s="600">
        <f t="shared" si="2"/>
        <v>281147465.48000002</v>
      </c>
    </row>
  </sheetData>
  <mergeCells count="6">
    <mergeCell ref="A150:B150"/>
    <mergeCell ref="A1:I1"/>
    <mergeCell ref="A2:A3"/>
    <mergeCell ref="B2:B3"/>
    <mergeCell ref="C2:E2"/>
    <mergeCell ref="F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73"/>
  <sheetViews>
    <sheetView topLeftCell="D1" workbookViewId="0"/>
  </sheetViews>
  <sheetFormatPr defaultRowHeight="14.5" x14ac:dyDescent="0.35"/>
  <cols>
    <col min="1" max="2" width="9.1796875" hidden="1" customWidth="1"/>
    <col min="3" max="3" width="17.7265625" hidden="1" customWidth="1"/>
    <col min="5" max="5" width="26.7265625" customWidth="1"/>
    <col min="6" max="6" width="10.26953125" style="298" customWidth="1"/>
    <col min="7" max="8" width="9.1796875" style="298"/>
    <col min="9" max="9" width="9.7265625" style="298" bestFit="1" customWidth="1"/>
    <col min="10" max="10" width="9.1796875" style="298"/>
    <col min="11" max="11" width="10" style="298" customWidth="1"/>
    <col min="12" max="12" width="10.1796875" style="298" bestFit="1" customWidth="1"/>
    <col min="13" max="13" width="10" style="299" bestFit="1" customWidth="1"/>
    <col min="14" max="15" width="10.453125" style="298" bestFit="1" customWidth="1"/>
    <col min="16" max="16" width="13.54296875" style="298" bestFit="1" customWidth="1"/>
    <col min="17" max="18" width="10.81640625" bestFit="1" customWidth="1"/>
  </cols>
  <sheetData>
    <row r="1" spans="1:18" s="255" customFormat="1" x14ac:dyDescent="0.35">
      <c r="F1" s="256"/>
      <c r="G1" s="256"/>
      <c r="H1" s="256"/>
      <c r="I1" s="256"/>
      <c r="J1" s="256"/>
      <c r="K1" s="256"/>
      <c r="L1" s="256"/>
      <c r="M1" s="257"/>
      <c r="N1" s="256"/>
      <c r="O1" s="256"/>
      <c r="P1" s="256"/>
      <c r="Q1" s="258"/>
      <c r="R1" s="258"/>
    </row>
    <row r="2" spans="1:18" s="255" customFormat="1" x14ac:dyDescent="0.35">
      <c r="A2" s="13"/>
      <c r="B2" s="13"/>
      <c r="C2" s="13"/>
      <c r="D2" s="13"/>
      <c r="E2" s="259" t="s">
        <v>763</v>
      </c>
      <c r="F2" s="36"/>
      <c r="G2" s="36"/>
      <c r="H2" s="36"/>
      <c r="I2" s="36"/>
      <c r="J2" s="36"/>
      <c r="K2" s="36"/>
      <c r="L2" s="36"/>
      <c r="M2" s="260"/>
      <c r="N2" s="36"/>
      <c r="O2" s="36"/>
      <c r="P2" s="36"/>
      <c r="Q2" s="261"/>
      <c r="R2" s="261"/>
    </row>
    <row r="3" spans="1:18" s="255" customFormat="1" x14ac:dyDescent="0.35">
      <c r="A3" s="262" t="s">
        <v>272</v>
      </c>
      <c r="B3" s="262" t="s">
        <v>272</v>
      </c>
      <c r="C3" s="262" t="s">
        <v>272</v>
      </c>
      <c r="D3" s="13"/>
      <c r="E3" s="263" t="s">
        <v>33</v>
      </c>
      <c r="F3" s="36"/>
      <c r="G3" s="36"/>
      <c r="H3" s="36"/>
      <c r="I3" s="36"/>
      <c r="J3" s="36"/>
      <c r="K3" s="36"/>
      <c r="L3" s="36"/>
      <c r="M3" s="260"/>
      <c r="N3" s="36"/>
      <c r="O3" s="36"/>
      <c r="P3" s="264" t="s">
        <v>273</v>
      </c>
      <c r="Q3" s="261"/>
      <c r="R3" s="261"/>
    </row>
    <row r="4" spans="1:18" s="255" customFormat="1" x14ac:dyDescent="0.35">
      <c r="A4" s="13"/>
      <c r="B4" s="109"/>
      <c r="C4" s="109"/>
      <c r="D4" s="13"/>
      <c r="E4" s="13"/>
      <c r="F4" s="265">
        <v>2017</v>
      </c>
      <c r="G4" s="264" t="s">
        <v>274</v>
      </c>
      <c r="H4" s="264" t="s">
        <v>274</v>
      </c>
      <c r="I4" s="264" t="s">
        <v>274</v>
      </c>
      <c r="J4" s="264" t="s">
        <v>274</v>
      </c>
      <c r="K4" s="264" t="s">
        <v>275</v>
      </c>
      <c r="L4" s="36"/>
      <c r="M4" s="260"/>
      <c r="N4" s="36"/>
      <c r="O4" s="36"/>
      <c r="P4" s="264" t="s">
        <v>276</v>
      </c>
      <c r="Q4" s="261" t="s">
        <v>277</v>
      </c>
      <c r="R4" s="261" t="s">
        <v>277</v>
      </c>
    </row>
    <row r="5" spans="1:18" s="255" customFormat="1" x14ac:dyDescent="0.35">
      <c r="A5" s="13"/>
      <c r="B5" s="13"/>
      <c r="C5" s="13"/>
      <c r="D5" s="13"/>
      <c r="E5" s="262" t="s">
        <v>278</v>
      </c>
      <c r="F5" s="264" t="s">
        <v>279</v>
      </c>
      <c r="G5" s="265">
        <v>2018</v>
      </c>
      <c r="H5" s="265">
        <v>2018</v>
      </c>
      <c r="I5" s="265">
        <v>2018</v>
      </c>
      <c r="J5" s="265">
        <v>2018</v>
      </c>
      <c r="K5" s="264" t="s">
        <v>280</v>
      </c>
      <c r="L5" s="266" t="s">
        <v>281</v>
      </c>
      <c r="M5" s="267" t="s">
        <v>282</v>
      </c>
      <c r="N5" s="264" t="s">
        <v>283</v>
      </c>
      <c r="O5" s="264" t="s">
        <v>284</v>
      </c>
      <c r="P5" s="264" t="s">
        <v>285</v>
      </c>
      <c r="Q5" s="268" t="s">
        <v>286</v>
      </c>
      <c r="R5" s="268" t="s">
        <v>286</v>
      </c>
    </row>
    <row r="6" spans="1:18" s="255" customFormat="1" x14ac:dyDescent="0.35">
      <c r="A6" s="13" t="s">
        <v>287</v>
      </c>
      <c r="B6" s="13" t="s">
        <v>288</v>
      </c>
      <c r="C6" s="13" t="s">
        <v>289</v>
      </c>
      <c r="D6" s="269" t="s">
        <v>290</v>
      </c>
      <c r="E6" s="262" t="s">
        <v>291</v>
      </c>
      <c r="F6" s="264" t="s">
        <v>292</v>
      </c>
      <c r="G6" s="264" t="s">
        <v>293</v>
      </c>
      <c r="H6" s="264" t="s">
        <v>294</v>
      </c>
      <c r="I6" s="264" t="s">
        <v>21</v>
      </c>
      <c r="J6" s="264" t="s">
        <v>295</v>
      </c>
      <c r="K6" s="264" t="s">
        <v>296</v>
      </c>
      <c r="L6" s="264" t="s">
        <v>297</v>
      </c>
      <c r="M6" s="267" t="s">
        <v>280</v>
      </c>
      <c r="N6" s="264" t="s">
        <v>298</v>
      </c>
      <c r="O6" s="264" t="s">
        <v>298</v>
      </c>
      <c r="P6" s="264" t="s">
        <v>298</v>
      </c>
      <c r="Q6" s="268" t="s">
        <v>276</v>
      </c>
      <c r="R6" s="268" t="s">
        <v>299</v>
      </c>
    </row>
    <row r="7" spans="1:18" x14ac:dyDescent="0.35">
      <c r="A7" s="13"/>
      <c r="B7" s="13"/>
      <c r="C7" s="13"/>
      <c r="D7" s="262"/>
      <c r="E7" s="262"/>
      <c r="F7" s="264"/>
      <c r="G7" s="270"/>
      <c r="H7" s="270"/>
      <c r="I7" s="270"/>
      <c r="J7" s="270"/>
      <c r="K7" s="271"/>
      <c r="L7" s="272"/>
      <c r="M7" s="273"/>
      <c r="N7" s="271"/>
      <c r="O7" s="271"/>
      <c r="P7" s="271"/>
      <c r="Q7" s="125"/>
      <c r="R7" s="125"/>
    </row>
    <row r="8" spans="1:18" x14ac:dyDescent="0.35">
      <c r="A8" s="13"/>
      <c r="B8" s="13"/>
      <c r="C8" s="13"/>
      <c r="D8" s="262"/>
      <c r="E8" s="274" t="s">
        <v>300</v>
      </c>
      <c r="F8" s="275">
        <v>4915</v>
      </c>
      <c r="G8" s="276">
        <v>0</v>
      </c>
      <c r="H8" s="276"/>
      <c r="I8" s="277">
        <v>9</v>
      </c>
      <c r="J8" s="278">
        <v>0</v>
      </c>
      <c r="K8" s="278">
        <v>4924</v>
      </c>
      <c r="L8" s="275">
        <v>10392</v>
      </c>
      <c r="M8" s="279">
        <v>0.47382602001539648</v>
      </c>
      <c r="N8" s="271"/>
      <c r="O8" s="271"/>
      <c r="P8" s="271"/>
      <c r="Q8" s="125"/>
      <c r="R8" s="125"/>
    </row>
    <row r="9" spans="1:18" x14ac:dyDescent="0.35">
      <c r="A9" s="280">
        <v>1</v>
      </c>
      <c r="B9" s="280">
        <v>47</v>
      </c>
      <c r="C9" s="280" t="s">
        <v>33</v>
      </c>
      <c r="D9" s="281">
        <v>4700030</v>
      </c>
      <c r="E9" s="36" t="s">
        <v>301</v>
      </c>
      <c r="F9" s="36">
        <v>101</v>
      </c>
      <c r="G9" s="36">
        <v>0</v>
      </c>
      <c r="H9" s="36">
        <v>0</v>
      </c>
      <c r="I9" s="36">
        <v>0</v>
      </c>
      <c r="J9" s="36">
        <v>0</v>
      </c>
      <c r="K9" s="36">
        <v>101</v>
      </c>
      <c r="L9" s="36">
        <v>390</v>
      </c>
      <c r="M9" s="282">
        <v>0.258974358974359</v>
      </c>
      <c r="N9" s="36">
        <v>101</v>
      </c>
      <c r="O9" s="36">
        <v>101</v>
      </c>
      <c r="P9" s="36">
        <v>101</v>
      </c>
      <c r="Q9" s="36">
        <v>142.25675000000004</v>
      </c>
      <c r="R9" s="36">
        <v>143.27550000000005</v>
      </c>
    </row>
    <row r="10" spans="1:18" x14ac:dyDescent="0.35">
      <c r="A10" s="280">
        <v>1</v>
      </c>
      <c r="B10" s="280">
        <v>47</v>
      </c>
      <c r="C10" s="280" t="s">
        <v>33</v>
      </c>
      <c r="D10" s="281">
        <v>4700060</v>
      </c>
      <c r="E10" s="36" t="s">
        <v>302</v>
      </c>
      <c r="F10" s="36">
        <v>272</v>
      </c>
      <c r="G10" s="36">
        <v>0</v>
      </c>
      <c r="H10" s="36">
        <v>0</v>
      </c>
      <c r="I10" s="36">
        <v>9</v>
      </c>
      <c r="J10" s="36">
        <v>0</v>
      </c>
      <c r="K10" s="36">
        <v>281</v>
      </c>
      <c r="L10" s="36">
        <v>1254</v>
      </c>
      <c r="M10" s="282">
        <v>0.22408293460925041</v>
      </c>
      <c r="N10" s="36">
        <v>272</v>
      </c>
      <c r="O10" s="36">
        <v>272</v>
      </c>
      <c r="P10" s="36">
        <v>272</v>
      </c>
      <c r="Q10" s="36">
        <v>329.47010000000012</v>
      </c>
      <c r="R10" s="36">
        <v>310.31340000000006</v>
      </c>
    </row>
    <row r="11" spans="1:18" x14ac:dyDescent="0.35">
      <c r="A11" s="280">
        <v>1</v>
      </c>
      <c r="B11" s="280">
        <v>47</v>
      </c>
      <c r="C11" s="280" t="s">
        <v>33</v>
      </c>
      <c r="D11" s="281">
        <v>4700090</v>
      </c>
      <c r="E11" s="36" t="s">
        <v>303</v>
      </c>
      <c r="F11" s="36">
        <v>1420</v>
      </c>
      <c r="G11" s="36">
        <v>47</v>
      </c>
      <c r="H11" s="36">
        <v>0</v>
      </c>
      <c r="I11" s="36">
        <v>9</v>
      </c>
      <c r="J11" s="36">
        <v>0</v>
      </c>
      <c r="K11" s="36">
        <v>1476</v>
      </c>
      <c r="L11" s="36">
        <v>7090</v>
      </c>
      <c r="M11" s="282">
        <v>0.20818053596614949</v>
      </c>
      <c r="N11" s="36">
        <v>1522</v>
      </c>
      <c r="O11" s="36">
        <v>1522</v>
      </c>
      <c r="P11" s="36">
        <v>1522</v>
      </c>
      <c r="Q11" s="36">
        <v>1937.5</v>
      </c>
      <c r="R11" s="36">
        <v>1937.5</v>
      </c>
    </row>
    <row r="12" spans="1:18" x14ac:dyDescent="0.35">
      <c r="A12" s="280"/>
      <c r="B12" s="280"/>
      <c r="C12" s="280"/>
      <c r="D12" s="281">
        <v>4700152</v>
      </c>
      <c r="E12" s="274" t="s">
        <v>304</v>
      </c>
      <c r="F12" s="283">
        <v>197</v>
      </c>
      <c r="G12" s="284">
        <v>0</v>
      </c>
      <c r="H12" s="284">
        <v>0</v>
      </c>
      <c r="I12" s="284">
        <v>5</v>
      </c>
      <c r="J12" s="284">
        <v>0</v>
      </c>
      <c r="K12" s="278">
        <v>202</v>
      </c>
      <c r="L12" s="283">
        <v>3021</v>
      </c>
      <c r="M12" s="282">
        <v>6.6865276398543533E-2</v>
      </c>
      <c r="N12" s="36">
        <v>235</v>
      </c>
      <c r="O12" s="36">
        <v>0</v>
      </c>
      <c r="P12" s="36">
        <v>235</v>
      </c>
      <c r="Q12" s="36">
        <v>235.00000000000003</v>
      </c>
      <c r="R12" s="36">
        <v>235.00000000000003</v>
      </c>
    </row>
    <row r="13" spans="1:18" x14ac:dyDescent="0.35">
      <c r="A13" s="280">
        <v>1</v>
      </c>
      <c r="B13" s="280">
        <v>47</v>
      </c>
      <c r="C13" s="280" t="s">
        <v>33</v>
      </c>
      <c r="D13" s="281">
        <v>4700120</v>
      </c>
      <c r="E13" s="36" t="s">
        <v>305</v>
      </c>
      <c r="F13" s="36">
        <v>529</v>
      </c>
      <c r="G13" s="36">
        <v>0</v>
      </c>
      <c r="H13" s="36">
        <v>0</v>
      </c>
      <c r="I13" s="36">
        <v>17</v>
      </c>
      <c r="J13" s="36">
        <v>0</v>
      </c>
      <c r="K13" s="36">
        <v>546</v>
      </c>
      <c r="L13" s="36">
        <v>1434</v>
      </c>
      <c r="M13" s="282">
        <v>0.3807531380753138</v>
      </c>
      <c r="N13" s="36">
        <v>529</v>
      </c>
      <c r="O13" s="36">
        <v>529</v>
      </c>
      <c r="P13" s="36">
        <v>529</v>
      </c>
      <c r="Q13" s="36">
        <v>989.52324999999996</v>
      </c>
      <c r="R13" s="36">
        <v>1144.4637</v>
      </c>
    </row>
    <row r="14" spans="1:18" x14ac:dyDescent="0.35">
      <c r="A14" s="280"/>
      <c r="B14" s="280"/>
      <c r="C14" s="280"/>
      <c r="D14" s="281">
        <v>4700153</v>
      </c>
      <c r="E14" s="285" t="s">
        <v>306</v>
      </c>
      <c r="F14" s="36">
        <v>1291</v>
      </c>
      <c r="G14" s="36">
        <v>467</v>
      </c>
      <c r="H14" s="36">
        <v>0</v>
      </c>
      <c r="I14" s="36">
        <v>7</v>
      </c>
      <c r="J14" s="36">
        <v>0</v>
      </c>
      <c r="K14" s="36">
        <v>1765</v>
      </c>
      <c r="L14" s="36">
        <v>10669</v>
      </c>
      <c r="M14" s="282">
        <v>0.16543256162714406</v>
      </c>
      <c r="N14" s="36">
        <v>1758</v>
      </c>
      <c r="O14" s="36">
        <v>1758</v>
      </c>
      <c r="P14" s="36">
        <v>1758</v>
      </c>
      <c r="Q14" s="36">
        <v>2291.5</v>
      </c>
      <c r="R14" s="36">
        <v>2291.5</v>
      </c>
    </row>
    <row r="15" spans="1:18" x14ac:dyDescent="0.35">
      <c r="A15" s="280">
        <v>1</v>
      </c>
      <c r="B15" s="280">
        <v>47</v>
      </c>
      <c r="C15" s="280" t="s">
        <v>33</v>
      </c>
      <c r="D15" s="281">
        <v>4700180</v>
      </c>
      <c r="E15" s="36" t="s">
        <v>307</v>
      </c>
      <c r="F15" s="36">
        <v>1825</v>
      </c>
      <c r="G15" s="36">
        <v>0</v>
      </c>
      <c r="H15" s="36">
        <v>0</v>
      </c>
      <c r="I15" s="36">
        <v>34</v>
      </c>
      <c r="J15" s="36">
        <v>0</v>
      </c>
      <c r="K15" s="36">
        <v>1859</v>
      </c>
      <c r="L15" s="36">
        <v>9020</v>
      </c>
      <c r="M15" s="282">
        <v>0.20609756097560974</v>
      </c>
      <c r="N15" s="36">
        <v>1859</v>
      </c>
      <c r="O15" s="36">
        <v>1859</v>
      </c>
      <c r="P15" s="36">
        <v>1859</v>
      </c>
      <c r="Q15" s="36">
        <v>2443</v>
      </c>
      <c r="R15" s="36">
        <v>2443</v>
      </c>
    </row>
    <row r="16" spans="1:18" x14ac:dyDescent="0.35">
      <c r="A16" s="280">
        <v>1</v>
      </c>
      <c r="B16" s="280">
        <v>47</v>
      </c>
      <c r="C16" s="280" t="s">
        <v>33</v>
      </c>
      <c r="D16" s="281">
        <v>4700210</v>
      </c>
      <c r="E16" s="36" t="s">
        <v>308</v>
      </c>
      <c r="F16" s="36">
        <v>86</v>
      </c>
      <c r="G16" s="36">
        <v>0</v>
      </c>
      <c r="H16" s="36">
        <v>0</v>
      </c>
      <c r="I16" s="36">
        <v>0</v>
      </c>
      <c r="J16" s="36">
        <v>0</v>
      </c>
      <c r="K16" s="36">
        <v>86</v>
      </c>
      <c r="L16" s="36">
        <v>333</v>
      </c>
      <c r="M16" s="282">
        <v>0.25825825825825827</v>
      </c>
      <c r="N16" s="36">
        <v>86</v>
      </c>
      <c r="O16" s="36">
        <v>86</v>
      </c>
      <c r="P16" s="36">
        <v>86</v>
      </c>
      <c r="Q16" s="36">
        <v>120.86922500000003</v>
      </c>
      <c r="R16" s="36">
        <v>121.61985000000001</v>
      </c>
    </row>
    <row r="17" spans="1:18" x14ac:dyDescent="0.35">
      <c r="A17" s="280">
        <v>1</v>
      </c>
      <c r="B17" s="280">
        <v>47</v>
      </c>
      <c r="C17" s="280" t="s">
        <v>33</v>
      </c>
      <c r="D17" s="281">
        <v>4700240</v>
      </c>
      <c r="E17" s="36" t="s">
        <v>309</v>
      </c>
      <c r="F17" s="36">
        <v>643</v>
      </c>
      <c r="G17" s="36">
        <v>0</v>
      </c>
      <c r="H17" s="36">
        <v>0</v>
      </c>
      <c r="I17" s="36">
        <v>10</v>
      </c>
      <c r="J17" s="36">
        <v>0</v>
      </c>
      <c r="K17" s="36">
        <v>653</v>
      </c>
      <c r="L17" s="36">
        <v>2291</v>
      </c>
      <c r="M17" s="282">
        <v>0.28502837189000435</v>
      </c>
      <c r="N17" s="36">
        <v>653</v>
      </c>
      <c r="O17" s="36">
        <v>653</v>
      </c>
      <c r="P17" s="36">
        <v>653</v>
      </c>
      <c r="Q17" s="36">
        <v>984.89157499999999</v>
      </c>
      <c r="R17" s="36">
        <v>1020.7209499999999</v>
      </c>
    </row>
    <row r="18" spans="1:18" x14ac:dyDescent="0.35">
      <c r="A18" s="280">
        <v>1</v>
      </c>
      <c r="B18" s="280">
        <v>47</v>
      </c>
      <c r="C18" s="280" t="s">
        <v>33</v>
      </c>
      <c r="D18" s="281">
        <v>4700270</v>
      </c>
      <c r="E18" s="36" t="s">
        <v>310</v>
      </c>
      <c r="F18" s="36">
        <v>476</v>
      </c>
      <c r="G18" s="36">
        <v>0</v>
      </c>
      <c r="H18" s="36">
        <v>0</v>
      </c>
      <c r="I18" s="36">
        <v>3</v>
      </c>
      <c r="J18" s="36">
        <v>0</v>
      </c>
      <c r="K18" s="36">
        <v>479</v>
      </c>
      <c r="L18" s="36">
        <v>1730</v>
      </c>
      <c r="M18" s="282">
        <v>0.27687861271676301</v>
      </c>
      <c r="N18" s="36">
        <v>480</v>
      </c>
      <c r="O18" s="36">
        <v>480</v>
      </c>
      <c r="P18" s="36">
        <v>480</v>
      </c>
      <c r="Q18" s="36">
        <v>710.97224999999992</v>
      </c>
      <c r="R18" s="36">
        <v>731.47849999999994</v>
      </c>
    </row>
    <row r="19" spans="1:18" x14ac:dyDescent="0.35">
      <c r="A19" s="280">
        <v>1</v>
      </c>
      <c r="B19" s="280">
        <v>47</v>
      </c>
      <c r="C19" s="280" t="s">
        <v>33</v>
      </c>
      <c r="D19" s="281">
        <v>4700300</v>
      </c>
      <c r="E19" s="36" t="s">
        <v>311</v>
      </c>
      <c r="F19" s="36">
        <v>2243</v>
      </c>
      <c r="G19" s="36">
        <v>108</v>
      </c>
      <c r="H19" s="36">
        <v>0</v>
      </c>
      <c r="I19" s="36">
        <v>27</v>
      </c>
      <c r="J19" s="36">
        <v>0</v>
      </c>
      <c r="K19" s="36">
        <v>2378</v>
      </c>
      <c r="L19" s="36">
        <v>13654</v>
      </c>
      <c r="M19" s="282">
        <v>0.17416141789951661</v>
      </c>
      <c r="N19" s="36">
        <v>2454</v>
      </c>
      <c r="O19" s="36">
        <v>2454</v>
      </c>
      <c r="P19" s="36">
        <v>2454</v>
      </c>
      <c r="Q19" s="36">
        <v>3431.5</v>
      </c>
      <c r="R19" s="36">
        <v>3479.5</v>
      </c>
    </row>
    <row r="20" spans="1:18" x14ac:dyDescent="0.35">
      <c r="A20" s="280">
        <v>1</v>
      </c>
      <c r="B20" s="280">
        <v>47</v>
      </c>
      <c r="C20" s="280" t="s">
        <v>33</v>
      </c>
      <c r="D20" s="281">
        <v>4701390</v>
      </c>
      <c r="E20" s="36" t="s">
        <v>312</v>
      </c>
      <c r="F20" s="36">
        <v>97</v>
      </c>
      <c r="G20" s="36">
        <v>0</v>
      </c>
      <c r="H20" s="36">
        <v>0</v>
      </c>
      <c r="I20" s="36">
        <v>0</v>
      </c>
      <c r="J20" s="36">
        <v>0</v>
      </c>
      <c r="K20" s="36">
        <v>97</v>
      </c>
      <c r="L20" s="36">
        <v>580</v>
      </c>
      <c r="M20" s="282">
        <v>0.16724137931034483</v>
      </c>
      <c r="N20" s="36">
        <v>97</v>
      </c>
      <c r="O20" s="36">
        <v>97</v>
      </c>
      <c r="P20" s="36">
        <v>97</v>
      </c>
      <c r="Q20" s="36">
        <v>101.977</v>
      </c>
      <c r="R20" s="36">
        <v>100.318</v>
      </c>
    </row>
    <row r="21" spans="1:18" x14ac:dyDescent="0.35">
      <c r="A21" s="280">
        <v>1</v>
      </c>
      <c r="B21" s="280">
        <v>47</v>
      </c>
      <c r="C21" s="280" t="s">
        <v>33</v>
      </c>
      <c r="D21" s="281">
        <v>4700330</v>
      </c>
      <c r="E21" s="284" t="s">
        <v>313</v>
      </c>
      <c r="F21" s="283">
        <v>1788</v>
      </c>
      <c r="G21" s="36">
        <v>15</v>
      </c>
      <c r="H21" s="36">
        <v>0</v>
      </c>
      <c r="I21" s="36">
        <v>12</v>
      </c>
      <c r="J21" s="36">
        <v>0</v>
      </c>
      <c r="K21" s="272">
        <v>1815</v>
      </c>
      <c r="L21" s="283">
        <v>10683</v>
      </c>
      <c r="M21" s="282">
        <v>0.16989609660207808</v>
      </c>
      <c r="N21" s="36">
        <v>1898</v>
      </c>
      <c r="O21" s="36">
        <v>1898</v>
      </c>
      <c r="P21" s="36">
        <v>1898</v>
      </c>
      <c r="Q21" s="36">
        <v>2501.5</v>
      </c>
      <c r="R21" s="36">
        <v>2501.5</v>
      </c>
    </row>
    <row r="22" spans="1:18" x14ac:dyDescent="0.35">
      <c r="A22" s="280">
        <v>1</v>
      </c>
      <c r="B22" s="280">
        <v>47</v>
      </c>
      <c r="C22" s="280" t="s">
        <v>33</v>
      </c>
      <c r="D22" s="281">
        <v>4700360</v>
      </c>
      <c r="E22" s="36" t="s">
        <v>314</v>
      </c>
      <c r="F22" s="36">
        <v>890</v>
      </c>
      <c r="G22" s="36">
        <v>0</v>
      </c>
      <c r="H22" s="36">
        <v>0</v>
      </c>
      <c r="I22" s="36">
        <v>26</v>
      </c>
      <c r="J22" s="36">
        <v>0</v>
      </c>
      <c r="K22" s="36">
        <v>916</v>
      </c>
      <c r="L22" s="36">
        <v>3842</v>
      </c>
      <c r="M22" s="282">
        <v>0.23841749089016137</v>
      </c>
      <c r="N22" s="36">
        <v>890</v>
      </c>
      <c r="O22" s="36">
        <v>890</v>
      </c>
      <c r="P22" s="36">
        <v>890</v>
      </c>
      <c r="Q22" s="36">
        <v>1138.9626500000004</v>
      </c>
      <c r="R22" s="36">
        <v>1096.5089000000005</v>
      </c>
    </row>
    <row r="23" spans="1:18" x14ac:dyDescent="0.35">
      <c r="A23" s="280">
        <v>1</v>
      </c>
      <c r="B23" s="280">
        <v>47</v>
      </c>
      <c r="C23" s="280" t="s">
        <v>33</v>
      </c>
      <c r="D23" s="281">
        <v>4700420</v>
      </c>
      <c r="E23" s="36" t="s">
        <v>315</v>
      </c>
      <c r="F23" s="36">
        <v>1669</v>
      </c>
      <c r="G23" s="36">
        <v>0</v>
      </c>
      <c r="H23" s="36">
        <v>0</v>
      </c>
      <c r="I23" s="36">
        <v>34</v>
      </c>
      <c r="J23" s="36">
        <v>0</v>
      </c>
      <c r="K23" s="36">
        <v>1703</v>
      </c>
      <c r="L23" s="36">
        <v>6032</v>
      </c>
      <c r="M23" s="282">
        <v>0.28232758620689657</v>
      </c>
      <c r="N23" s="36">
        <v>1703</v>
      </c>
      <c r="O23" s="36">
        <v>1703</v>
      </c>
      <c r="P23" s="36">
        <v>1703</v>
      </c>
      <c r="Q23" s="36">
        <v>2552.4044000000004</v>
      </c>
      <c r="R23" s="36">
        <v>2638.5944000000004</v>
      </c>
    </row>
    <row r="24" spans="1:18" x14ac:dyDescent="0.35">
      <c r="A24" s="280">
        <v>1</v>
      </c>
      <c r="B24" s="280">
        <v>47</v>
      </c>
      <c r="C24" s="280" t="s">
        <v>33</v>
      </c>
      <c r="D24" s="281">
        <v>4700450</v>
      </c>
      <c r="E24" s="36" t="s">
        <v>316</v>
      </c>
      <c r="F24" s="36">
        <v>473</v>
      </c>
      <c r="G24" s="36">
        <v>0</v>
      </c>
      <c r="H24" s="36">
        <v>0</v>
      </c>
      <c r="I24" s="36">
        <v>9</v>
      </c>
      <c r="J24" s="36">
        <v>0</v>
      </c>
      <c r="K24" s="36">
        <v>482</v>
      </c>
      <c r="L24" s="36">
        <v>2212</v>
      </c>
      <c r="M24" s="282">
        <v>0.21790235081374321</v>
      </c>
      <c r="N24" s="36">
        <v>482</v>
      </c>
      <c r="O24" s="36">
        <v>482</v>
      </c>
      <c r="P24" s="36">
        <v>482</v>
      </c>
      <c r="Q24" s="36">
        <v>585.02779999999996</v>
      </c>
      <c r="R24" s="36">
        <v>550.6851999999999</v>
      </c>
    </row>
    <row r="25" spans="1:18" x14ac:dyDescent="0.35">
      <c r="A25" s="280">
        <v>1</v>
      </c>
      <c r="B25" s="280">
        <v>47</v>
      </c>
      <c r="C25" s="280" t="s">
        <v>33</v>
      </c>
      <c r="D25" s="281">
        <v>4700510</v>
      </c>
      <c r="E25" s="36" t="s">
        <v>317</v>
      </c>
      <c r="F25" s="36">
        <v>1629</v>
      </c>
      <c r="G25" s="36">
        <v>0</v>
      </c>
      <c r="H25" s="36">
        <v>0</v>
      </c>
      <c r="I25" s="36">
        <v>2</v>
      </c>
      <c r="J25" s="36">
        <v>0</v>
      </c>
      <c r="K25" s="36">
        <v>1631</v>
      </c>
      <c r="L25" s="36">
        <v>6111</v>
      </c>
      <c r="M25" s="282">
        <v>0.26689576174112256</v>
      </c>
      <c r="N25" s="36">
        <v>1654</v>
      </c>
      <c r="O25" s="36">
        <v>1654</v>
      </c>
      <c r="P25" s="36">
        <v>1654</v>
      </c>
      <c r="Q25" s="36">
        <v>2407.5730750000002</v>
      </c>
      <c r="R25" s="36">
        <v>2459.2399500000001</v>
      </c>
    </row>
    <row r="26" spans="1:18" x14ac:dyDescent="0.35">
      <c r="A26" s="280">
        <v>1</v>
      </c>
      <c r="B26" s="280">
        <v>47</v>
      </c>
      <c r="C26" s="280" t="s">
        <v>33</v>
      </c>
      <c r="D26" s="281">
        <v>4700570</v>
      </c>
      <c r="E26" s="36" t="s">
        <v>318</v>
      </c>
      <c r="F26" s="36">
        <v>896</v>
      </c>
      <c r="G26" s="36">
        <v>0</v>
      </c>
      <c r="H26" s="36">
        <v>0</v>
      </c>
      <c r="I26" s="36">
        <v>21</v>
      </c>
      <c r="J26" s="36">
        <v>0</v>
      </c>
      <c r="K26" s="36">
        <v>917</v>
      </c>
      <c r="L26" s="36">
        <v>6792</v>
      </c>
      <c r="M26" s="282">
        <v>0.1350117785630153</v>
      </c>
      <c r="N26" s="36">
        <v>918</v>
      </c>
      <c r="O26" s="36">
        <v>0</v>
      </c>
      <c r="P26" s="36">
        <v>918</v>
      </c>
      <c r="Q26" s="36">
        <v>1031.5</v>
      </c>
      <c r="R26" s="36">
        <v>1031.5</v>
      </c>
    </row>
    <row r="27" spans="1:18" x14ac:dyDescent="0.35">
      <c r="A27" s="280">
        <v>1</v>
      </c>
      <c r="B27" s="280">
        <v>47</v>
      </c>
      <c r="C27" s="280" t="s">
        <v>33</v>
      </c>
      <c r="D27" s="281">
        <v>4700600</v>
      </c>
      <c r="E27" s="36" t="s">
        <v>319</v>
      </c>
      <c r="F27" s="36">
        <v>569</v>
      </c>
      <c r="G27" s="36">
        <v>0</v>
      </c>
      <c r="H27" s="36">
        <v>0</v>
      </c>
      <c r="I27" s="36">
        <v>3</v>
      </c>
      <c r="J27" s="36">
        <v>0</v>
      </c>
      <c r="K27" s="36">
        <v>572</v>
      </c>
      <c r="L27" s="36">
        <v>2848</v>
      </c>
      <c r="M27" s="282">
        <v>0.20084269662921347</v>
      </c>
      <c r="N27" s="36">
        <v>572</v>
      </c>
      <c r="O27" s="36">
        <v>572</v>
      </c>
      <c r="P27" s="36">
        <v>572</v>
      </c>
      <c r="Q27" s="36">
        <v>668.21119999999996</v>
      </c>
      <c r="R27" s="36">
        <v>636.1407999999999</v>
      </c>
    </row>
    <row r="28" spans="1:18" x14ac:dyDescent="0.35">
      <c r="A28" s="280">
        <v>1</v>
      </c>
      <c r="B28" s="280">
        <v>47</v>
      </c>
      <c r="C28" s="280" t="s">
        <v>33</v>
      </c>
      <c r="D28" s="281">
        <v>4700630</v>
      </c>
      <c r="E28" s="36" t="s">
        <v>320</v>
      </c>
      <c r="F28" s="36">
        <v>1173</v>
      </c>
      <c r="G28" s="36">
        <v>0</v>
      </c>
      <c r="H28" s="36">
        <v>0</v>
      </c>
      <c r="I28" s="36">
        <v>24</v>
      </c>
      <c r="J28" s="36">
        <v>0</v>
      </c>
      <c r="K28" s="36">
        <v>1197</v>
      </c>
      <c r="L28" s="36">
        <v>4473</v>
      </c>
      <c r="M28" s="282">
        <v>0.26760563380281688</v>
      </c>
      <c r="N28" s="36">
        <v>1197</v>
      </c>
      <c r="O28" s="36">
        <v>1197</v>
      </c>
      <c r="P28" s="36">
        <v>1197</v>
      </c>
      <c r="Q28" s="36">
        <v>1728.0947249999997</v>
      </c>
      <c r="R28" s="36">
        <v>1759.0828499999998</v>
      </c>
    </row>
    <row r="29" spans="1:18" x14ac:dyDescent="0.35">
      <c r="A29" s="280">
        <v>1</v>
      </c>
      <c r="B29" s="280">
        <v>47</v>
      </c>
      <c r="C29" s="280" t="s">
        <v>33</v>
      </c>
      <c r="D29" s="281">
        <v>4700660</v>
      </c>
      <c r="E29" s="36" t="s">
        <v>321</v>
      </c>
      <c r="F29" s="36">
        <v>354</v>
      </c>
      <c r="G29" s="36">
        <v>0</v>
      </c>
      <c r="H29" s="36">
        <v>0</v>
      </c>
      <c r="I29" s="36">
        <v>7</v>
      </c>
      <c r="J29" s="36">
        <v>0</v>
      </c>
      <c r="K29" s="36">
        <v>361</v>
      </c>
      <c r="L29" s="36">
        <v>1147</v>
      </c>
      <c r="M29" s="282">
        <v>0.31473408892763732</v>
      </c>
      <c r="N29" s="36">
        <v>361</v>
      </c>
      <c r="O29" s="36">
        <v>361</v>
      </c>
      <c r="P29" s="36">
        <v>361</v>
      </c>
      <c r="Q29" s="36">
        <v>589.57037500000001</v>
      </c>
      <c r="R29" s="36">
        <v>635.84334999999999</v>
      </c>
    </row>
    <row r="30" spans="1:18" x14ac:dyDescent="0.35">
      <c r="A30" s="280">
        <v>1</v>
      </c>
      <c r="B30" s="280">
        <v>47</v>
      </c>
      <c r="C30" s="280" t="s">
        <v>33</v>
      </c>
      <c r="D30" s="281">
        <v>4700690</v>
      </c>
      <c r="E30" s="284" t="s">
        <v>322</v>
      </c>
      <c r="F30" s="283">
        <v>1376</v>
      </c>
      <c r="G30" s="36">
        <v>16</v>
      </c>
      <c r="H30" s="36">
        <v>0</v>
      </c>
      <c r="I30" s="36">
        <v>79</v>
      </c>
      <c r="J30" s="36">
        <v>0</v>
      </c>
      <c r="K30" s="272">
        <v>1471</v>
      </c>
      <c r="L30" s="283">
        <v>6530</v>
      </c>
      <c r="M30" s="282">
        <v>0.22526799387442573</v>
      </c>
      <c r="N30" s="36">
        <v>1391</v>
      </c>
      <c r="O30" s="36">
        <v>1391</v>
      </c>
      <c r="P30" s="36">
        <v>1391</v>
      </c>
      <c r="Q30" s="36">
        <v>1741</v>
      </c>
      <c r="R30" s="36">
        <v>1741</v>
      </c>
    </row>
    <row r="31" spans="1:18" x14ac:dyDescent="0.35">
      <c r="A31" s="280">
        <v>1</v>
      </c>
      <c r="B31" s="280">
        <v>47</v>
      </c>
      <c r="C31" s="280" t="s">
        <v>33</v>
      </c>
      <c r="D31" s="281">
        <v>4700720</v>
      </c>
      <c r="E31" s="36" t="s">
        <v>323</v>
      </c>
      <c r="F31" s="36">
        <v>167</v>
      </c>
      <c r="G31" s="36">
        <v>0</v>
      </c>
      <c r="H31" s="36">
        <v>0</v>
      </c>
      <c r="I31" s="36">
        <v>32</v>
      </c>
      <c r="J31" s="36">
        <v>0</v>
      </c>
      <c r="K31" s="36">
        <v>199</v>
      </c>
      <c r="L31" s="36">
        <v>753</v>
      </c>
      <c r="M31" s="282">
        <v>0.2642762284196547</v>
      </c>
      <c r="N31" s="36">
        <v>167</v>
      </c>
      <c r="O31" s="36">
        <v>167</v>
      </c>
      <c r="P31" s="36">
        <v>167</v>
      </c>
      <c r="Q31" s="36">
        <v>204.64572499999994</v>
      </c>
      <c r="R31" s="36">
        <v>192.6088499999999</v>
      </c>
    </row>
    <row r="32" spans="1:18" x14ac:dyDescent="0.35">
      <c r="A32" s="280">
        <v>1</v>
      </c>
      <c r="B32" s="280">
        <v>47</v>
      </c>
      <c r="C32" s="280" t="s">
        <v>33</v>
      </c>
      <c r="D32" s="281">
        <v>4700750</v>
      </c>
      <c r="E32" s="36" t="s">
        <v>324</v>
      </c>
      <c r="F32" s="36">
        <v>1453</v>
      </c>
      <c r="G32" s="36">
        <v>0</v>
      </c>
      <c r="H32" s="36">
        <v>0</v>
      </c>
      <c r="I32" s="36">
        <v>3</v>
      </c>
      <c r="J32" s="36">
        <v>0</v>
      </c>
      <c r="K32" s="36">
        <v>1456</v>
      </c>
      <c r="L32" s="36">
        <v>4627</v>
      </c>
      <c r="M32" s="282">
        <v>0.31467473524962181</v>
      </c>
      <c r="N32" s="36">
        <v>1467</v>
      </c>
      <c r="O32" s="36">
        <v>1467</v>
      </c>
      <c r="P32" s="36">
        <v>1467</v>
      </c>
      <c r="Q32" s="36">
        <v>2413.1853750000005</v>
      </c>
      <c r="R32" s="36">
        <v>2613.2573500000003</v>
      </c>
    </row>
    <row r="33" spans="1:18" x14ac:dyDescent="0.35">
      <c r="A33" s="280">
        <v>1</v>
      </c>
      <c r="B33" s="280">
        <v>47</v>
      </c>
      <c r="C33" s="280" t="s">
        <v>33</v>
      </c>
      <c r="D33" s="281">
        <v>4700780</v>
      </c>
      <c r="E33" s="36" t="s">
        <v>325</v>
      </c>
      <c r="F33" s="36">
        <v>910</v>
      </c>
      <c r="G33" s="36">
        <v>0</v>
      </c>
      <c r="H33" s="36">
        <v>0</v>
      </c>
      <c r="I33" s="36">
        <v>9</v>
      </c>
      <c r="J33" s="36">
        <v>0</v>
      </c>
      <c r="K33" s="36">
        <v>919</v>
      </c>
      <c r="L33" s="36">
        <v>5242</v>
      </c>
      <c r="M33" s="282">
        <v>0.17531476535673407</v>
      </c>
      <c r="N33" s="36">
        <v>949</v>
      </c>
      <c r="O33" s="36">
        <v>949</v>
      </c>
      <c r="P33" s="36">
        <v>949</v>
      </c>
      <c r="Q33" s="36">
        <v>1078</v>
      </c>
      <c r="R33" s="36">
        <v>1078</v>
      </c>
    </row>
    <row r="34" spans="1:18" x14ac:dyDescent="0.35">
      <c r="A34" s="280"/>
      <c r="B34" s="280"/>
      <c r="C34" s="280"/>
      <c r="D34" s="281">
        <v>4700149</v>
      </c>
      <c r="E34" s="285" t="s">
        <v>326</v>
      </c>
      <c r="F34" s="36">
        <v>1005</v>
      </c>
      <c r="G34" s="36">
        <v>0</v>
      </c>
      <c r="H34" s="36">
        <v>0</v>
      </c>
      <c r="I34" s="36">
        <v>14</v>
      </c>
      <c r="J34" s="36">
        <v>0</v>
      </c>
      <c r="K34" s="36">
        <v>1019</v>
      </c>
      <c r="L34" s="36">
        <v>9991</v>
      </c>
      <c r="M34" s="282">
        <v>0.10199179261335202</v>
      </c>
      <c r="N34" s="36">
        <v>1005</v>
      </c>
      <c r="O34" s="36">
        <v>0</v>
      </c>
      <c r="P34" s="36">
        <v>1005</v>
      </c>
      <c r="Q34" s="36">
        <v>1162</v>
      </c>
      <c r="R34" s="36">
        <v>1162</v>
      </c>
    </row>
    <row r="35" spans="1:18" x14ac:dyDescent="0.35">
      <c r="A35" s="280">
        <v>1</v>
      </c>
      <c r="B35" s="280">
        <v>47</v>
      </c>
      <c r="C35" s="280" t="s">
        <v>33</v>
      </c>
      <c r="D35" s="281">
        <v>4700850</v>
      </c>
      <c r="E35" s="36" t="s">
        <v>327</v>
      </c>
      <c r="F35" s="36">
        <v>403</v>
      </c>
      <c r="G35" s="36">
        <v>0</v>
      </c>
      <c r="H35" s="36">
        <v>0</v>
      </c>
      <c r="I35" s="36">
        <v>0</v>
      </c>
      <c r="J35" s="36">
        <v>0</v>
      </c>
      <c r="K35" s="36">
        <v>403</v>
      </c>
      <c r="L35" s="36">
        <v>1861</v>
      </c>
      <c r="M35" s="282">
        <v>0.21655024180548094</v>
      </c>
      <c r="N35" s="36">
        <v>403</v>
      </c>
      <c r="O35" s="36">
        <v>403</v>
      </c>
      <c r="P35" s="36">
        <v>403</v>
      </c>
      <c r="Q35" s="36">
        <v>487.79215000000011</v>
      </c>
      <c r="R35" s="36">
        <v>459.52810000000005</v>
      </c>
    </row>
    <row r="36" spans="1:18" x14ac:dyDescent="0.35">
      <c r="A36" s="280">
        <v>1</v>
      </c>
      <c r="B36" s="280">
        <v>47</v>
      </c>
      <c r="C36" s="280" t="s">
        <v>33</v>
      </c>
      <c r="D36" s="281">
        <v>4700900</v>
      </c>
      <c r="E36" s="36" t="s">
        <v>328</v>
      </c>
      <c r="F36" s="36">
        <v>1856</v>
      </c>
      <c r="G36" s="36">
        <v>7</v>
      </c>
      <c r="H36" s="36">
        <v>0</v>
      </c>
      <c r="I36" s="36">
        <v>57</v>
      </c>
      <c r="J36" s="36">
        <v>0</v>
      </c>
      <c r="K36" s="36">
        <v>1920</v>
      </c>
      <c r="L36" s="36">
        <v>7717</v>
      </c>
      <c r="M36" s="282">
        <v>0.24880134767396656</v>
      </c>
      <c r="N36" s="36">
        <v>1923</v>
      </c>
      <c r="O36" s="36">
        <v>1923</v>
      </c>
      <c r="P36" s="36">
        <v>1923</v>
      </c>
      <c r="Q36" s="36">
        <v>2626.097025</v>
      </c>
      <c r="R36" s="36">
        <v>2608.5026499999999</v>
      </c>
    </row>
    <row r="37" spans="1:18" x14ac:dyDescent="0.35">
      <c r="A37" s="280">
        <v>1</v>
      </c>
      <c r="B37" s="280">
        <v>47</v>
      </c>
      <c r="C37" s="280" t="s">
        <v>33</v>
      </c>
      <c r="D37" s="281">
        <v>4703180</v>
      </c>
      <c r="E37" s="284" t="s">
        <v>329</v>
      </c>
      <c r="F37" s="275">
        <v>21499</v>
      </c>
      <c r="G37" s="36">
        <v>175</v>
      </c>
      <c r="H37" s="36">
        <v>0</v>
      </c>
      <c r="I37" s="36">
        <v>277</v>
      </c>
      <c r="J37" s="36">
        <v>0</v>
      </c>
      <c r="K37" s="36">
        <v>21951</v>
      </c>
      <c r="L37" s="275">
        <v>97493</v>
      </c>
      <c r="M37" s="282">
        <v>0.22515462648600412</v>
      </c>
      <c r="N37" s="36">
        <v>22364</v>
      </c>
      <c r="O37" s="36">
        <v>22364</v>
      </c>
      <c r="P37" s="36">
        <v>22364</v>
      </c>
      <c r="Q37" s="36">
        <v>50508</v>
      </c>
      <c r="R37" s="36">
        <v>64604.125</v>
      </c>
    </row>
    <row r="38" spans="1:18" x14ac:dyDescent="0.35">
      <c r="A38" s="280">
        <v>1</v>
      </c>
      <c r="B38" s="280">
        <v>47</v>
      </c>
      <c r="C38" s="280" t="s">
        <v>33</v>
      </c>
      <c r="D38" s="281">
        <v>4700930</v>
      </c>
      <c r="E38" s="36" t="s">
        <v>330</v>
      </c>
      <c r="F38" s="36">
        <v>237</v>
      </c>
      <c r="G38" s="36">
        <v>0</v>
      </c>
      <c r="H38" s="36">
        <v>0</v>
      </c>
      <c r="I38" s="36">
        <v>26</v>
      </c>
      <c r="J38" s="36">
        <v>0</v>
      </c>
      <c r="K38" s="36">
        <v>263</v>
      </c>
      <c r="L38" s="36">
        <v>785</v>
      </c>
      <c r="M38" s="282">
        <v>0.33503184713375794</v>
      </c>
      <c r="N38" s="36">
        <v>237</v>
      </c>
      <c r="O38" s="36">
        <v>237</v>
      </c>
      <c r="P38" s="36">
        <v>237</v>
      </c>
      <c r="Q38" s="36">
        <v>370.78312499999993</v>
      </c>
      <c r="R38" s="36">
        <v>389.86924999999991</v>
      </c>
    </row>
    <row r="39" spans="1:18" x14ac:dyDescent="0.35">
      <c r="A39" s="280">
        <v>1</v>
      </c>
      <c r="B39" s="280">
        <v>47</v>
      </c>
      <c r="C39" s="280" t="s">
        <v>33</v>
      </c>
      <c r="D39" s="281">
        <v>4700960</v>
      </c>
      <c r="E39" s="36" t="s">
        <v>331</v>
      </c>
      <c r="F39" s="36">
        <v>412</v>
      </c>
      <c r="G39" s="36">
        <v>0</v>
      </c>
      <c r="H39" s="36">
        <v>0</v>
      </c>
      <c r="I39" s="36">
        <v>1</v>
      </c>
      <c r="J39" s="36">
        <v>0</v>
      </c>
      <c r="K39" s="36">
        <v>413</v>
      </c>
      <c r="L39" s="36">
        <v>1806</v>
      </c>
      <c r="M39" s="282">
        <v>0.22868217054263565</v>
      </c>
      <c r="N39" s="36">
        <v>413</v>
      </c>
      <c r="O39" s="36">
        <v>413</v>
      </c>
      <c r="P39" s="36">
        <v>413</v>
      </c>
      <c r="Q39" s="36">
        <v>521.98895000000005</v>
      </c>
      <c r="R39" s="36">
        <v>499.35270000000003</v>
      </c>
    </row>
    <row r="40" spans="1:18" x14ac:dyDescent="0.35">
      <c r="A40" s="280">
        <v>1</v>
      </c>
      <c r="B40" s="280">
        <v>47</v>
      </c>
      <c r="C40" s="280" t="s">
        <v>33</v>
      </c>
      <c r="D40" s="281">
        <v>4700990</v>
      </c>
      <c r="E40" s="36" t="s">
        <v>332</v>
      </c>
      <c r="F40" s="36">
        <v>748</v>
      </c>
      <c r="G40" s="36">
        <v>30</v>
      </c>
      <c r="H40" s="36">
        <v>0</v>
      </c>
      <c r="I40" s="36">
        <v>15</v>
      </c>
      <c r="J40" s="36">
        <v>0</v>
      </c>
      <c r="K40" s="36">
        <v>793</v>
      </c>
      <c r="L40" s="36">
        <v>3153</v>
      </c>
      <c r="M40" s="282">
        <v>0.25150650174437045</v>
      </c>
      <c r="N40" s="36">
        <v>793</v>
      </c>
      <c r="O40" s="36">
        <v>793</v>
      </c>
      <c r="P40" s="36">
        <v>793</v>
      </c>
      <c r="Q40" s="36">
        <v>1091.225725</v>
      </c>
      <c r="R40" s="36">
        <v>1087.6888500000002</v>
      </c>
    </row>
    <row r="41" spans="1:18" x14ac:dyDescent="0.35">
      <c r="A41" s="280">
        <v>1</v>
      </c>
      <c r="B41" s="280">
        <v>47</v>
      </c>
      <c r="C41" s="280" t="s">
        <v>33</v>
      </c>
      <c r="D41" s="281">
        <v>4701020</v>
      </c>
      <c r="E41" s="36" t="s">
        <v>333</v>
      </c>
      <c r="F41" s="36">
        <v>1419</v>
      </c>
      <c r="G41" s="36">
        <v>0</v>
      </c>
      <c r="H41" s="36">
        <v>0</v>
      </c>
      <c r="I41" s="36">
        <v>34</v>
      </c>
      <c r="J41" s="36">
        <v>0</v>
      </c>
      <c r="K41" s="36">
        <v>1453</v>
      </c>
      <c r="L41" s="36">
        <v>9079</v>
      </c>
      <c r="M41" s="282">
        <v>0.16003965194404671</v>
      </c>
      <c r="N41" s="36">
        <v>1453</v>
      </c>
      <c r="O41" s="36">
        <v>1453</v>
      </c>
      <c r="P41" s="36">
        <v>1453</v>
      </c>
      <c r="Q41" s="36">
        <v>1834</v>
      </c>
      <c r="R41" s="36">
        <v>1834</v>
      </c>
    </row>
    <row r="42" spans="1:18" x14ac:dyDescent="0.35">
      <c r="A42" s="280">
        <v>1</v>
      </c>
      <c r="B42" s="280">
        <v>47</v>
      </c>
      <c r="C42" s="280" t="s">
        <v>33</v>
      </c>
      <c r="D42" s="281">
        <v>4701050</v>
      </c>
      <c r="E42" s="36" t="s">
        <v>334</v>
      </c>
      <c r="F42" s="36">
        <v>741</v>
      </c>
      <c r="G42" s="36">
        <v>0</v>
      </c>
      <c r="H42" s="36">
        <v>0</v>
      </c>
      <c r="I42" s="36">
        <v>0</v>
      </c>
      <c r="J42" s="36">
        <v>0</v>
      </c>
      <c r="K42" s="36">
        <v>741</v>
      </c>
      <c r="L42" s="36">
        <v>3676</v>
      </c>
      <c r="M42" s="282">
        <v>0.20157780195865072</v>
      </c>
      <c r="N42" s="36">
        <v>754</v>
      </c>
      <c r="O42" s="36">
        <v>754</v>
      </c>
      <c r="P42" s="36">
        <v>754</v>
      </c>
      <c r="Q42" s="36">
        <v>889.95940000000019</v>
      </c>
      <c r="R42" s="36">
        <v>844.6396000000002</v>
      </c>
    </row>
    <row r="43" spans="1:18" x14ac:dyDescent="0.35">
      <c r="A43" s="280">
        <v>1</v>
      </c>
      <c r="B43" s="280">
        <v>47</v>
      </c>
      <c r="C43" s="280" t="s">
        <v>33</v>
      </c>
      <c r="D43" s="281">
        <v>4701080</v>
      </c>
      <c r="E43" s="36" t="s">
        <v>335</v>
      </c>
      <c r="F43" s="36">
        <v>806</v>
      </c>
      <c r="G43" s="36">
        <v>33</v>
      </c>
      <c r="H43" s="36">
        <v>0</v>
      </c>
      <c r="I43" s="36">
        <v>13</v>
      </c>
      <c r="J43" s="36">
        <v>0</v>
      </c>
      <c r="K43" s="36">
        <v>852</v>
      </c>
      <c r="L43" s="36">
        <v>2997</v>
      </c>
      <c r="M43" s="282">
        <v>0.28428428428428426</v>
      </c>
      <c r="N43" s="36">
        <v>839</v>
      </c>
      <c r="O43" s="36">
        <v>839</v>
      </c>
      <c r="P43" s="36">
        <v>839</v>
      </c>
      <c r="Q43" s="36">
        <v>1250.3230250000004</v>
      </c>
      <c r="R43" s="36">
        <v>1289.5786500000004</v>
      </c>
    </row>
    <row r="44" spans="1:18" x14ac:dyDescent="0.35">
      <c r="A44" s="280">
        <v>1</v>
      </c>
      <c r="B44" s="280">
        <v>47</v>
      </c>
      <c r="C44" s="280" t="s">
        <v>33</v>
      </c>
      <c r="D44" s="281">
        <v>4701110</v>
      </c>
      <c r="E44" s="36" t="s">
        <v>336</v>
      </c>
      <c r="F44" s="36">
        <v>558</v>
      </c>
      <c r="G44" s="36">
        <v>26</v>
      </c>
      <c r="H44" s="36">
        <v>0</v>
      </c>
      <c r="I44" s="36">
        <v>18</v>
      </c>
      <c r="J44" s="36">
        <v>0</v>
      </c>
      <c r="K44" s="36">
        <v>602</v>
      </c>
      <c r="L44" s="36">
        <v>1931</v>
      </c>
      <c r="M44" s="282">
        <v>0.31175556706369756</v>
      </c>
      <c r="N44" s="36">
        <v>584</v>
      </c>
      <c r="O44" s="36">
        <v>584</v>
      </c>
      <c r="P44" s="36">
        <v>584</v>
      </c>
      <c r="Q44" s="36">
        <v>915.36237500000027</v>
      </c>
      <c r="R44" s="36">
        <v>963.57455000000027</v>
      </c>
    </row>
    <row r="45" spans="1:18" x14ac:dyDescent="0.35">
      <c r="A45" s="280">
        <v>1</v>
      </c>
      <c r="B45" s="280">
        <v>47</v>
      </c>
      <c r="C45" s="280" t="s">
        <v>33</v>
      </c>
      <c r="D45" s="281">
        <v>4701140</v>
      </c>
      <c r="E45" s="36" t="s">
        <v>337</v>
      </c>
      <c r="F45" s="36">
        <v>110</v>
      </c>
      <c r="G45" s="36">
        <v>0</v>
      </c>
      <c r="H45" s="36">
        <v>0</v>
      </c>
      <c r="I45" s="36">
        <v>3</v>
      </c>
      <c r="J45" s="36">
        <v>0</v>
      </c>
      <c r="K45" s="36">
        <v>113</v>
      </c>
      <c r="L45" s="36">
        <v>353</v>
      </c>
      <c r="M45" s="282">
        <v>0.32011331444759206</v>
      </c>
      <c r="N45" s="36">
        <v>110</v>
      </c>
      <c r="O45" s="36">
        <v>110</v>
      </c>
      <c r="P45" s="36">
        <v>110</v>
      </c>
      <c r="Q45" s="36">
        <v>177.86712500000002</v>
      </c>
      <c r="R45" s="36">
        <v>190.73165</v>
      </c>
    </row>
    <row r="46" spans="1:18" x14ac:dyDescent="0.35">
      <c r="A46" s="280">
        <v>1</v>
      </c>
      <c r="B46" s="280">
        <v>47</v>
      </c>
      <c r="C46" s="280" t="s">
        <v>33</v>
      </c>
      <c r="D46" s="281">
        <v>4701170</v>
      </c>
      <c r="E46" s="36" t="s">
        <v>338</v>
      </c>
      <c r="F46" s="36">
        <v>1068</v>
      </c>
      <c r="G46" s="36">
        <v>0</v>
      </c>
      <c r="H46" s="36">
        <v>0</v>
      </c>
      <c r="I46" s="36">
        <v>13</v>
      </c>
      <c r="J46" s="36">
        <v>0</v>
      </c>
      <c r="K46" s="36">
        <v>1081</v>
      </c>
      <c r="L46" s="36">
        <v>5772</v>
      </c>
      <c r="M46" s="282">
        <v>0.18728343728343727</v>
      </c>
      <c r="N46" s="36">
        <v>1081</v>
      </c>
      <c r="O46" s="36">
        <v>1081</v>
      </c>
      <c r="P46" s="36">
        <v>1081</v>
      </c>
      <c r="Q46" s="36">
        <v>1276</v>
      </c>
      <c r="R46" s="36">
        <v>1276</v>
      </c>
    </row>
    <row r="47" spans="1:18" x14ac:dyDescent="0.35">
      <c r="A47" s="280">
        <v>1</v>
      </c>
      <c r="B47" s="280">
        <v>47</v>
      </c>
      <c r="C47" s="280" t="s">
        <v>33</v>
      </c>
      <c r="D47" s="281">
        <v>4701200</v>
      </c>
      <c r="E47" s="36" t="s">
        <v>339</v>
      </c>
      <c r="F47" s="36">
        <v>299</v>
      </c>
      <c r="G47" s="36">
        <v>0</v>
      </c>
      <c r="H47" s="36">
        <v>0</v>
      </c>
      <c r="I47" s="36">
        <v>11</v>
      </c>
      <c r="J47" s="36">
        <v>0</v>
      </c>
      <c r="K47" s="36">
        <v>310</v>
      </c>
      <c r="L47" s="36">
        <v>1018</v>
      </c>
      <c r="M47" s="282">
        <v>0.30451866404715128</v>
      </c>
      <c r="N47" s="36">
        <v>299</v>
      </c>
      <c r="O47" s="36">
        <v>299</v>
      </c>
      <c r="P47" s="36">
        <v>299</v>
      </c>
      <c r="Q47" s="36">
        <v>459.73685</v>
      </c>
      <c r="R47" s="36">
        <v>480.07810000000012</v>
      </c>
    </row>
    <row r="48" spans="1:18" x14ac:dyDescent="0.35">
      <c r="A48" s="280">
        <v>1</v>
      </c>
      <c r="B48" s="280">
        <v>47</v>
      </c>
      <c r="C48" s="280" t="s">
        <v>33</v>
      </c>
      <c r="D48" s="281">
        <v>4701230</v>
      </c>
      <c r="E48" s="36" t="s">
        <v>340</v>
      </c>
      <c r="F48" s="286">
        <v>691</v>
      </c>
      <c r="G48" s="36">
        <v>0</v>
      </c>
      <c r="H48" s="36">
        <v>0</v>
      </c>
      <c r="I48" s="36">
        <v>33</v>
      </c>
      <c r="J48" s="36">
        <v>0</v>
      </c>
      <c r="K48" s="272">
        <v>724</v>
      </c>
      <c r="L48" s="283">
        <v>2305</v>
      </c>
      <c r="M48" s="282">
        <v>0.31409978308026032</v>
      </c>
      <c r="N48" s="36">
        <v>860</v>
      </c>
      <c r="O48" s="36">
        <v>860</v>
      </c>
      <c r="P48" s="36">
        <v>860</v>
      </c>
      <c r="Q48" s="36">
        <v>1343.2455500000001</v>
      </c>
      <c r="R48" s="36">
        <v>1411.1443000000002</v>
      </c>
    </row>
    <row r="49" spans="1:18" x14ac:dyDescent="0.35">
      <c r="A49" s="280">
        <v>1</v>
      </c>
      <c r="B49" s="280">
        <v>47</v>
      </c>
      <c r="C49" s="280" t="s">
        <v>33</v>
      </c>
      <c r="D49" s="281">
        <v>4701290</v>
      </c>
      <c r="E49" s="36" t="s">
        <v>341</v>
      </c>
      <c r="F49" s="36">
        <v>1123</v>
      </c>
      <c r="G49" s="36">
        <v>0</v>
      </c>
      <c r="H49" s="36">
        <v>0</v>
      </c>
      <c r="I49" s="36">
        <v>40</v>
      </c>
      <c r="J49" s="36">
        <v>0</v>
      </c>
      <c r="K49" s="272">
        <v>1163</v>
      </c>
      <c r="L49" s="36">
        <v>6135</v>
      </c>
      <c r="M49" s="282">
        <v>0.18956805215973921</v>
      </c>
      <c r="N49" s="36">
        <v>1163</v>
      </c>
      <c r="O49" s="36">
        <v>1163</v>
      </c>
      <c r="P49" s="36">
        <v>1163</v>
      </c>
      <c r="Q49" s="36">
        <v>1399</v>
      </c>
      <c r="R49" s="36">
        <v>1399</v>
      </c>
    </row>
    <row r="50" spans="1:18" x14ac:dyDescent="0.35">
      <c r="A50" s="280">
        <v>1</v>
      </c>
      <c r="B50" s="280">
        <v>47</v>
      </c>
      <c r="C50" s="280" t="s">
        <v>33</v>
      </c>
      <c r="D50" s="281">
        <v>4701260</v>
      </c>
      <c r="E50" s="36" t="s">
        <v>342</v>
      </c>
      <c r="F50" s="36">
        <v>420</v>
      </c>
      <c r="G50" s="36">
        <v>0</v>
      </c>
      <c r="H50" s="36">
        <v>0</v>
      </c>
      <c r="I50" s="36">
        <v>13</v>
      </c>
      <c r="J50" s="36">
        <v>0</v>
      </c>
      <c r="K50" s="272">
        <v>433</v>
      </c>
      <c r="L50" s="36">
        <v>5020</v>
      </c>
      <c r="M50" s="282">
        <v>8.625498007968127E-2</v>
      </c>
      <c r="N50" s="36">
        <v>420</v>
      </c>
      <c r="O50" s="36">
        <v>0</v>
      </c>
      <c r="P50" s="36">
        <v>420</v>
      </c>
      <c r="Q50" s="36">
        <v>420</v>
      </c>
      <c r="R50" s="36">
        <v>420</v>
      </c>
    </row>
    <row r="51" spans="1:18" x14ac:dyDescent="0.35">
      <c r="A51" s="280"/>
      <c r="B51" s="280"/>
      <c r="C51" s="280"/>
      <c r="D51" s="281">
        <v>4700151</v>
      </c>
      <c r="E51" s="285" t="s">
        <v>343</v>
      </c>
      <c r="F51" s="36">
        <v>398</v>
      </c>
      <c r="G51" s="36">
        <v>0</v>
      </c>
      <c r="H51" s="36">
        <v>0</v>
      </c>
      <c r="I51" s="36">
        <v>4</v>
      </c>
      <c r="J51" s="36">
        <v>0</v>
      </c>
      <c r="K51" s="272">
        <v>402</v>
      </c>
      <c r="L51" s="36">
        <v>7055</v>
      </c>
      <c r="M51" s="282">
        <v>5.6980864635010633E-2</v>
      </c>
      <c r="N51" s="36">
        <v>398</v>
      </c>
      <c r="O51" s="36">
        <v>0</v>
      </c>
      <c r="P51" s="36">
        <v>398</v>
      </c>
      <c r="Q51" s="36">
        <v>398</v>
      </c>
      <c r="R51" s="36">
        <v>398</v>
      </c>
    </row>
    <row r="52" spans="1:18" x14ac:dyDescent="0.35">
      <c r="A52" s="280">
        <v>1</v>
      </c>
      <c r="B52" s="280">
        <v>47</v>
      </c>
      <c r="C52" s="280" t="s">
        <v>33</v>
      </c>
      <c r="D52" s="281">
        <v>4701400</v>
      </c>
      <c r="E52" s="36" t="s">
        <v>344</v>
      </c>
      <c r="F52" s="36">
        <v>517</v>
      </c>
      <c r="G52" s="36">
        <v>0</v>
      </c>
      <c r="H52" s="36">
        <v>0</v>
      </c>
      <c r="I52" s="36">
        <v>9</v>
      </c>
      <c r="J52" s="36">
        <v>0</v>
      </c>
      <c r="K52" s="272">
        <v>526</v>
      </c>
      <c r="L52" s="36">
        <v>3536</v>
      </c>
      <c r="M52" s="282">
        <v>0.14875565610859728</v>
      </c>
      <c r="N52" s="36">
        <v>540</v>
      </c>
      <c r="O52" s="36">
        <v>540</v>
      </c>
      <c r="P52" s="36">
        <v>540</v>
      </c>
      <c r="Q52" s="36">
        <v>540</v>
      </c>
      <c r="R52" s="36">
        <v>540</v>
      </c>
    </row>
    <row r="53" spans="1:18" x14ac:dyDescent="0.35">
      <c r="A53" s="280">
        <v>1</v>
      </c>
      <c r="B53" s="280">
        <v>47</v>
      </c>
      <c r="C53" s="280" t="s">
        <v>33</v>
      </c>
      <c r="D53" s="281">
        <v>4701410</v>
      </c>
      <c r="E53" s="36" t="s">
        <v>345</v>
      </c>
      <c r="F53" s="36">
        <v>838</v>
      </c>
      <c r="G53" s="36">
        <v>0</v>
      </c>
      <c r="H53" s="36">
        <v>0</v>
      </c>
      <c r="I53" s="36">
        <v>38</v>
      </c>
      <c r="J53" s="36">
        <v>0</v>
      </c>
      <c r="K53" s="272">
        <v>876</v>
      </c>
      <c r="L53" s="36">
        <v>4496</v>
      </c>
      <c r="M53" s="282">
        <v>0.19483985765124556</v>
      </c>
      <c r="N53" s="36">
        <v>880</v>
      </c>
      <c r="O53" s="36">
        <v>880</v>
      </c>
      <c r="P53" s="36">
        <v>880</v>
      </c>
      <c r="Q53" s="36">
        <v>1014.6424000000004</v>
      </c>
      <c r="R53" s="36">
        <v>974.5</v>
      </c>
    </row>
    <row r="54" spans="1:18" x14ac:dyDescent="0.35">
      <c r="A54" s="280">
        <v>1</v>
      </c>
      <c r="B54" s="280">
        <v>47</v>
      </c>
      <c r="C54" s="280" t="s">
        <v>33</v>
      </c>
      <c r="D54" s="281">
        <v>4701440</v>
      </c>
      <c r="E54" s="36" t="s">
        <v>346</v>
      </c>
      <c r="F54" s="36">
        <v>812</v>
      </c>
      <c r="G54" s="36">
        <v>32</v>
      </c>
      <c r="H54" s="36">
        <v>0</v>
      </c>
      <c r="I54" s="36">
        <v>15</v>
      </c>
      <c r="J54" s="36">
        <v>0</v>
      </c>
      <c r="K54" s="272">
        <v>859</v>
      </c>
      <c r="L54" s="36">
        <v>3652</v>
      </c>
      <c r="M54" s="282">
        <v>0.23521358159912376</v>
      </c>
      <c r="N54" s="36">
        <v>859</v>
      </c>
      <c r="O54" s="36">
        <v>859</v>
      </c>
      <c r="P54" s="36">
        <v>859</v>
      </c>
      <c r="Q54" s="36">
        <v>1115.1708999999998</v>
      </c>
      <c r="R54" s="36">
        <v>1081.3233999999998</v>
      </c>
    </row>
    <row r="55" spans="1:18" x14ac:dyDescent="0.35">
      <c r="A55" s="280">
        <v>1</v>
      </c>
      <c r="B55" s="280">
        <v>47</v>
      </c>
      <c r="C55" s="280" t="s">
        <v>33</v>
      </c>
      <c r="D55" s="281">
        <v>4701470</v>
      </c>
      <c r="E55" s="287" t="s">
        <v>347</v>
      </c>
      <c r="F55" s="36">
        <v>1699</v>
      </c>
      <c r="G55" s="287">
        <v>44</v>
      </c>
      <c r="H55" s="36">
        <v>0</v>
      </c>
      <c r="I55" s="36">
        <v>59</v>
      </c>
      <c r="J55" s="36">
        <v>0</v>
      </c>
      <c r="K55" s="272">
        <v>1802</v>
      </c>
      <c r="L55" s="36">
        <v>7944</v>
      </c>
      <c r="M55" s="282">
        <v>0.22683786505538772</v>
      </c>
      <c r="N55" s="36">
        <v>1806</v>
      </c>
      <c r="O55" s="36">
        <v>1806</v>
      </c>
      <c r="P55" s="36">
        <v>1806</v>
      </c>
      <c r="Q55" s="36">
        <v>2363.5</v>
      </c>
      <c r="R55" s="36">
        <v>2363.5</v>
      </c>
    </row>
    <row r="56" spans="1:18" x14ac:dyDescent="0.35">
      <c r="A56" s="280">
        <v>1</v>
      </c>
      <c r="B56" s="280">
        <v>47</v>
      </c>
      <c r="C56" s="280" t="s">
        <v>33</v>
      </c>
      <c r="D56" s="281">
        <v>4701500</v>
      </c>
      <c r="E56" s="36" t="s">
        <v>348</v>
      </c>
      <c r="F56" s="36">
        <v>493</v>
      </c>
      <c r="G56" s="36">
        <v>73</v>
      </c>
      <c r="H56" s="36">
        <v>0</v>
      </c>
      <c r="I56" s="36">
        <v>47</v>
      </c>
      <c r="J56" s="36">
        <v>0</v>
      </c>
      <c r="K56" s="272">
        <v>613</v>
      </c>
      <c r="L56" s="36">
        <v>2246</v>
      </c>
      <c r="M56" s="282">
        <v>0.27292965271593944</v>
      </c>
      <c r="N56" s="36">
        <v>566</v>
      </c>
      <c r="O56" s="36">
        <v>566</v>
      </c>
      <c r="P56" s="36">
        <v>566</v>
      </c>
      <c r="Q56" s="36">
        <v>780.11194999999998</v>
      </c>
      <c r="R56" s="36">
        <v>778.15070000000014</v>
      </c>
    </row>
    <row r="57" spans="1:18" x14ac:dyDescent="0.35">
      <c r="A57" s="280">
        <v>1</v>
      </c>
      <c r="B57" s="280">
        <v>47</v>
      </c>
      <c r="C57" s="280" t="s">
        <v>33</v>
      </c>
      <c r="D57" s="281">
        <v>4701530</v>
      </c>
      <c r="E57" s="36" t="s">
        <v>349</v>
      </c>
      <c r="F57" s="36">
        <v>626</v>
      </c>
      <c r="G57" s="36">
        <v>0</v>
      </c>
      <c r="H57" s="36">
        <v>0</v>
      </c>
      <c r="I57" s="36">
        <v>6</v>
      </c>
      <c r="J57" s="36">
        <v>0</v>
      </c>
      <c r="K57" s="272">
        <v>632</v>
      </c>
      <c r="L57" s="36">
        <v>2172</v>
      </c>
      <c r="M57" s="282">
        <v>0.29097605893186002</v>
      </c>
      <c r="N57" s="36">
        <v>632</v>
      </c>
      <c r="O57" s="36">
        <v>632</v>
      </c>
      <c r="P57" s="36">
        <v>632</v>
      </c>
      <c r="Q57" s="36">
        <v>966.0299</v>
      </c>
      <c r="R57" s="36">
        <v>1006.4573999999999</v>
      </c>
    </row>
    <row r="58" spans="1:18" x14ac:dyDescent="0.35">
      <c r="A58" s="280">
        <v>1</v>
      </c>
      <c r="B58" s="280">
        <v>47</v>
      </c>
      <c r="C58" s="280" t="s">
        <v>33</v>
      </c>
      <c r="D58" s="281">
        <v>4700001</v>
      </c>
      <c r="E58" s="36" t="s">
        <v>350</v>
      </c>
      <c r="F58" s="36">
        <v>2378</v>
      </c>
      <c r="G58" s="36">
        <v>0</v>
      </c>
      <c r="H58" s="36">
        <v>0</v>
      </c>
      <c r="I58" s="36">
        <v>39</v>
      </c>
      <c r="J58" s="36">
        <v>0</v>
      </c>
      <c r="K58" s="272">
        <v>2417</v>
      </c>
      <c r="L58" s="36">
        <v>10968</v>
      </c>
      <c r="M58" s="282">
        <v>0.22036834427425236</v>
      </c>
      <c r="N58" s="36">
        <v>2417</v>
      </c>
      <c r="O58" s="36">
        <v>2417</v>
      </c>
      <c r="P58" s="36">
        <v>2417</v>
      </c>
      <c r="Q58" s="36">
        <v>3357.5</v>
      </c>
      <c r="R58" s="36">
        <v>3396.25</v>
      </c>
    </row>
    <row r="59" spans="1:18" x14ac:dyDescent="0.35">
      <c r="A59" s="280">
        <v>1</v>
      </c>
      <c r="B59" s="280">
        <v>47</v>
      </c>
      <c r="C59" s="280" t="s">
        <v>33</v>
      </c>
      <c r="D59" s="281">
        <v>4701590</v>
      </c>
      <c r="E59" s="36" t="s">
        <v>351</v>
      </c>
      <c r="F59" s="36">
        <v>9312</v>
      </c>
      <c r="G59" s="36">
        <v>110</v>
      </c>
      <c r="H59" s="36">
        <v>0</v>
      </c>
      <c r="I59" s="36">
        <v>215</v>
      </c>
      <c r="J59" s="36">
        <v>0</v>
      </c>
      <c r="K59" s="272">
        <v>9637</v>
      </c>
      <c r="L59" s="36">
        <v>54425</v>
      </c>
      <c r="M59" s="282">
        <v>0.17706936150666056</v>
      </c>
      <c r="N59" s="36">
        <v>9630</v>
      </c>
      <c r="O59" s="36">
        <v>9630</v>
      </c>
      <c r="P59" s="36">
        <v>9630</v>
      </c>
      <c r="Q59" s="36">
        <v>18673</v>
      </c>
      <c r="R59" s="36">
        <v>21626.875</v>
      </c>
    </row>
    <row r="60" spans="1:18" x14ac:dyDescent="0.35">
      <c r="A60" s="280">
        <v>1</v>
      </c>
      <c r="B60" s="280">
        <v>47</v>
      </c>
      <c r="C60" s="280" t="s">
        <v>33</v>
      </c>
      <c r="D60" s="281">
        <v>4701620</v>
      </c>
      <c r="E60" s="36" t="s">
        <v>352</v>
      </c>
      <c r="F60" s="36">
        <v>360</v>
      </c>
      <c r="G60" s="36">
        <v>0</v>
      </c>
      <c r="H60" s="36">
        <v>0</v>
      </c>
      <c r="I60" s="36">
        <v>6</v>
      </c>
      <c r="J60" s="36">
        <v>0</v>
      </c>
      <c r="K60" s="272">
        <v>366</v>
      </c>
      <c r="L60" s="36">
        <v>1034</v>
      </c>
      <c r="M60" s="282">
        <v>0.35396518375241781</v>
      </c>
      <c r="N60" s="36">
        <v>366</v>
      </c>
      <c r="O60" s="36">
        <v>366</v>
      </c>
      <c r="P60" s="36">
        <v>366</v>
      </c>
      <c r="Q60" s="36">
        <v>663.32325000000014</v>
      </c>
      <c r="R60" s="36">
        <v>755.7437000000001</v>
      </c>
    </row>
    <row r="61" spans="1:18" x14ac:dyDescent="0.35">
      <c r="A61" s="280">
        <v>1</v>
      </c>
      <c r="B61" s="280">
        <v>47</v>
      </c>
      <c r="C61" s="280" t="s">
        <v>33</v>
      </c>
      <c r="D61" s="281">
        <v>4701650</v>
      </c>
      <c r="E61" s="36" t="s">
        <v>353</v>
      </c>
      <c r="F61" s="36">
        <v>1068</v>
      </c>
      <c r="G61" s="36">
        <v>0</v>
      </c>
      <c r="H61" s="36">
        <v>0</v>
      </c>
      <c r="I61" s="36">
        <v>45</v>
      </c>
      <c r="J61" s="36">
        <v>0</v>
      </c>
      <c r="K61" s="272">
        <v>1113</v>
      </c>
      <c r="L61" s="36">
        <v>3678</v>
      </c>
      <c r="M61" s="282">
        <v>0.30261011419249595</v>
      </c>
      <c r="N61" s="36">
        <v>1113</v>
      </c>
      <c r="O61" s="36">
        <v>1113</v>
      </c>
      <c r="P61" s="36">
        <v>1113</v>
      </c>
      <c r="Q61" s="36">
        <v>1745.6077500000004</v>
      </c>
      <c r="R61" s="36">
        <v>1838.2479000000008</v>
      </c>
    </row>
    <row r="62" spans="1:18" x14ac:dyDescent="0.35">
      <c r="A62" s="280">
        <v>1</v>
      </c>
      <c r="B62" s="280">
        <v>47</v>
      </c>
      <c r="C62" s="280" t="s">
        <v>33</v>
      </c>
      <c r="D62" s="281">
        <v>4701680</v>
      </c>
      <c r="E62" s="36" t="s">
        <v>354</v>
      </c>
      <c r="F62" s="36">
        <v>1037</v>
      </c>
      <c r="G62" s="36">
        <v>0</v>
      </c>
      <c r="H62" s="36">
        <v>0</v>
      </c>
      <c r="I62" s="36">
        <v>20</v>
      </c>
      <c r="J62" s="36">
        <v>0</v>
      </c>
      <c r="K62" s="272">
        <v>1057</v>
      </c>
      <c r="L62" s="36">
        <v>3915</v>
      </c>
      <c r="M62" s="282">
        <v>0.26998722860791824</v>
      </c>
      <c r="N62" s="36">
        <v>1057</v>
      </c>
      <c r="O62" s="36">
        <v>1057</v>
      </c>
      <c r="P62" s="36">
        <v>1057</v>
      </c>
      <c r="Q62" s="36">
        <v>1535.8273749999998</v>
      </c>
      <c r="R62" s="36">
        <v>1567.6117499999998</v>
      </c>
    </row>
    <row r="63" spans="1:18" x14ac:dyDescent="0.35">
      <c r="A63" s="280">
        <v>1</v>
      </c>
      <c r="B63" s="280">
        <v>47</v>
      </c>
      <c r="C63" s="280" t="s">
        <v>33</v>
      </c>
      <c r="D63" s="281">
        <v>4701740</v>
      </c>
      <c r="E63" s="36" t="s">
        <v>355</v>
      </c>
      <c r="F63" s="36">
        <v>1742</v>
      </c>
      <c r="G63" s="36">
        <v>0</v>
      </c>
      <c r="H63" s="36">
        <v>0</v>
      </c>
      <c r="I63" s="36">
        <v>21</v>
      </c>
      <c r="J63" s="36">
        <v>0</v>
      </c>
      <c r="K63" s="272">
        <v>1763</v>
      </c>
      <c r="L63" s="36">
        <v>7728</v>
      </c>
      <c r="M63" s="282">
        <v>0.22813146997929606</v>
      </c>
      <c r="N63" s="36">
        <v>1794</v>
      </c>
      <c r="O63" s="36">
        <v>1794</v>
      </c>
      <c r="P63" s="36">
        <v>1794</v>
      </c>
      <c r="Q63" s="36">
        <v>2345.5</v>
      </c>
      <c r="R63" s="36">
        <v>2345.5</v>
      </c>
    </row>
    <row r="64" spans="1:18" x14ac:dyDescent="0.35">
      <c r="A64" s="280">
        <v>1</v>
      </c>
      <c r="B64" s="280">
        <v>47</v>
      </c>
      <c r="C64" s="280" t="s">
        <v>33</v>
      </c>
      <c r="D64" s="281">
        <v>4701770</v>
      </c>
      <c r="E64" s="36" t="s">
        <v>356</v>
      </c>
      <c r="F64" s="36">
        <v>853</v>
      </c>
      <c r="G64" s="36">
        <v>0</v>
      </c>
      <c r="H64" s="36">
        <v>0</v>
      </c>
      <c r="I64" s="36">
        <v>7</v>
      </c>
      <c r="J64" s="36">
        <v>0</v>
      </c>
      <c r="K64" s="272">
        <v>860</v>
      </c>
      <c r="L64" s="36">
        <v>2971</v>
      </c>
      <c r="M64" s="282">
        <v>0.28946482665769102</v>
      </c>
      <c r="N64" s="36">
        <v>860</v>
      </c>
      <c r="O64" s="36">
        <v>860</v>
      </c>
      <c r="P64" s="36">
        <v>860</v>
      </c>
      <c r="Q64" s="36">
        <v>1310.1725750000001</v>
      </c>
      <c r="R64" s="36">
        <v>1363.2269500000002</v>
      </c>
    </row>
    <row r="65" spans="1:18" x14ac:dyDescent="0.35">
      <c r="A65" s="280">
        <v>1</v>
      </c>
      <c r="B65" s="280">
        <v>47</v>
      </c>
      <c r="C65" s="280" t="s">
        <v>33</v>
      </c>
      <c r="D65" s="281">
        <v>4701800</v>
      </c>
      <c r="E65" s="36" t="s">
        <v>357</v>
      </c>
      <c r="F65" s="36">
        <v>741</v>
      </c>
      <c r="G65" s="36">
        <v>0</v>
      </c>
      <c r="H65" s="36">
        <v>0</v>
      </c>
      <c r="I65" s="36">
        <v>9</v>
      </c>
      <c r="J65" s="36">
        <v>0</v>
      </c>
      <c r="K65" s="272">
        <v>750</v>
      </c>
      <c r="L65" s="36">
        <v>3940</v>
      </c>
      <c r="M65" s="282">
        <v>0.19035532994923857</v>
      </c>
      <c r="N65" s="36">
        <v>753</v>
      </c>
      <c r="O65" s="36">
        <v>753</v>
      </c>
      <c r="P65" s="36">
        <v>753</v>
      </c>
      <c r="Q65" s="36">
        <v>857.36100000000033</v>
      </c>
      <c r="R65" s="36">
        <v>822.5740000000003</v>
      </c>
    </row>
    <row r="66" spans="1:18" x14ac:dyDescent="0.35">
      <c r="A66" s="280">
        <v>1</v>
      </c>
      <c r="B66" s="280">
        <v>47</v>
      </c>
      <c r="C66" s="280" t="s">
        <v>33</v>
      </c>
      <c r="D66" s="281">
        <v>4701830</v>
      </c>
      <c r="E66" s="36" t="s">
        <v>358</v>
      </c>
      <c r="F66" s="36">
        <v>915</v>
      </c>
      <c r="G66" s="36">
        <v>0</v>
      </c>
      <c r="H66" s="36">
        <v>0</v>
      </c>
      <c r="I66" s="36">
        <v>5</v>
      </c>
      <c r="J66" s="36">
        <v>0</v>
      </c>
      <c r="K66" s="272">
        <v>920</v>
      </c>
      <c r="L66" s="36">
        <v>3772</v>
      </c>
      <c r="M66" s="282">
        <v>0.24390243902439024</v>
      </c>
      <c r="N66" s="36">
        <v>925</v>
      </c>
      <c r="O66" s="36">
        <v>925</v>
      </c>
      <c r="P66" s="36">
        <v>925</v>
      </c>
      <c r="Q66" s="36">
        <v>1246.2499000000003</v>
      </c>
      <c r="R66" s="36">
        <v>1230.1774000000003</v>
      </c>
    </row>
    <row r="67" spans="1:18" x14ac:dyDescent="0.35">
      <c r="A67" s="280">
        <v>1</v>
      </c>
      <c r="B67" s="280">
        <v>47</v>
      </c>
      <c r="C67" s="280" t="s">
        <v>33</v>
      </c>
      <c r="D67" s="281">
        <v>4701860</v>
      </c>
      <c r="E67" s="36" t="s">
        <v>359</v>
      </c>
      <c r="F67" s="36">
        <v>851</v>
      </c>
      <c r="G67" s="36">
        <v>0</v>
      </c>
      <c r="H67" s="36">
        <v>0</v>
      </c>
      <c r="I67" s="36">
        <v>10</v>
      </c>
      <c r="J67" s="36">
        <v>0</v>
      </c>
      <c r="K67" s="272">
        <v>861</v>
      </c>
      <c r="L67" s="36">
        <v>3835</v>
      </c>
      <c r="M67" s="282">
        <v>0.22451108213820078</v>
      </c>
      <c r="N67" s="36">
        <v>853</v>
      </c>
      <c r="O67" s="36">
        <v>853</v>
      </c>
      <c r="P67" s="36">
        <v>853</v>
      </c>
      <c r="Q67" s="36">
        <v>1048.4413750000001</v>
      </c>
      <c r="R67" s="36">
        <v>988.37575000000015</v>
      </c>
    </row>
    <row r="68" spans="1:18" x14ac:dyDescent="0.35">
      <c r="A68" s="280">
        <v>1</v>
      </c>
      <c r="B68" s="280">
        <v>47</v>
      </c>
      <c r="C68" s="280" t="s">
        <v>33</v>
      </c>
      <c r="D68" s="281">
        <v>4701890</v>
      </c>
      <c r="E68" s="36" t="s">
        <v>360</v>
      </c>
      <c r="F68" s="36">
        <v>192</v>
      </c>
      <c r="G68" s="36">
        <v>0</v>
      </c>
      <c r="H68" s="36">
        <v>0</v>
      </c>
      <c r="I68" s="36">
        <v>1</v>
      </c>
      <c r="J68" s="36">
        <v>0</v>
      </c>
      <c r="K68" s="272">
        <v>193</v>
      </c>
      <c r="L68" s="36">
        <v>609</v>
      </c>
      <c r="M68" s="282">
        <v>0.31691297208538588</v>
      </c>
      <c r="N68" s="36">
        <v>192</v>
      </c>
      <c r="O68" s="36">
        <v>192</v>
      </c>
      <c r="P68" s="36">
        <v>192</v>
      </c>
      <c r="Q68" s="36">
        <v>314.09512500000005</v>
      </c>
      <c r="R68" s="36">
        <v>339.07245</v>
      </c>
    </row>
    <row r="69" spans="1:18" x14ac:dyDescent="0.35">
      <c r="A69" s="280">
        <v>1</v>
      </c>
      <c r="B69" s="280">
        <v>47</v>
      </c>
      <c r="C69" s="280" t="s">
        <v>33</v>
      </c>
      <c r="D69" s="281">
        <v>4701920</v>
      </c>
      <c r="E69" s="36" t="s">
        <v>361</v>
      </c>
      <c r="F69" s="36">
        <v>307</v>
      </c>
      <c r="G69" s="36">
        <v>0</v>
      </c>
      <c r="H69" s="36">
        <v>0</v>
      </c>
      <c r="I69" s="36">
        <v>1</v>
      </c>
      <c r="J69" s="36">
        <v>0</v>
      </c>
      <c r="K69" s="272">
        <v>308</v>
      </c>
      <c r="L69" s="36">
        <v>1366</v>
      </c>
      <c r="M69" s="282">
        <v>0.22547584187408493</v>
      </c>
      <c r="N69" s="36">
        <v>308</v>
      </c>
      <c r="O69" s="36">
        <v>308</v>
      </c>
      <c r="P69" s="36">
        <v>308</v>
      </c>
      <c r="Q69" s="36">
        <v>383.86595000000005</v>
      </c>
      <c r="R69" s="36">
        <v>364.55470000000014</v>
      </c>
    </row>
    <row r="70" spans="1:18" x14ac:dyDescent="0.35">
      <c r="A70" s="280">
        <v>1</v>
      </c>
      <c r="B70" s="280">
        <v>47</v>
      </c>
      <c r="C70" s="280" t="s">
        <v>33</v>
      </c>
      <c r="D70" s="281">
        <v>4701950</v>
      </c>
      <c r="E70" s="36" t="s">
        <v>362</v>
      </c>
      <c r="F70" s="36">
        <v>425</v>
      </c>
      <c r="G70" s="36">
        <v>0</v>
      </c>
      <c r="H70" s="36">
        <v>0</v>
      </c>
      <c r="I70" s="36">
        <v>5</v>
      </c>
      <c r="J70" s="36">
        <v>0</v>
      </c>
      <c r="K70" s="272">
        <v>430</v>
      </c>
      <c r="L70" s="36">
        <v>1321</v>
      </c>
      <c r="M70" s="282">
        <v>0.3255109765329296</v>
      </c>
      <c r="N70" s="36">
        <v>425</v>
      </c>
      <c r="O70" s="36">
        <v>425</v>
      </c>
      <c r="P70" s="36">
        <v>425</v>
      </c>
      <c r="Q70" s="36">
        <v>709.02612499999987</v>
      </c>
      <c r="R70" s="36">
        <v>773.86404999999979</v>
      </c>
    </row>
    <row r="71" spans="1:18" x14ac:dyDescent="0.35">
      <c r="A71" s="280">
        <v>1</v>
      </c>
      <c r="B71" s="280">
        <v>47</v>
      </c>
      <c r="C71" s="280" t="s">
        <v>33</v>
      </c>
      <c r="D71" s="281">
        <v>4701980</v>
      </c>
      <c r="E71" s="36" t="s">
        <v>363</v>
      </c>
      <c r="F71" s="36">
        <v>566</v>
      </c>
      <c r="G71" s="36">
        <v>0</v>
      </c>
      <c r="H71" s="36">
        <v>0</v>
      </c>
      <c r="I71" s="36">
        <v>23</v>
      </c>
      <c r="J71" s="36">
        <v>0</v>
      </c>
      <c r="K71" s="272">
        <v>589</v>
      </c>
      <c r="L71" s="36">
        <v>2876</v>
      </c>
      <c r="M71" s="282">
        <v>0.20479833101529904</v>
      </c>
      <c r="N71" s="36">
        <v>586</v>
      </c>
      <c r="O71" s="36">
        <v>586</v>
      </c>
      <c r="P71" s="36">
        <v>586</v>
      </c>
      <c r="Q71" s="36">
        <v>689.43939999999998</v>
      </c>
      <c r="R71" s="36">
        <v>654.95960000000002</v>
      </c>
    </row>
    <row r="72" spans="1:18" x14ac:dyDescent="0.35">
      <c r="A72" s="280">
        <v>1</v>
      </c>
      <c r="B72" s="280">
        <v>47</v>
      </c>
      <c r="C72" s="280" t="s">
        <v>33</v>
      </c>
      <c r="D72" s="281">
        <v>4702010</v>
      </c>
      <c r="E72" s="36" t="s">
        <v>364</v>
      </c>
      <c r="F72" s="36">
        <v>341</v>
      </c>
      <c r="G72" s="36">
        <v>0</v>
      </c>
      <c r="H72" s="36">
        <v>0</v>
      </c>
      <c r="I72" s="36">
        <v>1</v>
      </c>
      <c r="J72" s="36">
        <v>0</v>
      </c>
      <c r="K72" s="272">
        <v>342</v>
      </c>
      <c r="L72" s="36">
        <v>1154</v>
      </c>
      <c r="M72" s="282">
        <v>0.29636048526863085</v>
      </c>
      <c r="N72" s="36">
        <v>351</v>
      </c>
      <c r="O72" s="36">
        <v>351</v>
      </c>
      <c r="P72" s="36">
        <v>351</v>
      </c>
      <c r="Q72" s="36">
        <v>553.50824999999998</v>
      </c>
      <c r="R72" s="36">
        <v>584.80969999999991</v>
      </c>
    </row>
    <row r="73" spans="1:18" x14ac:dyDescent="0.35">
      <c r="A73" s="280">
        <v>1</v>
      </c>
      <c r="B73" s="280">
        <v>47</v>
      </c>
      <c r="C73" s="280" t="s">
        <v>33</v>
      </c>
      <c r="D73" s="281">
        <v>4702070</v>
      </c>
      <c r="E73" s="36" t="s">
        <v>365</v>
      </c>
      <c r="F73" s="36">
        <v>418</v>
      </c>
      <c r="G73" s="36">
        <v>0</v>
      </c>
      <c r="H73" s="36">
        <v>0</v>
      </c>
      <c r="I73" s="36">
        <v>10</v>
      </c>
      <c r="J73" s="36">
        <v>0</v>
      </c>
      <c r="K73" s="272">
        <v>428</v>
      </c>
      <c r="L73" s="36">
        <v>1596</v>
      </c>
      <c r="M73" s="282">
        <v>0.26817042606516289</v>
      </c>
      <c r="N73" s="36">
        <v>428</v>
      </c>
      <c r="O73" s="36">
        <v>428</v>
      </c>
      <c r="P73" s="36">
        <v>428</v>
      </c>
      <c r="Q73" s="36">
        <v>618.85069999999996</v>
      </c>
      <c r="R73" s="36">
        <v>630.3581999999999</v>
      </c>
    </row>
    <row r="74" spans="1:18" x14ac:dyDescent="0.35">
      <c r="A74" s="280">
        <v>1</v>
      </c>
      <c r="B74" s="280">
        <v>47</v>
      </c>
      <c r="C74" s="280" t="s">
        <v>33</v>
      </c>
      <c r="D74" s="281">
        <v>4702100</v>
      </c>
      <c r="E74" s="36" t="s">
        <v>366</v>
      </c>
      <c r="F74" s="36">
        <v>1564</v>
      </c>
      <c r="G74" s="36">
        <v>0</v>
      </c>
      <c r="H74" s="36">
        <v>0</v>
      </c>
      <c r="I74" s="36">
        <v>46</v>
      </c>
      <c r="J74" s="36">
        <v>0</v>
      </c>
      <c r="K74" s="272">
        <v>1610</v>
      </c>
      <c r="L74" s="36">
        <v>8017</v>
      </c>
      <c r="M74" s="282">
        <v>0.20082325059249095</v>
      </c>
      <c r="N74" s="36">
        <v>1604</v>
      </c>
      <c r="O74" s="36">
        <v>1604</v>
      </c>
      <c r="P74" s="36">
        <v>1604</v>
      </c>
      <c r="Q74" s="36">
        <v>2060.5</v>
      </c>
      <c r="R74" s="36">
        <v>2060.5</v>
      </c>
    </row>
    <row r="75" spans="1:18" x14ac:dyDescent="0.35">
      <c r="A75" s="280">
        <v>1</v>
      </c>
      <c r="B75" s="280">
        <v>47</v>
      </c>
      <c r="C75" s="280" t="s">
        <v>33</v>
      </c>
      <c r="D75" s="281">
        <v>4702130</v>
      </c>
      <c r="E75" s="36" t="s">
        <v>367</v>
      </c>
      <c r="F75" s="36">
        <v>1590</v>
      </c>
      <c r="G75" s="36">
        <v>0</v>
      </c>
      <c r="H75" s="36">
        <v>0</v>
      </c>
      <c r="I75" s="36">
        <v>43</v>
      </c>
      <c r="J75" s="36">
        <v>0</v>
      </c>
      <c r="K75" s="272">
        <v>1633</v>
      </c>
      <c r="L75" s="36">
        <v>8073</v>
      </c>
      <c r="M75" s="282">
        <v>0.20227920227920229</v>
      </c>
      <c r="N75" s="36">
        <v>1590</v>
      </c>
      <c r="O75" s="36">
        <v>1590</v>
      </c>
      <c r="P75" s="36">
        <v>1590</v>
      </c>
      <c r="Q75" s="36">
        <v>2039.5</v>
      </c>
      <c r="R75" s="36">
        <v>2039.5</v>
      </c>
    </row>
    <row r="76" spans="1:18" x14ac:dyDescent="0.35">
      <c r="A76" s="280">
        <v>1</v>
      </c>
      <c r="B76" s="280">
        <v>47</v>
      </c>
      <c r="C76" s="280" t="s">
        <v>33</v>
      </c>
      <c r="D76" s="281">
        <v>4702160</v>
      </c>
      <c r="E76" s="36" t="s">
        <v>368</v>
      </c>
      <c r="F76" s="36">
        <v>657</v>
      </c>
      <c r="G76" s="36">
        <v>85</v>
      </c>
      <c r="H76" s="36">
        <v>0</v>
      </c>
      <c r="I76" s="36">
        <v>14</v>
      </c>
      <c r="J76" s="36">
        <v>0</v>
      </c>
      <c r="K76" s="272">
        <v>756</v>
      </c>
      <c r="L76" s="36">
        <v>2222</v>
      </c>
      <c r="M76" s="282">
        <v>0.34023402340234021</v>
      </c>
      <c r="N76" s="36">
        <v>756</v>
      </c>
      <c r="O76" s="36">
        <v>756</v>
      </c>
      <c r="P76" s="36">
        <v>756</v>
      </c>
      <c r="Q76" s="36">
        <v>1326.2797499999997</v>
      </c>
      <c r="R76" s="36">
        <v>1486.7470999999998</v>
      </c>
    </row>
    <row r="77" spans="1:18" x14ac:dyDescent="0.35">
      <c r="A77" s="280">
        <v>1</v>
      </c>
      <c r="B77" s="280">
        <v>47</v>
      </c>
      <c r="C77" s="280" t="s">
        <v>33</v>
      </c>
      <c r="D77" s="281">
        <v>4702190</v>
      </c>
      <c r="E77" s="36" t="s">
        <v>369</v>
      </c>
      <c r="F77" s="36">
        <v>2089</v>
      </c>
      <c r="G77" s="36">
        <v>10</v>
      </c>
      <c r="H77" s="36">
        <v>0</v>
      </c>
      <c r="I77" s="36">
        <v>37</v>
      </c>
      <c r="J77" s="36">
        <v>0</v>
      </c>
      <c r="K77" s="272">
        <v>2136</v>
      </c>
      <c r="L77" s="36">
        <v>7671</v>
      </c>
      <c r="M77" s="282">
        <v>0.27845131012905749</v>
      </c>
      <c r="N77" s="36">
        <v>2099</v>
      </c>
      <c r="O77" s="36">
        <v>2099</v>
      </c>
      <c r="P77" s="36">
        <v>2099</v>
      </c>
      <c r="Q77" s="36">
        <v>3079.1000749999998</v>
      </c>
      <c r="R77" s="36">
        <v>3155.34195</v>
      </c>
    </row>
    <row r="78" spans="1:18" x14ac:dyDescent="0.35">
      <c r="A78" s="280">
        <v>1</v>
      </c>
      <c r="B78" s="280">
        <v>47</v>
      </c>
      <c r="C78" s="280" t="s">
        <v>33</v>
      </c>
      <c r="D78" s="281">
        <v>4702220</v>
      </c>
      <c r="E78" s="36" t="s">
        <v>370</v>
      </c>
      <c r="F78" s="36">
        <v>11889</v>
      </c>
      <c r="G78" s="36">
        <v>102</v>
      </c>
      <c r="H78" s="36">
        <v>0</v>
      </c>
      <c r="I78" s="36">
        <v>242</v>
      </c>
      <c r="J78" s="36">
        <v>0</v>
      </c>
      <c r="K78" s="272">
        <v>12233</v>
      </c>
      <c r="L78" s="36">
        <v>71035</v>
      </c>
      <c r="M78" s="282">
        <v>0.17221088195959738</v>
      </c>
      <c r="N78" s="36">
        <v>12214</v>
      </c>
      <c r="O78" s="36">
        <v>12214</v>
      </c>
      <c r="P78" s="36">
        <v>12214</v>
      </c>
      <c r="Q78" s="36">
        <v>25133</v>
      </c>
      <c r="R78" s="36">
        <v>30347.875</v>
      </c>
    </row>
    <row r="79" spans="1:18" x14ac:dyDescent="0.35">
      <c r="A79" s="280">
        <v>1</v>
      </c>
      <c r="B79" s="280">
        <v>47</v>
      </c>
      <c r="C79" s="280" t="s">
        <v>33</v>
      </c>
      <c r="D79" s="281">
        <v>4702280</v>
      </c>
      <c r="E79" s="36" t="s">
        <v>371</v>
      </c>
      <c r="F79" s="36">
        <v>319</v>
      </c>
      <c r="G79" s="36">
        <v>0</v>
      </c>
      <c r="H79" s="36">
        <v>0</v>
      </c>
      <c r="I79" s="36">
        <v>0</v>
      </c>
      <c r="J79" s="36">
        <v>0</v>
      </c>
      <c r="K79" s="272">
        <v>319</v>
      </c>
      <c r="L79" s="36">
        <v>781</v>
      </c>
      <c r="M79" s="282">
        <v>0.40845070422535212</v>
      </c>
      <c r="N79" s="36">
        <v>319</v>
      </c>
      <c r="O79" s="36">
        <v>319</v>
      </c>
      <c r="P79" s="36">
        <v>319</v>
      </c>
      <c r="Q79" s="36">
        <v>654.5778250000003</v>
      </c>
      <c r="R79" s="36">
        <v>792.83545000000026</v>
      </c>
    </row>
    <row r="80" spans="1:18" x14ac:dyDescent="0.35">
      <c r="A80" s="280"/>
      <c r="B80" s="280"/>
      <c r="C80" s="280"/>
      <c r="D80" s="281">
        <v>4700154</v>
      </c>
      <c r="E80" s="274" t="s">
        <v>372</v>
      </c>
      <c r="F80" s="283">
        <v>179</v>
      </c>
      <c r="G80" s="36">
        <v>0</v>
      </c>
      <c r="H80" s="36">
        <v>0</v>
      </c>
      <c r="I80" s="36">
        <v>2</v>
      </c>
      <c r="J80" s="36">
        <v>0</v>
      </c>
      <c r="K80" s="288">
        <v>181</v>
      </c>
      <c r="L80" s="283">
        <v>2539</v>
      </c>
      <c r="M80" s="282">
        <v>7.1287908625443083E-2</v>
      </c>
      <c r="N80" s="36">
        <v>141</v>
      </c>
      <c r="O80" s="36">
        <v>0</v>
      </c>
      <c r="P80" s="36">
        <v>141</v>
      </c>
      <c r="Q80" s="36">
        <v>141</v>
      </c>
      <c r="R80" s="36">
        <v>141</v>
      </c>
    </row>
    <row r="81" spans="1:18" x14ac:dyDescent="0.35">
      <c r="A81" s="280">
        <v>1</v>
      </c>
      <c r="B81" s="280">
        <v>47</v>
      </c>
      <c r="C81" s="280" t="s">
        <v>33</v>
      </c>
      <c r="D81" s="281">
        <v>4702310</v>
      </c>
      <c r="E81" s="36" t="s">
        <v>373</v>
      </c>
      <c r="F81" s="36">
        <v>1071</v>
      </c>
      <c r="G81" s="36">
        <v>0</v>
      </c>
      <c r="H81" s="36">
        <v>0</v>
      </c>
      <c r="I81" s="36">
        <v>2</v>
      </c>
      <c r="J81" s="270">
        <v>0</v>
      </c>
      <c r="K81" s="272">
        <v>1073</v>
      </c>
      <c r="L81" s="36">
        <v>4510</v>
      </c>
      <c r="M81" s="282">
        <v>0.23791574279379157</v>
      </c>
      <c r="N81" s="36">
        <v>1073</v>
      </c>
      <c r="O81" s="36">
        <v>1073</v>
      </c>
      <c r="P81" s="36">
        <v>1073</v>
      </c>
      <c r="Q81" s="36">
        <v>1407.6357500000001</v>
      </c>
      <c r="R81" s="36">
        <v>1371.9295</v>
      </c>
    </row>
    <row r="82" spans="1:18" x14ac:dyDescent="0.35">
      <c r="A82" s="280">
        <v>1</v>
      </c>
      <c r="B82" s="280">
        <v>47</v>
      </c>
      <c r="C82" s="280" t="s">
        <v>33</v>
      </c>
      <c r="D82" s="281">
        <v>4702340</v>
      </c>
      <c r="E82" s="36" t="s">
        <v>374</v>
      </c>
      <c r="F82" s="36">
        <v>1569</v>
      </c>
      <c r="G82" s="36">
        <v>0</v>
      </c>
      <c r="H82" s="36">
        <v>0</v>
      </c>
      <c r="I82" s="36">
        <v>71</v>
      </c>
      <c r="J82" s="270">
        <v>0</v>
      </c>
      <c r="K82" s="272">
        <v>1640</v>
      </c>
      <c r="L82" s="36">
        <v>8047</v>
      </c>
      <c r="M82" s="282">
        <v>0.20380265937616504</v>
      </c>
      <c r="N82" s="36">
        <v>1640</v>
      </c>
      <c r="O82" s="36">
        <v>1640</v>
      </c>
      <c r="P82" s="36">
        <v>1640</v>
      </c>
      <c r="Q82" s="36">
        <v>2114.5</v>
      </c>
      <c r="R82" s="36">
        <v>2114.5</v>
      </c>
    </row>
    <row r="83" spans="1:18" x14ac:dyDescent="0.35">
      <c r="A83" s="280">
        <v>1</v>
      </c>
      <c r="B83" s="280">
        <v>47</v>
      </c>
      <c r="C83" s="280" t="s">
        <v>33</v>
      </c>
      <c r="D83" s="281">
        <v>4702370</v>
      </c>
      <c r="E83" s="36" t="s">
        <v>375</v>
      </c>
      <c r="F83" s="36">
        <v>715</v>
      </c>
      <c r="G83" s="36">
        <v>0</v>
      </c>
      <c r="H83" s="36">
        <v>0</v>
      </c>
      <c r="I83" s="36">
        <v>15</v>
      </c>
      <c r="J83" s="270">
        <v>0</v>
      </c>
      <c r="K83" s="272">
        <v>730</v>
      </c>
      <c r="L83" s="36">
        <v>4199</v>
      </c>
      <c r="M83" s="282">
        <v>0.17385091688497262</v>
      </c>
      <c r="N83" s="36">
        <v>715</v>
      </c>
      <c r="O83" s="36">
        <v>715</v>
      </c>
      <c r="P83" s="36">
        <v>715</v>
      </c>
      <c r="Q83" s="36">
        <v>760.59685000000025</v>
      </c>
      <c r="R83" s="36">
        <v>745.39790000000016</v>
      </c>
    </row>
    <row r="84" spans="1:18" x14ac:dyDescent="0.35">
      <c r="A84" s="280">
        <v>1</v>
      </c>
      <c r="B84" s="280">
        <v>47</v>
      </c>
      <c r="C84" s="280" t="s">
        <v>33</v>
      </c>
      <c r="D84" s="281">
        <v>4702400</v>
      </c>
      <c r="E84" s="36" t="s">
        <v>376</v>
      </c>
      <c r="F84" s="36">
        <v>360</v>
      </c>
      <c r="G84" s="36">
        <v>0</v>
      </c>
      <c r="H84" s="36">
        <v>0</v>
      </c>
      <c r="I84" s="36">
        <v>20</v>
      </c>
      <c r="J84" s="270">
        <v>0</v>
      </c>
      <c r="K84" s="272">
        <v>380</v>
      </c>
      <c r="L84" s="36">
        <v>1619</v>
      </c>
      <c r="M84" s="282">
        <v>0.23471278567016676</v>
      </c>
      <c r="N84" s="36">
        <v>360</v>
      </c>
      <c r="O84" s="36">
        <v>360</v>
      </c>
      <c r="P84" s="36">
        <v>360</v>
      </c>
      <c r="Q84" s="36">
        <v>442.349175</v>
      </c>
      <c r="R84" s="36">
        <v>416.93855000000002</v>
      </c>
    </row>
    <row r="85" spans="1:18" x14ac:dyDescent="0.35">
      <c r="A85" s="280">
        <v>1</v>
      </c>
      <c r="B85" s="280">
        <v>47</v>
      </c>
      <c r="C85" s="280" t="s">
        <v>33</v>
      </c>
      <c r="D85" s="281">
        <v>4702430</v>
      </c>
      <c r="E85" s="36" t="s">
        <v>377</v>
      </c>
      <c r="F85" s="36">
        <v>430</v>
      </c>
      <c r="G85" s="36">
        <v>0</v>
      </c>
      <c r="H85" s="36">
        <v>0</v>
      </c>
      <c r="I85" s="36">
        <v>11</v>
      </c>
      <c r="J85" s="270">
        <v>0</v>
      </c>
      <c r="K85" s="272">
        <v>441</v>
      </c>
      <c r="L85" s="36">
        <v>1907</v>
      </c>
      <c r="M85" s="282">
        <v>0.2312532773990561</v>
      </c>
      <c r="N85" s="36">
        <v>442</v>
      </c>
      <c r="O85" s="36">
        <v>442</v>
      </c>
      <c r="P85" s="36">
        <v>442</v>
      </c>
      <c r="Q85" s="36">
        <v>565.93877499999996</v>
      </c>
      <c r="R85" s="36">
        <v>544.98815000000002</v>
      </c>
    </row>
    <row r="86" spans="1:18" x14ac:dyDescent="0.35">
      <c r="A86" s="280">
        <v>1</v>
      </c>
      <c r="B86" s="280">
        <v>47</v>
      </c>
      <c r="C86" s="280" t="s">
        <v>33</v>
      </c>
      <c r="D86" s="281">
        <v>4702460</v>
      </c>
      <c r="E86" s="36" t="s">
        <v>378</v>
      </c>
      <c r="F86" s="36">
        <v>205</v>
      </c>
      <c r="G86" s="36">
        <v>0</v>
      </c>
      <c r="H86" s="36">
        <v>0</v>
      </c>
      <c r="I86" s="36">
        <v>3</v>
      </c>
      <c r="J86" s="270">
        <v>0</v>
      </c>
      <c r="K86" s="272">
        <v>208</v>
      </c>
      <c r="L86" s="36">
        <v>831</v>
      </c>
      <c r="M86" s="282">
        <v>0.25030084235860411</v>
      </c>
      <c r="N86" s="36">
        <v>205</v>
      </c>
      <c r="O86" s="36">
        <v>205</v>
      </c>
      <c r="P86" s="36">
        <v>205</v>
      </c>
      <c r="Q86" s="36">
        <v>277.59707500000002</v>
      </c>
      <c r="R86" s="36">
        <v>274.66395</v>
      </c>
    </row>
    <row r="87" spans="1:18" x14ac:dyDescent="0.35">
      <c r="A87" s="280">
        <v>1</v>
      </c>
      <c r="B87" s="280">
        <v>47</v>
      </c>
      <c r="C87" s="280" t="s">
        <v>33</v>
      </c>
      <c r="D87" s="281">
        <v>4702490</v>
      </c>
      <c r="E87" s="36" t="s">
        <v>379</v>
      </c>
      <c r="F87" s="36">
        <v>694</v>
      </c>
      <c r="G87" s="36">
        <v>0</v>
      </c>
      <c r="H87" s="36">
        <v>0</v>
      </c>
      <c r="I87" s="36">
        <v>5</v>
      </c>
      <c r="J87" s="270">
        <v>0</v>
      </c>
      <c r="K87" s="272">
        <v>699</v>
      </c>
      <c r="L87" s="36">
        <v>4623</v>
      </c>
      <c r="M87" s="282">
        <v>0.15120051914341337</v>
      </c>
      <c r="N87" s="36">
        <v>710</v>
      </c>
      <c r="O87" s="36">
        <v>710</v>
      </c>
      <c r="P87" s="36">
        <v>710</v>
      </c>
      <c r="Q87" s="36">
        <v>719.5</v>
      </c>
      <c r="R87" s="36">
        <v>719.5</v>
      </c>
    </row>
    <row r="88" spans="1:18" x14ac:dyDescent="0.35">
      <c r="A88" s="280">
        <v>1</v>
      </c>
      <c r="B88" s="280">
        <v>47</v>
      </c>
      <c r="C88" s="280" t="s">
        <v>33</v>
      </c>
      <c r="D88" s="281">
        <v>4702520</v>
      </c>
      <c r="E88" s="36" t="s">
        <v>380</v>
      </c>
      <c r="F88" s="36">
        <v>920</v>
      </c>
      <c r="G88" s="36">
        <v>0</v>
      </c>
      <c r="H88" s="36">
        <v>0</v>
      </c>
      <c r="I88" s="36">
        <v>9</v>
      </c>
      <c r="J88" s="270">
        <v>0</v>
      </c>
      <c r="K88" s="272">
        <v>929</v>
      </c>
      <c r="L88" s="36">
        <v>5863</v>
      </c>
      <c r="M88" s="282">
        <v>0.1584513047927682</v>
      </c>
      <c r="N88" s="36">
        <v>951</v>
      </c>
      <c r="O88" s="36">
        <v>951</v>
      </c>
      <c r="P88" s="36">
        <v>951</v>
      </c>
      <c r="Q88" s="36">
        <v>1081</v>
      </c>
      <c r="R88" s="36">
        <v>1081</v>
      </c>
    </row>
    <row r="89" spans="1:18" x14ac:dyDescent="0.35">
      <c r="A89" s="280">
        <v>1</v>
      </c>
      <c r="B89" s="280">
        <v>47</v>
      </c>
      <c r="C89" s="280" t="s">
        <v>33</v>
      </c>
      <c r="D89" s="281">
        <v>4702550</v>
      </c>
      <c r="E89" s="36" t="s">
        <v>381</v>
      </c>
      <c r="F89" s="36">
        <v>1012</v>
      </c>
      <c r="G89" s="36">
        <v>0</v>
      </c>
      <c r="H89" s="36">
        <v>0</v>
      </c>
      <c r="I89" s="36">
        <v>31</v>
      </c>
      <c r="J89" s="270">
        <v>0</v>
      </c>
      <c r="K89" s="272">
        <v>1043</v>
      </c>
      <c r="L89" s="36">
        <v>4257</v>
      </c>
      <c r="M89" s="282">
        <v>0.2450082217524078</v>
      </c>
      <c r="N89" s="36">
        <v>1019</v>
      </c>
      <c r="O89" s="36">
        <v>1019</v>
      </c>
      <c r="P89" s="36">
        <v>1019</v>
      </c>
      <c r="Q89" s="36">
        <v>1344.152525</v>
      </c>
      <c r="R89" s="36">
        <v>1313.5456499999998</v>
      </c>
    </row>
    <row r="90" spans="1:18" x14ac:dyDescent="0.35">
      <c r="A90" s="280">
        <v>1</v>
      </c>
      <c r="B90" s="280">
        <v>47</v>
      </c>
      <c r="C90" s="280" t="s">
        <v>33</v>
      </c>
      <c r="D90" s="281">
        <v>4702580</v>
      </c>
      <c r="E90" s="36" t="s">
        <v>382</v>
      </c>
      <c r="F90" s="36">
        <v>3528</v>
      </c>
      <c r="G90" s="36">
        <v>45</v>
      </c>
      <c r="H90" s="36">
        <v>0</v>
      </c>
      <c r="I90" s="36">
        <v>100</v>
      </c>
      <c r="J90" s="270">
        <v>0</v>
      </c>
      <c r="K90" s="272">
        <v>3673</v>
      </c>
      <c r="L90" s="36">
        <v>15816</v>
      </c>
      <c r="M90" s="282">
        <v>0.23223318158826506</v>
      </c>
      <c r="N90" s="36">
        <v>3599</v>
      </c>
      <c r="O90" s="36">
        <v>3599</v>
      </c>
      <c r="P90" s="36">
        <v>3599</v>
      </c>
      <c r="Q90" s="36">
        <v>5721.5</v>
      </c>
      <c r="R90" s="36">
        <v>6055.75</v>
      </c>
    </row>
    <row r="91" spans="1:18" x14ac:dyDescent="0.35">
      <c r="A91" s="280">
        <v>1</v>
      </c>
      <c r="B91" s="280">
        <v>47</v>
      </c>
      <c r="C91" s="280" t="s">
        <v>33</v>
      </c>
      <c r="D91" s="281">
        <v>4702610</v>
      </c>
      <c r="E91" s="36" t="s">
        <v>383</v>
      </c>
      <c r="F91" s="36">
        <v>291</v>
      </c>
      <c r="G91" s="36">
        <v>0</v>
      </c>
      <c r="H91" s="36">
        <v>0</v>
      </c>
      <c r="I91" s="36">
        <v>13</v>
      </c>
      <c r="J91" s="270">
        <v>0</v>
      </c>
      <c r="K91" s="272">
        <v>304</v>
      </c>
      <c r="L91" s="36">
        <v>1253</v>
      </c>
      <c r="M91" s="282">
        <v>0.24261771747805266</v>
      </c>
      <c r="N91" s="36">
        <v>291</v>
      </c>
      <c r="O91" s="36">
        <v>291</v>
      </c>
      <c r="P91" s="36">
        <v>291</v>
      </c>
      <c r="Q91" s="36">
        <v>373.30822500000005</v>
      </c>
      <c r="R91" s="36">
        <v>359.8338500000001</v>
      </c>
    </row>
    <row r="92" spans="1:18" x14ac:dyDescent="0.35">
      <c r="A92" s="280">
        <v>1</v>
      </c>
      <c r="B92" s="280">
        <v>47</v>
      </c>
      <c r="C92" s="280" t="s">
        <v>33</v>
      </c>
      <c r="D92" s="281">
        <v>4702640</v>
      </c>
      <c r="E92" s="36" t="s">
        <v>384</v>
      </c>
      <c r="F92" s="36">
        <v>932</v>
      </c>
      <c r="G92" s="36">
        <v>0</v>
      </c>
      <c r="H92" s="36">
        <v>0</v>
      </c>
      <c r="I92" s="36">
        <v>7</v>
      </c>
      <c r="J92" s="270">
        <v>0</v>
      </c>
      <c r="K92" s="272">
        <v>939</v>
      </c>
      <c r="L92" s="36">
        <v>4281</v>
      </c>
      <c r="M92" s="282">
        <v>0.21934127540294324</v>
      </c>
      <c r="N92" s="36">
        <v>970</v>
      </c>
      <c r="O92" s="36">
        <v>970</v>
      </c>
      <c r="P92" s="36">
        <v>970</v>
      </c>
      <c r="Q92" s="36">
        <v>1214.8683249999999</v>
      </c>
      <c r="R92" s="36">
        <v>1156.7164500000001</v>
      </c>
    </row>
    <row r="93" spans="1:18" x14ac:dyDescent="0.35">
      <c r="A93" s="280">
        <v>1</v>
      </c>
      <c r="B93" s="280">
        <v>47</v>
      </c>
      <c r="C93" s="280" t="s">
        <v>33</v>
      </c>
      <c r="D93" s="281">
        <v>4702670</v>
      </c>
      <c r="E93" s="36" t="s">
        <v>385</v>
      </c>
      <c r="F93" s="36">
        <v>855</v>
      </c>
      <c r="G93" s="36">
        <v>0</v>
      </c>
      <c r="H93" s="36">
        <v>0</v>
      </c>
      <c r="I93" s="36">
        <v>29</v>
      </c>
      <c r="J93" s="270">
        <v>0</v>
      </c>
      <c r="K93" s="272">
        <v>884</v>
      </c>
      <c r="L93" s="36">
        <v>5694</v>
      </c>
      <c r="M93" s="282">
        <v>0.15525114155251141</v>
      </c>
      <c r="N93" s="36">
        <v>906</v>
      </c>
      <c r="O93" s="36">
        <v>906</v>
      </c>
      <c r="P93" s="36">
        <v>906</v>
      </c>
      <c r="Q93" s="36">
        <v>1013.5</v>
      </c>
      <c r="R93" s="36">
        <v>1013.5</v>
      </c>
    </row>
    <row r="94" spans="1:18" x14ac:dyDescent="0.35">
      <c r="A94" s="280">
        <v>1</v>
      </c>
      <c r="B94" s="280">
        <v>47</v>
      </c>
      <c r="C94" s="280" t="s">
        <v>33</v>
      </c>
      <c r="D94" s="281">
        <v>4702700</v>
      </c>
      <c r="E94" s="36" t="s">
        <v>386</v>
      </c>
      <c r="F94" s="36">
        <v>559</v>
      </c>
      <c r="G94" s="36">
        <v>0</v>
      </c>
      <c r="H94" s="36">
        <v>0</v>
      </c>
      <c r="I94" s="36">
        <v>67</v>
      </c>
      <c r="J94" s="270">
        <v>0</v>
      </c>
      <c r="K94" s="272">
        <v>626</v>
      </c>
      <c r="L94" s="36">
        <v>5031</v>
      </c>
      <c r="M94" s="282">
        <v>0.1244285430331942</v>
      </c>
      <c r="N94" s="36">
        <v>559</v>
      </c>
      <c r="O94" s="36">
        <v>0</v>
      </c>
      <c r="P94" s="36">
        <v>559</v>
      </c>
      <c r="Q94" s="36">
        <v>559</v>
      </c>
      <c r="R94" s="36">
        <v>559</v>
      </c>
    </row>
    <row r="95" spans="1:18" x14ac:dyDescent="0.35">
      <c r="A95" s="280">
        <v>1</v>
      </c>
      <c r="B95" s="280">
        <v>47</v>
      </c>
      <c r="C95" s="280" t="s">
        <v>33</v>
      </c>
      <c r="D95" s="281">
        <v>4702760</v>
      </c>
      <c r="E95" s="36" t="s">
        <v>387</v>
      </c>
      <c r="F95" s="36">
        <v>2065</v>
      </c>
      <c r="G95" s="36">
        <v>53</v>
      </c>
      <c r="H95" s="36">
        <v>0</v>
      </c>
      <c r="I95" s="36">
        <v>30</v>
      </c>
      <c r="J95" s="270">
        <v>0</v>
      </c>
      <c r="K95" s="272">
        <v>2148</v>
      </c>
      <c r="L95" s="36">
        <v>15458</v>
      </c>
      <c r="M95" s="282">
        <v>0.13895717427869064</v>
      </c>
      <c r="N95" s="36">
        <v>2148</v>
      </c>
      <c r="O95" s="36">
        <v>0</v>
      </c>
      <c r="P95" s="36">
        <v>2148</v>
      </c>
      <c r="Q95" s="36">
        <v>2876.5</v>
      </c>
      <c r="R95" s="36">
        <v>2876.5</v>
      </c>
    </row>
    <row r="96" spans="1:18" x14ac:dyDescent="0.35">
      <c r="A96" s="280">
        <v>1</v>
      </c>
      <c r="B96" s="280">
        <v>47</v>
      </c>
      <c r="C96" s="280" t="s">
        <v>33</v>
      </c>
      <c r="D96" s="281">
        <v>4702790</v>
      </c>
      <c r="E96" s="36" t="s">
        <v>388</v>
      </c>
      <c r="F96" s="36">
        <v>269</v>
      </c>
      <c r="G96" s="36">
        <v>0</v>
      </c>
      <c r="H96" s="36">
        <v>0</v>
      </c>
      <c r="I96" s="36">
        <v>2</v>
      </c>
      <c r="J96" s="270">
        <v>0</v>
      </c>
      <c r="K96" s="272">
        <v>271</v>
      </c>
      <c r="L96" s="36">
        <v>1081</v>
      </c>
      <c r="M96" s="282">
        <v>0.25069380203515262</v>
      </c>
      <c r="N96" s="36">
        <v>269</v>
      </c>
      <c r="O96" s="36">
        <v>269</v>
      </c>
      <c r="P96" s="36">
        <v>269</v>
      </c>
      <c r="Q96" s="36">
        <v>366.92832500000003</v>
      </c>
      <c r="R96" s="36">
        <v>364.27645000000001</v>
      </c>
    </row>
    <row r="97" spans="1:18" x14ac:dyDescent="0.35">
      <c r="A97" s="280">
        <v>1</v>
      </c>
      <c r="B97" s="280">
        <v>47</v>
      </c>
      <c r="C97" s="280" t="s">
        <v>33</v>
      </c>
      <c r="D97" s="281">
        <v>4702820</v>
      </c>
      <c r="E97" s="36" t="s">
        <v>389</v>
      </c>
      <c r="F97" s="36">
        <v>1454</v>
      </c>
      <c r="G97" s="36">
        <v>0</v>
      </c>
      <c r="H97" s="36">
        <v>0</v>
      </c>
      <c r="I97" s="36">
        <v>14</v>
      </c>
      <c r="J97" s="270">
        <v>0</v>
      </c>
      <c r="K97" s="272">
        <v>1468</v>
      </c>
      <c r="L97" s="36">
        <v>6620</v>
      </c>
      <c r="M97" s="282">
        <v>0.2217522658610272</v>
      </c>
      <c r="N97" s="36">
        <v>1487</v>
      </c>
      <c r="O97" s="36">
        <v>1487</v>
      </c>
      <c r="P97" s="36">
        <v>1487</v>
      </c>
      <c r="Q97" s="36">
        <v>1885</v>
      </c>
      <c r="R97" s="36">
        <v>1885</v>
      </c>
    </row>
    <row r="98" spans="1:18" x14ac:dyDescent="0.35">
      <c r="A98" s="280">
        <v>1</v>
      </c>
      <c r="B98" s="280">
        <v>47</v>
      </c>
      <c r="C98" s="280" t="s">
        <v>33</v>
      </c>
      <c r="D98" s="281">
        <v>4702880</v>
      </c>
      <c r="E98" s="36" t="s">
        <v>390</v>
      </c>
      <c r="F98" s="36">
        <v>923</v>
      </c>
      <c r="G98" s="36">
        <v>0</v>
      </c>
      <c r="H98" s="36">
        <v>0</v>
      </c>
      <c r="I98" s="36">
        <v>29</v>
      </c>
      <c r="J98" s="270">
        <v>0</v>
      </c>
      <c r="K98" s="272">
        <v>952</v>
      </c>
      <c r="L98" s="36">
        <v>4368</v>
      </c>
      <c r="M98" s="282">
        <v>0.21794871794871795</v>
      </c>
      <c r="N98" s="36">
        <v>1018</v>
      </c>
      <c r="O98" s="36">
        <v>1018</v>
      </c>
      <c r="P98" s="36">
        <v>1018</v>
      </c>
      <c r="Q98" s="36">
        <v>1310.2755999999999</v>
      </c>
      <c r="R98" s="36">
        <v>1265.0856000000001</v>
      </c>
    </row>
    <row r="99" spans="1:18" x14ac:dyDescent="0.35">
      <c r="A99" s="280">
        <v>1</v>
      </c>
      <c r="B99" s="280">
        <v>47</v>
      </c>
      <c r="C99" s="280" t="s">
        <v>33</v>
      </c>
      <c r="D99" s="281">
        <v>4702910</v>
      </c>
      <c r="E99" s="36" t="s">
        <v>391</v>
      </c>
      <c r="F99" s="36">
        <v>444</v>
      </c>
      <c r="G99" s="36">
        <v>0</v>
      </c>
      <c r="H99" s="36">
        <v>0</v>
      </c>
      <c r="I99" s="36">
        <v>6</v>
      </c>
      <c r="J99" s="270">
        <v>0</v>
      </c>
      <c r="K99" s="272">
        <v>450</v>
      </c>
      <c r="L99" s="36">
        <v>1842</v>
      </c>
      <c r="M99" s="282">
        <v>0.24429967426710097</v>
      </c>
      <c r="N99" s="36">
        <v>450</v>
      </c>
      <c r="O99" s="36">
        <v>450</v>
      </c>
      <c r="P99" s="36">
        <v>450</v>
      </c>
      <c r="Q99" s="36">
        <v>604.31264999999996</v>
      </c>
      <c r="R99" s="36">
        <v>595.60889999999995</v>
      </c>
    </row>
    <row r="100" spans="1:18" x14ac:dyDescent="0.35">
      <c r="A100" s="280">
        <v>1</v>
      </c>
      <c r="B100" s="280">
        <v>47</v>
      </c>
      <c r="C100" s="280" t="s">
        <v>33</v>
      </c>
      <c r="D100" s="281">
        <v>4702970</v>
      </c>
      <c r="E100" s="36" t="s">
        <v>392</v>
      </c>
      <c r="F100" s="36">
        <v>424</v>
      </c>
      <c r="G100" s="36">
        <v>0</v>
      </c>
      <c r="H100" s="36">
        <v>0</v>
      </c>
      <c r="I100" s="36">
        <v>4</v>
      </c>
      <c r="J100" s="270">
        <v>0</v>
      </c>
      <c r="K100" s="272">
        <v>428</v>
      </c>
      <c r="L100" s="36">
        <v>2006</v>
      </c>
      <c r="M100" s="282">
        <v>0.21335992023928216</v>
      </c>
      <c r="N100" s="36">
        <v>424</v>
      </c>
      <c r="O100" s="36">
        <v>424</v>
      </c>
      <c r="P100" s="36">
        <v>424</v>
      </c>
      <c r="Q100" s="36">
        <v>507.59889999999996</v>
      </c>
      <c r="R100" s="36">
        <v>479.73259999999993</v>
      </c>
    </row>
    <row r="101" spans="1:18" x14ac:dyDescent="0.35">
      <c r="A101" s="280"/>
      <c r="B101" s="280"/>
      <c r="C101" s="280"/>
      <c r="D101" s="281">
        <v>4700150</v>
      </c>
      <c r="E101" s="285" t="s">
        <v>393</v>
      </c>
      <c r="F101" s="36">
        <v>645</v>
      </c>
      <c r="G101" s="36">
        <v>0</v>
      </c>
      <c r="H101" s="36">
        <v>0</v>
      </c>
      <c r="I101" s="36">
        <v>14</v>
      </c>
      <c r="J101" s="270">
        <v>0</v>
      </c>
      <c r="K101" s="272">
        <v>659</v>
      </c>
      <c r="L101" s="36">
        <v>2896</v>
      </c>
      <c r="M101" s="282">
        <v>0.22755524861878454</v>
      </c>
      <c r="N101" s="36">
        <v>645</v>
      </c>
      <c r="O101" s="36">
        <v>645</v>
      </c>
      <c r="P101" s="36">
        <v>645</v>
      </c>
      <c r="Q101" s="36">
        <v>793.87320000000022</v>
      </c>
      <c r="R101" s="36">
        <v>748.94320000000027</v>
      </c>
    </row>
    <row r="102" spans="1:18" x14ac:dyDescent="0.35">
      <c r="A102" s="280">
        <v>1</v>
      </c>
      <c r="B102" s="280">
        <v>47</v>
      </c>
      <c r="C102" s="280" t="s">
        <v>33</v>
      </c>
      <c r="D102" s="281">
        <v>4703000</v>
      </c>
      <c r="E102" s="36" t="s">
        <v>394</v>
      </c>
      <c r="F102" s="36">
        <v>1421</v>
      </c>
      <c r="G102" s="36">
        <v>0</v>
      </c>
      <c r="H102" s="36">
        <v>0</v>
      </c>
      <c r="I102" s="36">
        <v>24</v>
      </c>
      <c r="J102" s="270">
        <v>0</v>
      </c>
      <c r="K102" s="272">
        <v>1445</v>
      </c>
      <c r="L102" s="36">
        <v>6026</v>
      </c>
      <c r="M102" s="282">
        <v>0.23979422502489214</v>
      </c>
      <c r="N102" s="36">
        <v>1455</v>
      </c>
      <c r="O102" s="36">
        <v>1455</v>
      </c>
      <c r="P102" s="36">
        <v>1455</v>
      </c>
      <c r="Q102" s="36">
        <v>1934.1004500000004</v>
      </c>
      <c r="R102" s="36">
        <v>1897.0517000000002</v>
      </c>
    </row>
    <row r="103" spans="1:18" x14ac:dyDescent="0.35">
      <c r="A103" s="280">
        <v>1</v>
      </c>
      <c r="B103" s="280">
        <v>47</v>
      </c>
      <c r="C103" s="280" t="s">
        <v>33</v>
      </c>
      <c r="D103" s="281">
        <v>4703030</v>
      </c>
      <c r="E103" s="284" t="s">
        <v>395</v>
      </c>
      <c r="F103" s="283">
        <v>6330</v>
      </c>
      <c r="G103" s="283">
        <v>105</v>
      </c>
      <c r="H103" s="283">
        <v>0</v>
      </c>
      <c r="I103" s="283">
        <v>123</v>
      </c>
      <c r="J103" s="283">
        <v>0</v>
      </c>
      <c r="K103" s="283">
        <v>6558</v>
      </c>
      <c r="L103" s="283">
        <v>36975</v>
      </c>
      <c r="M103" s="289">
        <v>0.17736308316430019</v>
      </c>
      <c r="N103" s="283">
        <v>6341</v>
      </c>
      <c r="O103" s="283">
        <v>6341</v>
      </c>
      <c r="P103" s="283">
        <v>6341</v>
      </c>
      <c r="Q103" s="283">
        <v>11205.5</v>
      </c>
      <c r="R103" s="283">
        <v>12225.25</v>
      </c>
    </row>
    <row r="104" spans="1:18" x14ac:dyDescent="0.35">
      <c r="A104" s="280">
        <v>1</v>
      </c>
      <c r="B104" s="280">
        <v>47</v>
      </c>
      <c r="C104" s="280" t="s">
        <v>33</v>
      </c>
      <c r="D104" s="281">
        <v>4700078</v>
      </c>
      <c r="E104" s="36" t="s">
        <v>396</v>
      </c>
      <c r="F104" s="36">
        <v>138</v>
      </c>
      <c r="G104" s="36">
        <v>0</v>
      </c>
      <c r="H104" s="36">
        <v>0</v>
      </c>
      <c r="I104" s="36">
        <v>0</v>
      </c>
      <c r="J104" s="36">
        <v>0</v>
      </c>
      <c r="K104" s="36">
        <v>138</v>
      </c>
      <c r="L104" s="36">
        <v>962</v>
      </c>
      <c r="M104" s="282">
        <v>0.14345114345114346</v>
      </c>
      <c r="N104" s="36">
        <v>138</v>
      </c>
      <c r="O104" s="36">
        <v>0</v>
      </c>
      <c r="P104" s="36">
        <v>138</v>
      </c>
      <c r="Q104" s="36">
        <v>138</v>
      </c>
      <c r="R104" s="36">
        <v>138</v>
      </c>
    </row>
    <row r="105" spans="1:18" x14ac:dyDescent="0.35">
      <c r="A105" s="280">
        <v>1</v>
      </c>
      <c r="B105" s="280">
        <v>47</v>
      </c>
      <c r="C105" s="280" t="s">
        <v>33</v>
      </c>
      <c r="D105" s="281">
        <v>4703060</v>
      </c>
      <c r="E105" s="36" t="s">
        <v>397</v>
      </c>
      <c r="F105" s="36">
        <v>706</v>
      </c>
      <c r="G105" s="36">
        <v>0</v>
      </c>
      <c r="H105" s="36">
        <v>0</v>
      </c>
      <c r="I105" s="36">
        <v>28</v>
      </c>
      <c r="J105" s="36">
        <v>0</v>
      </c>
      <c r="K105" s="36">
        <v>734</v>
      </c>
      <c r="L105" s="36">
        <v>3155</v>
      </c>
      <c r="M105" s="282">
        <v>0.23264659270998414</v>
      </c>
      <c r="N105" s="36">
        <v>734</v>
      </c>
      <c r="O105" s="36">
        <v>734</v>
      </c>
      <c r="P105" s="36">
        <v>734</v>
      </c>
      <c r="Q105" s="36">
        <v>943.16037499999993</v>
      </c>
      <c r="R105" s="36">
        <v>909.86974999999995</v>
      </c>
    </row>
    <row r="106" spans="1:18" x14ac:dyDescent="0.35">
      <c r="A106" s="280">
        <v>1</v>
      </c>
      <c r="B106" s="280">
        <v>47</v>
      </c>
      <c r="C106" s="280" t="s">
        <v>33</v>
      </c>
      <c r="D106" s="281">
        <v>4703090</v>
      </c>
      <c r="E106" s="284" t="s">
        <v>398</v>
      </c>
      <c r="F106" s="283">
        <v>1387</v>
      </c>
      <c r="G106" s="36">
        <v>0</v>
      </c>
      <c r="H106" s="36">
        <v>0</v>
      </c>
      <c r="I106" s="36">
        <v>109</v>
      </c>
      <c r="J106" s="36">
        <v>0</v>
      </c>
      <c r="K106" s="272">
        <v>1496</v>
      </c>
      <c r="L106" s="283">
        <v>11550</v>
      </c>
      <c r="M106" s="282">
        <v>0.12952380952380951</v>
      </c>
      <c r="N106" s="36">
        <v>1380</v>
      </c>
      <c r="O106" s="36">
        <v>0</v>
      </c>
      <c r="P106" s="36">
        <v>1380</v>
      </c>
      <c r="Q106" s="36">
        <v>1724.5</v>
      </c>
      <c r="R106" s="36">
        <v>1724.5</v>
      </c>
    </row>
    <row r="107" spans="1:18" x14ac:dyDescent="0.35">
      <c r="A107" s="280">
        <v>1</v>
      </c>
      <c r="B107" s="280">
        <v>47</v>
      </c>
      <c r="C107" s="280" t="s">
        <v>33</v>
      </c>
      <c r="D107" s="281">
        <v>4703150</v>
      </c>
      <c r="E107" s="36" t="s">
        <v>399</v>
      </c>
      <c r="F107" s="36">
        <v>385</v>
      </c>
      <c r="G107" s="36">
        <v>0</v>
      </c>
      <c r="H107" s="36">
        <v>0</v>
      </c>
      <c r="I107" s="36">
        <v>11</v>
      </c>
      <c r="J107" s="36">
        <v>0</v>
      </c>
      <c r="K107" s="272">
        <v>396</v>
      </c>
      <c r="L107" s="36">
        <v>743</v>
      </c>
      <c r="M107" s="282">
        <v>0.53297442799461647</v>
      </c>
      <c r="N107" s="36">
        <v>385</v>
      </c>
      <c r="O107" s="36">
        <v>385</v>
      </c>
      <c r="P107" s="36">
        <v>385</v>
      </c>
      <c r="Q107" s="36">
        <v>948.81347500000004</v>
      </c>
      <c r="R107" s="36">
        <v>1243.38635</v>
      </c>
    </row>
    <row r="108" spans="1:18" x14ac:dyDescent="0.35">
      <c r="A108" s="280">
        <v>1</v>
      </c>
      <c r="B108" s="280">
        <v>47</v>
      </c>
      <c r="C108" s="280" t="s">
        <v>33</v>
      </c>
      <c r="D108" s="281">
        <v>4703210</v>
      </c>
      <c r="E108" s="36" t="s">
        <v>400</v>
      </c>
      <c r="F108" s="36">
        <v>824</v>
      </c>
      <c r="G108" s="36">
        <v>0</v>
      </c>
      <c r="H108" s="36">
        <v>0</v>
      </c>
      <c r="I108" s="36">
        <v>13</v>
      </c>
      <c r="J108" s="36">
        <v>0</v>
      </c>
      <c r="K108" s="272">
        <v>837</v>
      </c>
      <c r="L108" s="36">
        <v>4704</v>
      </c>
      <c r="M108" s="282">
        <v>0.17793367346938777</v>
      </c>
      <c r="N108" s="36">
        <v>824</v>
      </c>
      <c r="O108" s="36">
        <v>824</v>
      </c>
      <c r="P108" s="36">
        <v>824</v>
      </c>
      <c r="Q108" s="36">
        <v>892.33760000000007</v>
      </c>
      <c r="R108" s="36">
        <v>890.5</v>
      </c>
    </row>
    <row r="109" spans="1:18" x14ac:dyDescent="0.35">
      <c r="A109" s="280">
        <v>1</v>
      </c>
      <c r="B109" s="280">
        <v>47</v>
      </c>
      <c r="C109" s="280" t="s">
        <v>33</v>
      </c>
      <c r="D109" s="281">
        <v>4703240</v>
      </c>
      <c r="E109" s="36" t="s">
        <v>401</v>
      </c>
      <c r="F109" s="36">
        <v>793</v>
      </c>
      <c r="G109" s="36">
        <v>0</v>
      </c>
      <c r="H109" s="36">
        <v>0</v>
      </c>
      <c r="I109" s="36">
        <v>7</v>
      </c>
      <c r="J109" s="36">
        <v>0</v>
      </c>
      <c r="K109" s="272">
        <v>800</v>
      </c>
      <c r="L109" s="36">
        <v>3281</v>
      </c>
      <c r="M109" s="282">
        <v>0.24382810118866199</v>
      </c>
      <c r="N109" s="36">
        <v>803</v>
      </c>
      <c r="O109" s="36">
        <v>803</v>
      </c>
      <c r="P109" s="36">
        <v>803</v>
      </c>
      <c r="Q109" s="36">
        <v>1080.0433249999996</v>
      </c>
      <c r="R109" s="36">
        <v>1065.2664499999996</v>
      </c>
    </row>
    <row r="110" spans="1:18" x14ac:dyDescent="0.35">
      <c r="A110" s="280">
        <v>1</v>
      </c>
      <c r="B110" s="280">
        <v>47</v>
      </c>
      <c r="C110" s="280" t="s">
        <v>33</v>
      </c>
      <c r="D110" s="281">
        <v>4703270</v>
      </c>
      <c r="E110" s="36" t="s">
        <v>402</v>
      </c>
      <c r="F110" s="36">
        <v>188</v>
      </c>
      <c r="G110" s="36">
        <v>0</v>
      </c>
      <c r="H110" s="36">
        <v>0</v>
      </c>
      <c r="I110" s="36">
        <v>43</v>
      </c>
      <c r="J110" s="36">
        <v>0</v>
      </c>
      <c r="K110" s="272">
        <v>231</v>
      </c>
      <c r="L110" s="36">
        <v>508</v>
      </c>
      <c r="M110" s="282">
        <v>0.45472440944881892</v>
      </c>
      <c r="N110" s="36">
        <v>188</v>
      </c>
      <c r="O110" s="36">
        <v>188</v>
      </c>
      <c r="P110" s="36">
        <v>188</v>
      </c>
      <c r="Q110" s="36">
        <v>352.49150000000003</v>
      </c>
      <c r="R110" s="36">
        <v>408.12940000000003</v>
      </c>
    </row>
    <row r="111" spans="1:18" x14ac:dyDescent="0.35">
      <c r="A111" s="280">
        <v>1</v>
      </c>
      <c r="B111" s="280">
        <v>47</v>
      </c>
      <c r="C111" s="280" t="s">
        <v>33</v>
      </c>
      <c r="D111" s="281">
        <v>4703300</v>
      </c>
      <c r="E111" s="36" t="s">
        <v>403</v>
      </c>
      <c r="F111" s="36">
        <v>736</v>
      </c>
      <c r="G111" s="36">
        <v>0</v>
      </c>
      <c r="H111" s="36">
        <v>0</v>
      </c>
      <c r="I111" s="36">
        <v>16</v>
      </c>
      <c r="J111" s="36">
        <v>0</v>
      </c>
      <c r="K111" s="272">
        <v>752</v>
      </c>
      <c r="L111" s="36">
        <v>3602</v>
      </c>
      <c r="M111" s="282">
        <v>0.20877290394225431</v>
      </c>
      <c r="N111" s="36">
        <v>752</v>
      </c>
      <c r="O111" s="36">
        <v>752</v>
      </c>
      <c r="P111" s="36">
        <v>752</v>
      </c>
      <c r="Q111" s="36">
        <v>895.10629999999992</v>
      </c>
      <c r="R111" s="36">
        <v>847.40419999999995</v>
      </c>
    </row>
    <row r="112" spans="1:18" x14ac:dyDescent="0.35">
      <c r="A112" s="280">
        <v>1</v>
      </c>
      <c r="B112" s="280">
        <v>47</v>
      </c>
      <c r="C112" s="280" t="s">
        <v>33</v>
      </c>
      <c r="D112" s="281">
        <v>4703330</v>
      </c>
      <c r="E112" s="36" t="s">
        <v>404</v>
      </c>
      <c r="F112" s="36">
        <v>437</v>
      </c>
      <c r="G112" s="36">
        <v>0</v>
      </c>
      <c r="H112" s="36">
        <v>0</v>
      </c>
      <c r="I112" s="36">
        <v>5</v>
      </c>
      <c r="J112" s="36">
        <v>0</v>
      </c>
      <c r="K112" s="272">
        <v>442</v>
      </c>
      <c r="L112" s="36">
        <v>1241</v>
      </c>
      <c r="M112" s="282">
        <v>0.35616438356164382</v>
      </c>
      <c r="N112" s="36">
        <v>437</v>
      </c>
      <c r="O112" s="36">
        <v>437</v>
      </c>
      <c r="P112" s="36">
        <v>437</v>
      </c>
      <c r="Q112" s="36">
        <v>788.73612500000013</v>
      </c>
      <c r="R112" s="36">
        <v>896.82005000000026</v>
      </c>
    </row>
    <row r="113" spans="1:19" x14ac:dyDescent="0.35">
      <c r="A113" s="280">
        <v>1</v>
      </c>
      <c r="B113" s="280">
        <v>47</v>
      </c>
      <c r="C113" s="280" t="s">
        <v>33</v>
      </c>
      <c r="D113" s="281">
        <v>4703360</v>
      </c>
      <c r="E113" s="36" t="s">
        <v>405</v>
      </c>
      <c r="F113" s="36">
        <v>364</v>
      </c>
      <c r="G113" s="36">
        <v>0</v>
      </c>
      <c r="H113" s="36">
        <v>0</v>
      </c>
      <c r="I113" s="36">
        <v>0</v>
      </c>
      <c r="J113" s="36">
        <v>0</v>
      </c>
      <c r="K113" s="272">
        <v>364</v>
      </c>
      <c r="L113" s="36">
        <v>1233</v>
      </c>
      <c r="M113" s="282">
        <v>0.29521492295214924</v>
      </c>
      <c r="N113" s="36">
        <v>364</v>
      </c>
      <c r="O113" s="36">
        <v>364</v>
      </c>
      <c r="P113" s="36">
        <v>364</v>
      </c>
      <c r="Q113" s="36">
        <v>561.461725</v>
      </c>
      <c r="R113" s="36">
        <v>587.02485000000001</v>
      </c>
    </row>
    <row r="114" spans="1:19" x14ac:dyDescent="0.35">
      <c r="A114" s="280">
        <v>1</v>
      </c>
      <c r="B114" s="280">
        <v>47</v>
      </c>
      <c r="C114" s="280" t="s">
        <v>33</v>
      </c>
      <c r="D114" s="281">
        <v>4703390</v>
      </c>
      <c r="E114" s="36" t="s">
        <v>406</v>
      </c>
      <c r="F114" s="36">
        <v>164</v>
      </c>
      <c r="G114" s="36">
        <v>0</v>
      </c>
      <c r="H114" s="36">
        <v>0</v>
      </c>
      <c r="I114" s="36">
        <v>2</v>
      </c>
      <c r="J114" s="36">
        <v>0</v>
      </c>
      <c r="K114" s="272">
        <v>166</v>
      </c>
      <c r="L114" s="36">
        <v>679</v>
      </c>
      <c r="M114" s="282">
        <v>0.24447717231222385</v>
      </c>
      <c r="N114" s="36">
        <v>166</v>
      </c>
      <c r="O114" s="36">
        <v>166</v>
      </c>
      <c r="P114" s="36">
        <v>166</v>
      </c>
      <c r="Q114" s="36">
        <v>223.06367500000002</v>
      </c>
      <c r="R114" s="36">
        <v>219.91555000000002</v>
      </c>
    </row>
    <row r="115" spans="1:19" x14ac:dyDescent="0.35">
      <c r="A115" s="280">
        <v>1</v>
      </c>
      <c r="B115" s="280">
        <v>47</v>
      </c>
      <c r="C115" s="280" t="s">
        <v>33</v>
      </c>
      <c r="D115" s="281">
        <v>4703420</v>
      </c>
      <c r="E115" s="36" t="s">
        <v>407</v>
      </c>
      <c r="F115" s="36">
        <v>521</v>
      </c>
      <c r="G115" s="36">
        <v>0</v>
      </c>
      <c r="H115" s="36">
        <v>0</v>
      </c>
      <c r="I115" s="36">
        <v>17</v>
      </c>
      <c r="J115" s="36">
        <v>0</v>
      </c>
      <c r="K115" s="272">
        <v>538</v>
      </c>
      <c r="L115" s="36">
        <v>2469</v>
      </c>
      <c r="M115" s="282">
        <v>0.2179019846091535</v>
      </c>
      <c r="N115" s="36">
        <v>538</v>
      </c>
      <c r="O115" s="36">
        <v>538</v>
      </c>
      <c r="P115" s="36">
        <v>538</v>
      </c>
      <c r="Q115" s="36">
        <v>652.99734999999998</v>
      </c>
      <c r="R115" s="36">
        <v>614.66489999999999</v>
      </c>
    </row>
    <row r="116" spans="1:19" x14ac:dyDescent="0.35">
      <c r="A116" s="280">
        <v>1</v>
      </c>
      <c r="B116" s="280">
        <v>47</v>
      </c>
      <c r="C116" s="280" t="s">
        <v>33</v>
      </c>
      <c r="D116" s="281">
        <v>4703450</v>
      </c>
      <c r="E116" s="36" t="s">
        <v>408</v>
      </c>
      <c r="F116" s="36">
        <v>2530</v>
      </c>
      <c r="G116" s="36">
        <v>23</v>
      </c>
      <c r="H116" s="36">
        <v>0</v>
      </c>
      <c r="I116" s="36">
        <v>51</v>
      </c>
      <c r="J116" s="36">
        <v>0</v>
      </c>
      <c r="K116" s="272">
        <v>2604</v>
      </c>
      <c r="L116" s="36">
        <v>11907</v>
      </c>
      <c r="M116" s="282">
        <v>0.21869488536155202</v>
      </c>
      <c r="N116" s="36">
        <v>2604</v>
      </c>
      <c r="O116" s="36">
        <v>2604</v>
      </c>
      <c r="P116" s="36">
        <v>2604</v>
      </c>
      <c r="Q116" s="36">
        <v>3731.5</v>
      </c>
      <c r="R116" s="36">
        <v>3817</v>
      </c>
    </row>
    <row r="117" spans="1:19" x14ac:dyDescent="0.35">
      <c r="A117" s="280">
        <v>1</v>
      </c>
      <c r="B117" s="280">
        <v>47</v>
      </c>
      <c r="C117" s="280" t="s">
        <v>33</v>
      </c>
      <c r="D117" s="281">
        <v>4703480</v>
      </c>
      <c r="E117" s="36" t="s">
        <v>409</v>
      </c>
      <c r="F117" s="36">
        <v>1006</v>
      </c>
      <c r="G117" s="36">
        <v>0</v>
      </c>
      <c r="H117" s="36">
        <v>0</v>
      </c>
      <c r="I117" s="36">
        <v>18</v>
      </c>
      <c r="J117" s="36">
        <v>0</v>
      </c>
      <c r="K117" s="272">
        <v>1024</v>
      </c>
      <c r="L117" s="36">
        <v>4712</v>
      </c>
      <c r="M117" s="282">
        <v>0.21731748726655348</v>
      </c>
      <c r="N117" s="36">
        <v>1050</v>
      </c>
      <c r="O117" s="36">
        <v>1050</v>
      </c>
      <c r="P117" s="36">
        <v>1050</v>
      </c>
      <c r="Q117" s="36">
        <v>1293.0354000000002</v>
      </c>
      <c r="R117" s="36">
        <v>1229.5</v>
      </c>
    </row>
    <row r="118" spans="1:19" x14ac:dyDescent="0.35">
      <c r="A118" s="280">
        <v>1</v>
      </c>
      <c r="B118" s="280">
        <v>47</v>
      </c>
      <c r="C118" s="280" t="s">
        <v>33</v>
      </c>
      <c r="D118" s="281">
        <v>4703510</v>
      </c>
      <c r="E118" s="36" t="s">
        <v>410</v>
      </c>
      <c r="F118" s="36">
        <v>50</v>
      </c>
      <c r="G118" s="36">
        <v>0</v>
      </c>
      <c r="H118" s="36">
        <v>0</v>
      </c>
      <c r="I118" s="36">
        <v>0</v>
      </c>
      <c r="J118" s="36">
        <v>0</v>
      </c>
      <c r="K118" s="272">
        <v>50</v>
      </c>
      <c r="L118" s="36">
        <v>162</v>
      </c>
      <c r="M118" s="282">
        <v>0.30864197530864196</v>
      </c>
      <c r="N118" s="36">
        <v>50</v>
      </c>
      <c r="O118" s="36">
        <v>50</v>
      </c>
      <c r="P118" s="36">
        <v>50</v>
      </c>
      <c r="Q118" s="36">
        <v>80.062249999999992</v>
      </c>
      <c r="R118" s="36">
        <v>85.364099999999979</v>
      </c>
    </row>
    <row r="119" spans="1:19" x14ac:dyDescent="0.35">
      <c r="A119" s="280">
        <v>1</v>
      </c>
      <c r="B119" s="280">
        <v>47</v>
      </c>
      <c r="C119" s="280" t="s">
        <v>33</v>
      </c>
      <c r="D119" s="281">
        <v>4703540</v>
      </c>
      <c r="E119" s="36" t="s">
        <v>411</v>
      </c>
      <c r="F119" s="36">
        <v>1410</v>
      </c>
      <c r="G119" s="36">
        <v>38</v>
      </c>
      <c r="H119" s="36">
        <v>0</v>
      </c>
      <c r="I119" s="36">
        <v>22</v>
      </c>
      <c r="J119" s="36">
        <v>0</v>
      </c>
      <c r="K119" s="272">
        <v>1470</v>
      </c>
      <c r="L119" s="36">
        <v>7145</v>
      </c>
      <c r="M119" s="282">
        <v>0.20573827851644508</v>
      </c>
      <c r="N119" s="36">
        <v>1516</v>
      </c>
      <c r="O119" s="36">
        <v>1516</v>
      </c>
      <c r="P119" s="36">
        <v>1516</v>
      </c>
      <c r="Q119" s="36">
        <v>1928.5</v>
      </c>
      <c r="R119" s="36">
        <v>1928.5</v>
      </c>
    </row>
    <row r="120" spans="1:19" x14ac:dyDescent="0.35">
      <c r="A120" s="280">
        <v>1</v>
      </c>
      <c r="B120" s="280">
        <v>47</v>
      </c>
      <c r="C120" s="280" t="s">
        <v>33</v>
      </c>
      <c r="D120" s="281">
        <v>4703590</v>
      </c>
      <c r="E120" s="36" t="s">
        <v>412</v>
      </c>
      <c r="F120" s="36">
        <v>1822</v>
      </c>
      <c r="G120" s="36">
        <v>0</v>
      </c>
      <c r="H120" s="36">
        <v>0</v>
      </c>
      <c r="I120" s="36">
        <v>34</v>
      </c>
      <c r="J120" s="36">
        <v>0</v>
      </c>
      <c r="K120" s="272">
        <v>1856</v>
      </c>
      <c r="L120" s="36">
        <v>12615</v>
      </c>
      <c r="M120" s="282">
        <v>0.14712643678160919</v>
      </c>
      <c r="N120" s="36">
        <v>1856</v>
      </c>
      <c r="O120" s="36">
        <v>0</v>
      </c>
      <c r="P120" s="36">
        <v>1856</v>
      </c>
      <c r="Q120" s="36">
        <v>2438.5</v>
      </c>
      <c r="R120" s="36">
        <v>2438.5</v>
      </c>
    </row>
    <row r="121" spans="1:19" x14ac:dyDescent="0.35">
      <c r="A121" s="280">
        <v>1</v>
      </c>
      <c r="B121" s="280">
        <v>47</v>
      </c>
      <c r="C121" s="280" t="s">
        <v>33</v>
      </c>
      <c r="D121" s="281">
        <v>4703600</v>
      </c>
      <c r="E121" s="36" t="s">
        <v>413</v>
      </c>
      <c r="F121" s="36">
        <v>129</v>
      </c>
      <c r="G121" s="36">
        <v>0</v>
      </c>
      <c r="H121" s="36">
        <v>0</v>
      </c>
      <c r="I121" s="36">
        <v>22</v>
      </c>
      <c r="J121" s="36">
        <v>0</v>
      </c>
      <c r="K121" s="272">
        <v>151</v>
      </c>
      <c r="L121" s="36">
        <v>437</v>
      </c>
      <c r="M121" s="282">
        <v>0.34553775743707094</v>
      </c>
      <c r="N121" s="36">
        <v>129</v>
      </c>
      <c r="O121" s="36">
        <v>129</v>
      </c>
      <c r="P121" s="36">
        <v>129</v>
      </c>
      <c r="Q121" s="36">
        <v>198.971025</v>
      </c>
      <c r="R121" s="36">
        <v>208.02665000000002</v>
      </c>
    </row>
    <row r="122" spans="1:19" x14ac:dyDescent="0.35">
      <c r="A122" s="280">
        <v>1</v>
      </c>
      <c r="B122" s="280">
        <v>47</v>
      </c>
      <c r="C122" s="280" t="s">
        <v>33</v>
      </c>
      <c r="D122" s="281">
        <v>4703660</v>
      </c>
      <c r="E122" s="284" t="s">
        <v>414</v>
      </c>
      <c r="F122" s="283">
        <v>4742</v>
      </c>
      <c r="G122" s="36">
        <v>0</v>
      </c>
      <c r="H122" s="36">
        <v>0</v>
      </c>
      <c r="I122" s="36">
        <v>48</v>
      </c>
      <c r="J122" s="36">
        <v>0</v>
      </c>
      <c r="K122" s="272">
        <v>4790</v>
      </c>
      <c r="L122" s="283">
        <v>45635</v>
      </c>
      <c r="M122" s="282">
        <v>0.10496329571600745</v>
      </c>
      <c r="N122" s="36">
        <v>4906</v>
      </c>
      <c r="O122" s="36">
        <v>0</v>
      </c>
      <c r="P122" s="36">
        <v>4906</v>
      </c>
      <c r="Q122" s="36">
        <v>8335.5</v>
      </c>
      <c r="R122" s="36">
        <v>8996.5</v>
      </c>
    </row>
    <row r="123" spans="1:19" x14ac:dyDescent="0.35">
      <c r="A123" s="280">
        <v>1</v>
      </c>
      <c r="B123" s="280">
        <v>47</v>
      </c>
      <c r="C123" s="280" t="s">
        <v>33</v>
      </c>
      <c r="D123" s="281">
        <v>4703690</v>
      </c>
      <c r="E123" s="36" t="s">
        <v>415</v>
      </c>
      <c r="F123" s="36">
        <v>859</v>
      </c>
      <c r="G123" s="36">
        <v>0</v>
      </c>
      <c r="H123" s="36">
        <v>0</v>
      </c>
      <c r="I123" s="36">
        <v>52</v>
      </c>
      <c r="J123" s="36">
        <v>0</v>
      </c>
      <c r="K123" s="272">
        <v>911</v>
      </c>
      <c r="L123" s="36">
        <v>3446</v>
      </c>
      <c r="M123" s="282">
        <v>0.26436448055716771</v>
      </c>
      <c r="N123" s="36">
        <v>954</v>
      </c>
      <c r="O123" s="36">
        <v>954</v>
      </c>
      <c r="P123" s="36">
        <v>954</v>
      </c>
      <c r="Q123" s="36">
        <v>1410.9019499999999</v>
      </c>
      <c r="R123" s="36">
        <v>1450.6907000000001</v>
      </c>
    </row>
    <row r="124" spans="1:19" x14ac:dyDescent="0.35">
      <c r="A124" s="280">
        <v>1</v>
      </c>
      <c r="B124" s="280">
        <v>47</v>
      </c>
      <c r="C124" s="280" t="s">
        <v>33</v>
      </c>
      <c r="D124" s="281">
        <v>4703720</v>
      </c>
      <c r="E124" s="36" t="s">
        <v>416</v>
      </c>
      <c r="F124" s="36">
        <v>586</v>
      </c>
      <c r="G124" s="36">
        <v>0</v>
      </c>
      <c r="H124" s="36">
        <v>0</v>
      </c>
      <c r="I124" s="36">
        <v>7</v>
      </c>
      <c r="J124" s="36">
        <v>0</v>
      </c>
      <c r="K124" s="272">
        <v>593</v>
      </c>
      <c r="L124" s="36">
        <v>2384</v>
      </c>
      <c r="M124" s="282">
        <v>0.24874161073825504</v>
      </c>
      <c r="N124" s="36">
        <v>595</v>
      </c>
      <c r="O124" s="36">
        <v>595</v>
      </c>
      <c r="P124" s="36">
        <v>595</v>
      </c>
      <c r="Q124" s="36">
        <v>813.6028</v>
      </c>
      <c r="R124" s="36">
        <v>808.63280000000009</v>
      </c>
    </row>
    <row r="125" spans="1:19" x14ac:dyDescent="0.35">
      <c r="A125" s="280">
        <v>1</v>
      </c>
      <c r="B125" s="280">
        <v>47</v>
      </c>
      <c r="C125" s="280" t="s">
        <v>33</v>
      </c>
      <c r="D125" s="281">
        <v>4703750</v>
      </c>
      <c r="E125" s="287" t="s">
        <v>417</v>
      </c>
      <c r="F125" s="36">
        <v>2773</v>
      </c>
      <c r="G125" s="36">
        <v>61</v>
      </c>
      <c r="H125" s="36">
        <v>0</v>
      </c>
      <c r="I125" s="36">
        <v>50</v>
      </c>
      <c r="J125" s="36">
        <v>0</v>
      </c>
      <c r="K125" s="272">
        <v>2884</v>
      </c>
      <c r="L125" s="36">
        <v>14953</v>
      </c>
      <c r="M125" s="282">
        <v>0.19287099578679864</v>
      </c>
      <c r="N125" s="36">
        <v>2884</v>
      </c>
      <c r="O125" s="36">
        <v>2884</v>
      </c>
      <c r="P125" s="36">
        <v>2884</v>
      </c>
      <c r="Q125" s="36">
        <v>4291.5</v>
      </c>
      <c r="R125" s="36">
        <v>4447</v>
      </c>
    </row>
    <row r="126" spans="1:19" x14ac:dyDescent="0.35">
      <c r="A126" s="280">
        <v>1</v>
      </c>
      <c r="B126" s="280">
        <v>47</v>
      </c>
      <c r="C126" s="280" t="s">
        <v>33</v>
      </c>
      <c r="D126" s="281">
        <v>4703780</v>
      </c>
      <c r="E126" s="290" t="s">
        <v>418</v>
      </c>
      <c r="F126" s="283">
        <v>36153</v>
      </c>
      <c r="G126" s="290">
        <v>294</v>
      </c>
      <c r="H126" s="290">
        <v>0</v>
      </c>
      <c r="I126" s="283">
        <v>365</v>
      </c>
      <c r="J126" s="290">
        <v>0</v>
      </c>
      <c r="K126" s="291">
        <v>36812</v>
      </c>
      <c r="L126" s="283">
        <v>121936</v>
      </c>
      <c r="M126" s="292">
        <v>0.3018960766303635</v>
      </c>
      <c r="N126" s="36">
        <v>41631</v>
      </c>
      <c r="O126" s="36">
        <v>41631</v>
      </c>
      <c r="P126" s="36">
        <v>41631</v>
      </c>
      <c r="Q126" s="36">
        <v>101734</v>
      </c>
      <c r="R126" s="36">
        <v>136511.875</v>
      </c>
    </row>
    <row r="127" spans="1:19" x14ac:dyDescent="0.35">
      <c r="A127" s="280">
        <v>1</v>
      </c>
      <c r="B127" s="280">
        <v>47</v>
      </c>
      <c r="C127" s="280" t="s">
        <v>33</v>
      </c>
      <c r="D127" s="281">
        <v>4700148</v>
      </c>
      <c r="E127" s="36" t="s">
        <v>419</v>
      </c>
      <c r="F127" s="36">
        <v>574</v>
      </c>
      <c r="G127" s="36">
        <v>0</v>
      </c>
      <c r="H127" s="36">
        <v>0</v>
      </c>
      <c r="I127" s="36">
        <v>7</v>
      </c>
      <c r="J127" s="36">
        <v>0</v>
      </c>
      <c r="K127" s="272">
        <v>581</v>
      </c>
      <c r="L127" s="36">
        <v>3332</v>
      </c>
      <c r="M127" s="282">
        <v>0.17436974789915966</v>
      </c>
      <c r="N127" s="36">
        <v>581</v>
      </c>
      <c r="O127" s="36">
        <v>581</v>
      </c>
      <c r="P127" s="36">
        <v>581</v>
      </c>
      <c r="Q127" s="36">
        <v>627.4058</v>
      </c>
      <c r="R127" s="36">
        <v>611.93719999999996</v>
      </c>
    </row>
    <row r="128" spans="1:19" x14ac:dyDescent="0.35">
      <c r="A128" s="280"/>
      <c r="B128" s="280"/>
      <c r="C128" s="280"/>
      <c r="D128" s="281">
        <v>4703870</v>
      </c>
      <c r="E128" s="287" t="s">
        <v>420</v>
      </c>
      <c r="F128" s="36">
        <v>96</v>
      </c>
      <c r="G128" s="36">
        <v>0</v>
      </c>
      <c r="H128" s="36">
        <v>0</v>
      </c>
      <c r="I128" s="36">
        <v>1</v>
      </c>
      <c r="J128" s="36">
        <v>0</v>
      </c>
      <c r="K128" s="272">
        <v>97</v>
      </c>
      <c r="L128" s="36">
        <v>411</v>
      </c>
      <c r="M128" s="282">
        <v>0.23600973236009731</v>
      </c>
      <c r="N128" s="36">
        <v>96</v>
      </c>
      <c r="O128" s="36">
        <v>96</v>
      </c>
      <c r="P128" s="36">
        <v>96</v>
      </c>
      <c r="Q128" s="36">
        <v>123.82057500000001</v>
      </c>
      <c r="R128" s="36">
        <v>119.67495000000001</v>
      </c>
      <c r="S128" s="293"/>
    </row>
    <row r="129" spans="1:18" x14ac:dyDescent="0.35">
      <c r="A129" s="280">
        <v>1</v>
      </c>
      <c r="B129" s="280">
        <v>47</v>
      </c>
      <c r="C129" s="280" t="s">
        <v>33</v>
      </c>
      <c r="D129" s="281">
        <v>4703900</v>
      </c>
      <c r="E129" s="284" t="s">
        <v>421</v>
      </c>
      <c r="F129" s="283">
        <v>261</v>
      </c>
      <c r="G129" s="284">
        <v>0</v>
      </c>
      <c r="H129" s="284">
        <v>0</v>
      </c>
      <c r="I129" s="283">
        <v>4</v>
      </c>
      <c r="J129" s="284">
        <v>0</v>
      </c>
      <c r="K129" s="278">
        <v>265</v>
      </c>
      <c r="L129" s="283">
        <v>826</v>
      </c>
      <c r="M129" s="282">
        <v>0.32082324455205813</v>
      </c>
      <c r="N129" s="36">
        <v>0</v>
      </c>
      <c r="O129" s="36">
        <v>0</v>
      </c>
      <c r="P129" s="36">
        <v>0</v>
      </c>
      <c r="Q129" s="36">
        <v>0</v>
      </c>
      <c r="R129" s="36">
        <v>0</v>
      </c>
    </row>
    <row r="130" spans="1:18" x14ac:dyDescent="0.35">
      <c r="A130" s="280">
        <v>1</v>
      </c>
      <c r="B130" s="280">
        <v>47</v>
      </c>
      <c r="C130" s="280" t="s">
        <v>33</v>
      </c>
      <c r="D130" s="281"/>
      <c r="E130" s="36" t="s">
        <v>422</v>
      </c>
      <c r="F130" s="36">
        <v>439</v>
      </c>
      <c r="G130" s="36">
        <v>0</v>
      </c>
      <c r="H130" s="36">
        <v>0</v>
      </c>
      <c r="I130" s="36">
        <v>7</v>
      </c>
      <c r="J130" s="36">
        <v>0</v>
      </c>
      <c r="K130" s="272">
        <v>446</v>
      </c>
      <c r="L130" s="36">
        <v>2075</v>
      </c>
      <c r="M130" s="282">
        <v>0.21493975903614457</v>
      </c>
      <c r="N130" s="36">
        <v>447</v>
      </c>
      <c r="O130" s="36">
        <v>447</v>
      </c>
      <c r="P130" s="36">
        <v>447</v>
      </c>
      <c r="Q130" s="36">
        <v>539.78624999999988</v>
      </c>
      <c r="R130" s="36">
        <v>508.8574999999999</v>
      </c>
    </row>
    <row r="131" spans="1:18" x14ac:dyDescent="0.35">
      <c r="A131" s="280">
        <v>1</v>
      </c>
      <c r="B131" s="280">
        <v>47</v>
      </c>
      <c r="C131" s="280" t="s">
        <v>33</v>
      </c>
      <c r="D131" s="281">
        <v>4703960</v>
      </c>
      <c r="E131" s="36" t="s">
        <v>423</v>
      </c>
      <c r="F131" s="36">
        <v>2278</v>
      </c>
      <c r="G131" s="36">
        <v>15</v>
      </c>
      <c r="H131" s="36">
        <v>0</v>
      </c>
      <c r="I131" s="36">
        <v>33</v>
      </c>
      <c r="J131" s="36">
        <v>0</v>
      </c>
      <c r="K131" s="272">
        <v>2326</v>
      </c>
      <c r="L131" s="36">
        <v>11789</v>
      </c>
      <c r="M131" s="282">
        <v>0.19730257019255237</v>
      </c>
      <c r="N131" s="36">
        <v>2389</v>
      </c>
      <c r="O131" s="36">
        <v>2389</v>
      </c>
      <c r="P131" s="36">
        <v>2389</v>
      </c>
      <c r="Q131" s="36">
        <v>3301.5</v>
      </c>
      <c r="R131" s="36">
        <v>3333.25</v>
      </c>
    </row>
    <row r="132" spans="1:18" x14ac:dyDescent="0.35">
      <c r="A132" s="280">
        <v>1</v>
      </c>
      <c r="B132" s="280">
        <v>47</v>
      </c>
      <c r="C132" s="280" t="s">
        <v>33</v>
      </c>
      <c r="D132" s="281">
        <v>4703990</v>
      </c>
      <c r="E132" s="36" t="s">
        <v>424</v>
      </c>
      <c r="F132" s="36">
        <v>3393</v>
      </c>
      <c r="G132" s="36">
        <v>22</v>
      </c>
      <c r="H132" s="36">
        <v>0</v>
      </c>
      <c r="I132" s="36">
        <v>76</v>
      </c>
      <c r="J132" s="36">
        <v>0</v>
      </c>
      <c r="K132" s="272">
        <v>3491</v>
      </c>
      <c r="L132" s="36">
        <v>32504</v>
      </c>
      <c r="M132" s="282">
        <v>0.10740216588727541</v>
      </c>
      <c r="N132" s="36">
        <v>3484</v>
      </c>
      <c r="O132" s="36">
        <v>0</v>
      </c>
      <c r="P132" s="36">
        <v>3484</v>
      </c>
      <c r="Q132" s="36">
        <v>5491.5</v>
      </c>
      <c r="R132" s="36">
        <v>5797</v>
      </c>
    </row>
    <row r="133" spans="1:18" x14ac:dyDescent="0.35">
      <c r="A133" s="280">
        <v>1</v>
      </c>
      <c r="B133" s="280">
        <v>47</v>
      </c>
      <c r="C133" s="280" t="s">
        <v>33</v>
      </c>
      <c r="D133" s="281">
        <v>4704020</v>
      </c>
      <c r="E133" s="36" t="s">
        <v>425</v>
      </c>
      <c r="F133" s="36">
        <v>356</v>
      </c>
      <c r="G133" s="36">
        <v>0</v>
      </c>
      <c r="H133" s="36">
        <v>0</v>
      </c>
      <c r="I133" s="36">
        <v>10</v>
      </c>
      <c r="J133" s="36">
        <v>0</v>
      </c>
      <c r="K133" s="272">
        <v>366</v>
      </c>
      <c r="L133" s="36">
        <v>1409</v>
      </c>
      <c r="M133" s="282">
        <v>0.25975869410929736</v>
      </c>
      <c r="N133" s="36">
        <v>356</v>
      </c>
      <c r="O133" s="36">
        <v>356</v>
      </c>
      <c r="P133" s="36">
        <v>356</v>
      </c>
      <c r="Q133" s="36">
        <v>491.71092500000003</v>
      </c>
      <c r="R133" s="36">
        <v>490.94405000000006</v>
      </c>
    </row>
    <row r="134" spans="1:18" x14ac:dyDescent="0.35">
      <c r="A134" s="280">
        <v>1</v>
      </c>
      <c r="B134" s="280">
        <v>47</v>
      </c>
      <c r="C134" s="280" t="s">
        <v>33</v>
      </c>
      <c r="D134" s="281">
        <v>4704050</v>
      </c>
      <c r="E134" s="36" t="s">
        <v>426</v>
      </c>
      <c r="F134" s="36">
        <v>2008</v>
      </c>
      <c r="G134" s="36">
        <v>0</v>
      </c>
      <c r="H134" s="36">
        <v>0</v>
      </c>
      <c r="I134" s="36">
        <v>57</v>
      </c>
      <c r="J134" s="36">
        <v>0</v>
      </c>
      <c r="K134" s="272">
        <v>2065</v>
      </c>
      <c r="L134" s="36">
        <v>11506</v>
      </c>
      <c r="M134" s="282">
        <v>0.17947158004519381</v>
      </c>
      <c r="N134" s="36">
        <v>2065</v>
      </c>
      <c r="O134" s="36">
        <v>2065</v>
      </c>
      <c r="P134" s="36">
        <v>2065</v>
      </c>
      <c r="Q134" s="36">
        <v>2752</v>
      </c>
      <c r="R134" s="36">
        <v>2752</v>
      </c>
    </row>
    <row r="135" spans="1:18" x14ac:dyDescent="0.35">
      <c r="A135" s="280">
        <v>1</v>
      </c>
      <c r="B135" s="280">
        <v>47</v>
      </c>
      <c r="C135" s="280" t="s">
        <v>33</v>
      </c>
      <c r="D135" s="281">
        <v>4704080</v>
      </c>
      <c r="E135" s="36" t="s">
        <v>427</v>
      </c>
      <c r="F135" s="36">
        <v>302</v>
      </c>
      <c r="G135" s="36">
        <v>0</v>
      </c>
      <c r="H135" s="36">
        <v>0</v>
      </c>
      <c r="I135" s="36">
        <v>5</v>
      </c>
      <c r="J135" s="36">
        <v>0</v>
      </c>
      <c r="K135" s="272">
        <v>307</v>
      </c>
      <c r="L135" s="36">
        <v>1472</v>
      </c>
      <c r="M135" s="282">
        <v>0.20855978260869565</v>
      </c>
      <c r="N135" s="36">
        <v>302</v>
      </c>
      <c r="O135" s="36">
        <v>302</v>
      </c>
      <c r="P135" s="36">
        <v>302</v>
      </c>
      <c r="Q135" s="36">
        <v>356.49680000000001</v>
      </c>
      <c r="R135" s="36">
        <v>338.33119999999997</v>
      </c>
    </row>
    <row r="136" spans="1:18" x14ac:dyDescent="0.35">
      <c r="A136" s="280">
        <v>1</v>
      </c>
      <c r="B136" s="280">
        <v>47</v>
      </c>
      <c r="C136" s="280" t="s">
        <v>33</v>
      </c>
      <c r="D136" s="281">
        <v>4704100</v>
      </c>
      <c r="E136" s="36" t="s">
        <v>428</v>
      </c>
      <c r="F136" s="36">
        <v>261</v>
      </c>
      <c r="G136" s="36">
        <v>0</v>
      </c>
      <c r="H136" s="36">
        <v>0</v>
      </c>
      <c r="I136" s="36">
        <v>4</v>
      </c>
      <c r="J136" s="36">
        <v>0</v>
      </c>
      <c r="K136" s="272">
        <v>265</v>
      </c>
      <c r="L136" s="36">
        <v>1395</v>
      </c>
      <c r="M136" s="282">
        <v>0.18996415770609318</v>
      </c>
      <c r="N136" s="36">
        <v>265</v>
      </c>
      <c r="O136" s="36">
        <v>265</v>
      </c>
      <c r="P136" s="36">
        <v>265</v>
      </c>
      <c r="Q136" s="36">
        <v>300.74424999999997</v>
      </c>
      <c r="R136" s="36">
        <v>288.82949999999994</v>
      </c>
    </row>
    <row r="137" spans="1:18" x14ac:dyDescent="0.35">
      <c r="A137" s="280">
        <v>1</v>
      </c>
      <c r="B137" s="280">
        <v>47</v>
      </c>
      <c r="C137" s="280" t="s">
        <v>33</v>
      </c>
      <c r="D137" s="281">
        <v>4704170</v>
      </c>
      <c r="E137" s="36" t="s">
        <v>429</v>
      </c>
      <c r="F137" s="36">
        <v>734</v>
      </c>
      <c r="G137" s="36">
        <v>0</v>
      </c>
      <c r="H137" s="36">
        <v>0</v>
      </c>
      <c r="I137" s="36">
        <v>15</v>
      </c>
      <c r="J137" s="36">
        <v>0</v>
      </c>
      <c r="K137" s="272">
        <v>749</v>
      </c>
      <c r="L137" s="36">
        <v>3407</v>
      </c>
      <c r="M137" s="282">
        <v>0.21984150278837686</v>
      </c>
      <c r="N137" s="36">
        <v>734</v>
      </c>
      <c r="O137" s="36">
        <v>734</v>
      </c>
      <c r="P137" s="36">
        <v>734</v>
      </c>
      <c r="Q137" s="36">
        <v>886.39204999999993</v>
      </c>
      <c r="R137" s="36">
        <v>835.59469999999999</v>
      </c>
    </row>
    <row r="138" spans="1:18" x14ac:dyDescent="0.35">
      <c r="A138" s="280">
        <v>1</v>
      </c>
      <c r="B138" s="280">
        <v>47</v>
      </c>
      <c r="C138" s="280" t="s">
        <v>33</v>
      </c>
      <c r="D138" s="281">
        <v>4704200</v>
      </c>
      <c r="E138" s="36" t="s">
        <v>430</v>
      </c>
      <c r="F138" s="36">
        <v>554</v>
      </c>
      <c r="G138" s="36">
        <v>0</v>
      </c>
      <c r="H138" s="36">
        <v>0</v>
      </c>
      <c r="I138" s="36">
        <v>10</v>
      </c>
      <c r="J138" s="36">
        <v>0</v>
      </c>
      <c r="K138" s="272">
        <v>564</v>
      </c>
      <c r="L138" s="36">
        <v>2553</v>
      </c>
      <c r="M138" s="282">
        <v>0.22091656874265569</v>
      </c>
      <c r="N138" s="36">
        <v>564</v>
      </c>
      <c r="O138" s="36">
        <v>564</v>
      </c>
      <c r="P138" s="36">
        <v>564</v>
      </c>
      <c r="Q138" s="36">
        <v>688.68194999999992</v>
      </c>
      <c r="R138" s="36">
        <v>647.12130000000002</v>
      </c>
    </row>
    <row r="139" spans="1:18" x14ac:dyDescent="0.35">
      <c r="A139" s="280">
        <v>1</v>
      </c>
      <c r="B139" s="280">
        <v>47</v>
      </c>
      <c r="C139" s="280" t="s">
        <v>33</v>
      </c>
      <c r="D139" s="281">
        <v>4704230</v>
      </c>
      <c r="E139" s="36" t="s">
        <v>431</v>
      </c>
      <c r="F139" s="36">
        <v>546</v>
      </c>
      <c r="G139" s="36">
        <v>0</v>
      </c>
      <c r="H139" s="36">
        <v>0</v>
      </c>
      <c r="I139" s="36">
        <v>3</v>
      </c>
      <c r="J139" s="36">
        <v>0</v>
      </c>
      <c r="K139" s="272">
        <v>549</v>
      </c>
      <c r="L139" s="36">
        <v>1643</v>
      </c>
      <c r="M139" s="282">
        <v>0.33414485696895924</v>
      </c>
      <c r="N139" s="36">
        <v>546</v>
      </c>
      <c r="O139" s="36">
        <v>546</v>
      </c>
      <c r="P139" s="36">
        <v>546</v>
      </c>
      <c r="Q139" s="36">
        <v>938.4183750000002</v>
      </c>
      <c r="R139" s="36">
        <v>1040.8161500000003</v>
      </c>
    </row>
    <row r="140" spans="1:18" x14ac:dyDescent="0.35">
      <c r="A140" s="280">
        <v>1</v>
      </c>
      <c r="B140" s="280">
        <v>47</v>
      </c>
      <c r="C140" s="280" t="s">
        <v>33</v>
      </c>
      <c r="D140" s="281">
        <v>4704260</v>
      </c>
      <c r="E140" s="36" t="s">
        <v>432</v>
      </c>
      <c r="F140" s="36">
        <v>852</v>
      </c>
      <c r="G140" s="36">
        <v>0</v>
      </c>
      <c r="H140" s="36">
        <v>0</v>
      </c>
      <c r="I140" s="36">
        <v>31</v>
      </c>
      <c r="J140" s="36">
        <v>0</v>
      </c>
      <c r="K140" s="272">
        <v>883</v>
      </c>
      <c r="L140" s="36">
        <v>3196</v>
      </c>
      <c r="M140" s="282">
        <v>0.2762828535669587</v>
      </c>
      <c r="N140" s="36">
        <v>883</v>
      </c>
      <c r="O140" s="36">
        <v>883</v>
      </c>
      <c r="P140" s="36">
        <v>883</v>
      </c>
      <c r="Q140" s="36">
        <v>1304.0707</v>
      </c>
      <c r="R140" s="36">
        <v>1340.0781999999999</v>
      </c>
    </row>
    <row r="141" spans="1:18" x14ac:dyDescent="0.35">
      <c r="A141" s="280">
        <v>1</v>
      </c>
      <c r="B141" s="280">
        <v>47</v>
      </c>
      <c r="C141" s="280" t="s">
        <v>33</v>
      </c>
      <c r="D141" s="281">
        <v>4704290</v>
      </c>
      <c r="E141" s="36" t="s">
        <v>433</v>
      </c>
      <c r="F141" s="36">
        <v>221</v>
      </c>
      <c r="G141" s="36">
        <v>0</v>
      </c>
      <c r="H141" s="36">
        <v>0</v>
      </c>
      <c r="I141" s="36">
        <v>1</v>
      </c>
      <c r="J141" s="36">
        <v>0</v>
      </c>
      <c r="K141" s="272">
        <v>222</v>
      </c>
      <c r="L141" s="36">
        <v>796</v>
      </c>
      <c r="M141" s="282">
        <v>0.27889447236180903</v>
      </c>
      <c r="N141" s="36">
        <v>222</v>
      </c>
      <c r="O141" s="36">
        <v>222</v>
      </c>
      <c r="P141" s="36">
        <v>222</v>
      </c>
      <c r="Q141" s="36">
        <v>329.9907</v>
      </c>
      <c r="R141" s="36">
        <v>339.9982</v>
      </c>
    </row>
    <row r="142" spans="1:18" x14ac:dyDescent="0.35">
      <c r="A142" s="280">
        <v>1</v>
      </c>
      <c r="B142" s="280">
        <v>47</v>
      </c>
      <c r="C142" s="280" t="s">
        <v>33</v>
      </c>
      <c r="D142" s="281">
        <v>4704320</v>
      </c>
      <c r="E142" s="36" t="s">
        <v>434</v>
      </c>
      <c r="F142" s="36">
        <v>1860</v>
      </c>
      <c r="G142" s="36">
        <v>0</v>
      </c>
      <c r="H142" s="36">
        <v>0</v>
      </c>
      <c r="I142" s="36">
        <v>11</v>
      </c>
      <c r="J142" s="36">
        <v>0</v>
      </c>
      <c r="K142" s="272">
        <v>1871</v>
      </c>
      <c r="L142" s="36">
        <v>7169</v>
      </c>
      <c r="M142" s="282">
        <v>0.26098479564792859</v>
      </c>
      <c r="N142" s="36">
        <v>1871</v>
      </c>
      <c r="O142" s="36">
        <v>1871</v>
      </c>
      <c r="P142" s="36">
        <v>1871</v>
      </c>
      <c r="Q142" s="36">
        <v>2651.0029249999998</v>
      </c>
      <c r="R142" s="36">
        <v>2676.9360500000003</v>
      </c>
    </row>
    <row r="143" spans="1:18" x14ac:dyDescent="0.35">
      <c r="A143" s="280">
        <v>1</v>
      </c>
      <c r="B143" s="280">
        <v>47</v>
      </c>
      <c r="C143" s="280" t="s">
        <v>33</v>
      </c>
      <c r="D143" s="281">
        <v>4704350</v>
      </c>
      <c r="E143" s="36" t="s">
        <v>435</v>
      </c>
      <c r="F143" s="36">
        <v>1385</v>
      </c>
      <c r="G143" s="36">
        <v>0</v>
      </c>
      <c r="H143" s="36">
        <v>0</v>
      </c>
      <c r="I143" s="36">
        <v>31</v>
      </c>
      <c r="J143" s="36">
        <v>0</v>
      </c>
      <c r="K143" s="272">
        <v>1416</v>
      </c>
      <c r="L143" s="36">
        <v>9895</v>
      </c>
      <c r="M143" s="282">
        <v>0.14310257705912077</v>
      </c>
      <c r="N143" s="36">
        <v>1459</v>
      </c>
      <c r="O143" s="36">
        <v>0</v>
      </c>
      <c r="P143" s="36">
        <v>1459</v>
      </c>
      <c r="Q143" s="36">
        <v>1843</v>
      </c>
      <c r="R143" s="36">
        <v>1843</v>
      </c>
    </row>
    <row r="144" spans="1:18" x14ac:dyDescent="0.35">
      <c r="A144" s="280">
        <v>1</v>
      </c>
      <c r="B144" s="280">
        <v>47</v>
      </c>
      <c r="C144" s="280" t="s">
        <v>33</v>
      </c>
      <c r="D144" s="281">
        <v>4704380</v>
      </c>
      <c r="E144" s="36" t="s">
        <v>436</v>
      </c>
      <c r="F144" s="36">
        <v>517</v>
      </c>
      <c r="G144" s="36">
        <v>0</v>
      </c>
      <c r="H144" s="36">
        <v>0</v>
      </c>
      <c r="I144" s="36">
        <v>17</v>
      </c>
      <c r="J144" s="36">
        <v>0</v>
      </c>
      <c r="K144" s="272">
        <v>534</v>
      </c>
      <c r="L144" s="36">
        <v>2056</v>
      </c>
      <c r="M144" s="282">
        <v>0.25972762645914399</v>
      </c>
      <c r="N144" s="36">
        <v>534</v>
      </c>
      <c r="O144" s="36">
        <v>534</v>
      </c>
      <c r="P144" s="36">
        <v>534</v>
      </c>
      <c r="Q144" s="36">
        <v>753.82020000000011</v>
      </c>
      <c r="R144" s="36">
        <v>759.96520000000021</v>
      </c>
    </row>
    <row r="145" spans="1:18" x14ac:dyDescent="0.35">
      <c r="A145" s="280">
        <v>1</v>
      </c>
      <c r="B145" s="280">
        <v>47</v>
      </c>
      <c r="C145" s="280" t="s">
        <v>33</v>
      </c>
      <c r="D145" s="281">
        <v>4704440</v>
      </c>
      <c r="E145" s="36" t="s">
        <v>437</v>
      </c>
      <c r="F145" s="36">
        <v>1042</v>
      </c>
      <c r="G145" s="36">
        <v>0</v>
      </c>
      <c r="H145" s="36">
        <v>0</v>
      </c>
      <c r="I145" s="36">
        <v>16</v>
      </c>
      <c r="J145" s="36">
        <v>0</v>
      </c>
      <c r="K145" s="272">
        <v>1058</v>
      </c>
      <c r="L145" s="36">
        <v>4766</v>
      </c>
      <c r="M145" s="282">
        <v>0.2219890893831305</v>
      </c>
      <c r="N145" s="36">
        <v>1059</v>
      </c>
      <c r="O145" s="36">
        <v>1059</v>
      </c>
      <c r="P145" s="36">
        <v>1059</v>
      </c>
      <c r="Q145" s="36">
        <v>1300.2709500000005</v>
      </c>
      <c r="R145" s="36">
        <v>1243</v>
      </c>
    </row>
    <row r="146" spans="1:18" x14ac:dyDescent="0.35">
      <c r="A146" s="280">
        <v>1</v>
      </c>
      <c r="B146" s="280">
        <v>47</v>
      </c>
      <c r="C146" s="280" t="s">
        <v>33</v>
      </c>
      <c r="D146" s="281">
        <v>4704470</v>
      </c>
      <c r="E146" s="36" t="s">
        <v>438</v>
      </c>
      <c r="F146" s="36">
        <v>264</v>
      </c>
      <c r="G146" s="36">
        <v>0</v>
      </c>
      <c r="H146" s="36">
        <v>0</v>
      </c>
      <c r="I146" s="36">
        <v>5</v>
      </c>
      <c r="J146" s="36">
        <v>0</v>
      </c>
      <c r="K146" s="272">
        <v>269</v>
      </c>
      <c r="L146" s="36">
        <v>1119</v>
      </c>
      <c r="M146" s="282">
        <v>0.24039320822162646</v>
      </c>
      <c r="N146" s="36">
        <v>264</v>
      </c>
      <c r="O146" s="36">
        <v>264</v>
      </c>
      <c r="P146" s="36">
        <v>264</v>
      </c>
      <c r="Q146" s="36">
        <v>343.68667500000004</v>
      </c>
      <c r="R146" s="36">
        <v>333.71355</v>
      </c>
    </row>
    <row r="147" spans="1:18" x14ac:dyDescent="0.35">
      <c r="A147" s="280">
        <v>1</v>
      </c>
      <c r="B147" s="280">
        <v>47</v>
      </c>
      <c r="C147" s="280" t="s">
        <v>33</v>
      </c>
      <c r="D147" s="281">
        <v>4704490</v>
      </c>
      <c r="E147" s="36" t="s">
        <v>439</v>
      </c>
      <c r="F147" s="36">
        <v>951</v>
      </c>
      <c r="G147" s="36">
        <v>0</v>
      </c>
      <c r="H147" s="36">
        <v>0</v>
      </c>
      <c r="I147" s="36">
        <v>25</v>
      </c>
      <c r="J147" s="36">
        <v>0</v>
      </c>
      <c r="K147" s="272">
        <v>976</v>
      </c>
      <c r="L147" s="36">
        <v>4294</v>
      </c>
      <c r="M147" s="282">
        <v>0.2272938984629716</v>
      </c>
      <c r="N147" s="36">
        <v>976</v>
      </c>
      <c r="O147" s="36">
        <v>976</v>
      </c>
      <c r="P147" s="36">
        <v>976</v>
      </c>
      <c r="Q147" s="36">
        <v>1226.1935500000002</v>
      </c>
      <c r="R147" s="36">
        <v>1169.3923000000002</v>
      </c>
    </row>
    <row r="148" spans="1:18" x14ac:dyDescent="0.35">
      <c r="A148" s="280">
        <v>1</v>
      </c>
      <c r="B148" s="280">
        <v>47</v>
      </c>
      <c r="C148" s="280" t="s">
        <v>33</v>
      </c>
      <c r="D148" s="281">
        <v>4704500</v>
      </c>
      <c r="E148" s="36" t="s">
        <v>440</v>
      </c>
      <c r="F148" s="36">
        <v>1187</v>
      </c>
      <c r="G148" s="36">
        <v>10</v>
      </c>
      <c r="H148" s="36">
        <v>0</v>
      </c>
      <c r="I148" s="36">
        <v>35</v>
      </c>
      <c r="J148" s="36">
        <v>0</v>
      </c>
      <c r="K148" s="272">
        <v>1232</v>
      </c>
      <c r="L148" s="36">
        <v>43447</v>
      </c>
      <c r="M148" s="282">
        <v>2.8356388243146822E-2</v>
      </c>
      <c r="N148" s="36">
        <v>1245</v>
      </c>
      <c r="O148" s="36">
        <v>0</v>
      </c>
      <c r="P148" s="36">
        <v>0</v>
      </c>
      <c r="Q148" s="36">
        <v>0</v>
      </c>
      <c r="R148" s="36">
        <v>0</v>
      </c>
    </row>
    <row r="149" spans="1:18" x14ac:dyDescent="0.35">
      <c r="A149" s="280"/>
      <c r="B149" s="280"/>
      <c r="C149" s="280"/>
      <c r="D149" s="281">
        <v>4704530</v>
      </c>
      <c r="E149" s="287" t="s">
        <v>441</v>
      </c>
      <c r="F149" s="36">
        <v>1863</v>
      </c>
      <c r="G149" s="36">
        <v>34</v>
      </c>
      <c r="H149" s="36">
        <v>0</v>
      </c>
      <c r="I149" s="36">
        <v>20</v>
      </c>
      <c r="J149" s="36">
        <v>0</v>
      </c>
      <c r="K149" s="272">
        <v>1917</v>
      </c>
      <c r="L149" s="36">
        <v>20237</v>
      </c>
      <c r="M149" s="294">
        <v>9.4727479369471762E-2</v>
      </c>
      <c r="N149" s="36">
        <v>1933</v>
      </c>
      <c r="O149" s="36">
        <v>0</v>
      </c>
      <c r="P149" s="36">
        <v>1933</v>
      </c>
      <c r="Q149" s="36">
        <v>2554</v>
      </c>
      <c r="R149" s="36">
        <v>2554</v>
      </c>
    </row>
    <row r="150" spans="1:18" x14ac:dyDescent="0.35">
      <c r="A150" s="280"/>
      <c r="B150" s="280"/>
      <c r="C150" s="280"/>
      <c r="D150" s="281">
        <v>4704550</v>
      </c>
      <c r="E150" s="36" t="s">
        <v>442</v>
      </c>
      <c r="F150" s="286">
        <v>136</v>
      </c>
      <c r="G150" s="36">
        <v>0</v>
      </c>
      <c r="H150" s="36">
        <v>0</v>
      </c>
      <c r="I150" s="36">
        <v>0</v>
      </c>
      <c r="J150" s="36">
        <v>0</v>
      </c>
      <c r="K150" s="272">
        <v>136</v>
      </c>
      <c r="L150" s="283">
        <v>549</v>
      </c>
      <c r="M150" s="294">
        <v>0.24772313296903462</v>
      </c>
      <c r="N150" s="36">
        <v>0</v>
      </c>
      <c r="O150" s="36">
        <v>0</v>
      </c>
      <c r="P150" s="36">
        <v>0</v>
      </c>
      <c r="Q150" s="36">
        <v>0</v>
      </c>
      <c r="R150" s="36">
        <v>0</v>
      </c>
    </row>
    <row r="151" spans="1:18" x14ac:dyDescent="0.35">
      <c r="A151" s="280">
        <v>3</v>
      </c>
      <c r="B151" s="280">
        <v>47</v>
      </c>
      <c r="C151" s="280" t="s">
        <v>33</v>
      </c>
      <c r="D151" s="281">
        <v>4799998</v>
      </c>
      <c r="E151" s="36"/>
      <c r="F151" s="36"/>
      <c r="G151" s="36"/>
      <c r="H151" s="36"/>
      <c r="I151" s="36"/>
      <c r="J151" s="36"/>
      <c r="K151" s="272"/>
      <c r="L151" s="36"/>
      <c r="M151" s="282"/>
      <c r="N151" s="36">
        <v>0</v>
      </c>
      <c r="O151" s="36">
        <v>0</v>
      </c>
      <c r="P151" s="36">
        <v>0</v>
      </c>
      <c r="Q151" s="36">
        <v>0</v>
      </c>
      <c r="R151" s="36">
        <v>0</v>
      </c>
    </row>
    <row r="152" spans="1:18" x14ac:dyDescent="0.35">
      <c r="A152" s="280">
        <v>4</v>
      </c>
      <c r="B152" s="280">
        <v>47</v>
      </c>
      <c r="C152" s="280" t="s">
        <v>33</v>
      </c>
      <c r="D152" s="281">
        <v>4799999</v>
      </c>
      <c r="E152" s="36" t="s">
        <v>247</v>
      </c>
      <c r="F152" s="36">
        <v>0</v>
      </c>
      <c r="G152" s="36">
        <v>0</v>
      </c>
      <c r="H152" s="36"/>
      <c r="I152" s="36">
        <v>0</v>
      </c>
      <c r="J152" s="36">
        <v>0</v>
      </c>
      <c r="K152" s="272">
        <v>0</v>
      </c>
      <c r="L152" s="36">
        <v>0</v>
      </c>
      <c r="M152" s="282">
        <v>0</v>
      </c>
      <c r="N152" s="36">
        <v>0</v>
      </c>
      <c r="O152" s="36">
        <v>0</v>
      </c>
      <c r="P152" s="36">
        <v>0</v>
      </c>
      <c r="Q152" s="36">
        <v>0</v>
      </c>
      <c r="R152" s="36">
        <v>0</v>
      </c>
    </row>
    <row r="153" spans="1:18" x14ac:dyDescent="0.35">
      <c r="A153" s="13"/>
      <c r="B153" s="13"/>
      <c r="C153" s="13"/>
      <c r="D153" s="262"/>
      <c r="E153" s="13" t="s">
        <v>443</v>
      </c>
      <c r="F153" s="271">
        <v>0</v>
      </c>
      <c r="G153" s="264">
        <v>0</v>
      </c>
      <c r="H153" s="264">
        <v>1486</v>
      </c>
      <c r="I153" s="264">
        <v>0</v>
      </c>
      <c r="J153" s="264">
        <v>0</v>
      </c>
      <c r="K153" s="272">
        <v>1486</v>
      </c>
      <c r="L153" s="272">
        <v>1486</v>
      </c>
      <c r="M153" s="282">
        <v>1</v>
      </c>
      <c r="N153" s="36">
        <v>1486</v>
      </c>
      <c r="O153" s="36">
        <v>1486</v>
      </c>
      <c r="P153" s="36">
        <v>1486</v>
      </c>
      <c r="Q153" s="36">
        <v>1883.5</v>
      </c>
      <c r="R153" s="36">
        <v>1883.5</v>
      </c>
    </row>
    <row r="154" spans="1:18" x14ac:dyDescent="0.35">
      <c r="E154" s="295" t="s">
        <v>444</v>
      </c>
      <c r="F154" s="296">
        <v>213912</v>
      </c>
      <c r="G154" s="296">
        <v>2080</v>
      </c>
      <c r="H154" s="296">
        <v>1486</v>
      </c>
      <c r="I154" s="296">
        <v>3912</v>
      </c>
      <c r="J154" s="296">
        <v>0</v>
      </c>
      <c r="K154" s="296">
        <v>221390</v>
      </c>
      <c r="L154" s="296">
        <v>1098863</v>
      </c>
      <c r="M154" s="296"/>
      <c r="N154" s="296">
        <v>221180</v>
      </c>
      <c r="O154" s="296">
        <v>198955</v>
      </c>
      <c r="P154" s="296">
        <v>219935</v>
      </c>
      <c r="Q154" s="296">
        <v>381979.01172500011</v>
      </c>
      <c r="R154" s="296">
        <v>442700.12034999998</v>
      </c>
    </row>
    <row r="155" spans="1:18" x14ac:dyDescent="0.35">
      <c r="E155" s="297" t="s">
        <v>445</v>
      </c>
      <c r="F155" s="298">
        <v>213912</v>
      </c>
      <c r="G155" s="298">
        <v>2080</v>
      </c>
      <c r="H155" s="298">
        <v>1486</v>
      </c>
      <c r="I155" s="298">
        <v>4057</v>
      </c>
      <c r="J155" s="298">
        <v>0</v>
      </c>
      <c r="K155" s="298">
        <v>221535</v>
      </c>
      <c r="L155" s="298">
        <v>1099055</v>
      </c>
    </row>
    <row r="156" spans="1:18" x14ac:dyDescent="0.35">
      <c r="E156" s="297" t="s">
        <v>72</v>
      </c>
      <c r="F156" s="298">
        <v>0</v>
      </c>
      <c r="G156" s="298">
        <v>0</v>
      </c>
      <c r="H156" s="298">
        <v>0</v>
      </c>
      <c r="I156" s="298">
        <v>145</v>
      </c>
      <c r="J156" s="298">
        <v>0</v>
      </c>
      <c r="K156" s="298">
        <v>145</v>
      </c>
      <c r="L156" s="298">
        <v>192</v>
      </c>
    </row>
    <row r="158" spans="1:18" x14ac:dyDescent="0.35">
      <c r="K158" s="270"/>
    </row>
    <row r="159" spans="1:18" x14ac:dyDescent="0.35">
      <c r="K159" s="36"/>
    </row>
    <row r="160" spans="1:18" x14ac:dyDescent="0.35">
      <c r="K160" s="36"/>
    </row>
    <row r="170" spans="6:16" x14ac:dyDescent="0.35">
      <c r="F170"/>
      <c r="G170"/>
      <c r="H170"/>
      <c r="I170"/>
      <c r="J170"/>
      <c r="K170"/>
      <c r="L170"/>
      <c r="M170"/>
      <c r="N170"/>
      <c r="O170"/>
      <c r="P170"/>
    </row>
    <row r="171" spans="6:16" x14ac:dyDescent="0.35">
      <c r="F171"/>
      <c r="G171"/>
      <c r="H171"/>
      <c r="I171"/>
      <c r="J171"/>
      <c r="K171"/>
      <c r="L171"/>
      <c r="M171"/>
      <c r="N171"/>
      <c r="O171"/>
      <c r="P171"/>
    </row>
    <row r="172" spans="6:16" x14ac:dyDescent="0.35">
      <c r="F172"/>
      <c r="G172"/>
      <c r="H172"/>
      <c r="I172"/>
      <c r="J172"/>
      <c r="K172"/>
      <c r="L172"/>
      <c r="M172"/>
      <c r="N172"/>
      <c r="O172"/>
      <c r="P172"/>
    </row>
    <row r="173" spans="6:16" x14ac:dyDescent="0.35">
      <c r="F173"/>
      <c r="G173"/>
      <c r="H173"/>
      <c r="I173"/>
      <c r="J173"/>
      <c r="K173"/>
      <c r="L173"/>
      <c r="M173"/>
      <c r="N173"/>
      <c r="O173"/>
      <c r="P173"/>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G178"/>
  <sheetViews>
    <sheetView topLeftCell="F7" workbookViewId="0">
      <selection activeCell="G26" sqref="G26"/>
    </sheetView>
  </sheetViews>
  <sheetFormatPr defaultColWidth="9.1796875" defaultRowHeight="14" x14ac:dyDescent="0.3"/>
  <cols>
    <col min="1" max="1" width="28" style="530" customWidth="1"/>
    <col min="2" max="2" width="20.453125" style="449" customWidth="1"/>
    <col min="3" max="3" width="19" style="449" customWidth="1"/>
    <col min="4" max="4" width="17.1796875" style="449" customWidth="1"/>
    <col min="5" max="5" width="17.54296875" style="449" customWidth="1"/>
    <col min="6" max="6" width="18.453125" style="449" customWidth="1"/>
    <col min="7" max="7" width="15.1796875" style="527" customWidth="1"/>
    <col min="8" max="8" width="24" style="528" customWidth="1"/>
    <col min="9" max="9" width="15.81640625" style="449" customWidth="1"/>
    <col min="10" max="10" width="14.7265625" style="449" customWidth="1"/>
    <col min="11" max="11" width="24.54296875" style="529" customWidth="1"/>
    <col min="12" max="12" width="12.54296875" style="449" hidden="1" customWidth="1"/>
    <col min="13" max="13" width="13.26953125" style="449" hidden="1" customWidth="1"/>
    <col min="14" max="14" width="17.1796875" style="449" hidden="1" customWidth="1"/>
    <col min="15" max="15" width="9.26953125" style="449" hidden="1" customWidth="1"/>
    <col min="16" max="16" width="15.81640625" style="449" hidden="1" customWidth="1"/>
    <col min="17" max="17" width="9.453125" style="449" hidden="1" customWidth="1"/>
    <col min="18" max="18" width="14.1796875" style="525" customWidth="1"/>
    <col min="19" max="21" width="9.1796875" style="522"/>
    <col min="22" max="22" width="11.1796875" style="522" customWidth="1"/>
    <col min="23" max="23" width="11.26953125" style="522" bestFit="1" customWidth="1"/>
    <col min="24" max="24" width="20.81640625" style="522" bestFit="1" customWidth="1"/>
    <col min="25" max="215" width="9.1796875" style="535"/>
    <col min="216" max="1671" width="9.1796875" style="502"/>
    <col min="1672" max="16384" width="9.1796875" style="449"/>
  </cols>
  <sheetData>
    <row r="1" spans="1:1671" ht="26.25" customHeight="1" thickBot="1" x14ac:dyDescent="0.35">
      <c r="A1" s="1205" t="s">
        <v>918</v>
      </c>
      <c r="B1" s="1206"/>
      <c r="C1" s="1206"/>
      <c r="D1" s="1206"/>
      <c r="E1" s="1206"/>
      <c r="F1" s="1206"/>
      <c r="G1" s="1206"/>
      <c r="H1" s="1206"/>
      <c r="I1" s="1206"/>
      <c r="J1" s="1206"/>
      <c r="K1" s="1206"/>
      <c r="L1" s="1206"/>
      <c r="M1" s="1206"/>
      <c r="N1" s="1206"/>
      <c r="O1" s="1206"/>
      <c r="P1" s="1206"/>
      <c r="Q1" s="1206"/>
      <c r="R1" s="1206"/>
      <c r="S1" s="1206"/>
      <c r="T1" s="1206"/>
      <c r="U1" s="1206"/>
      <c r="V1" s="1206"/>
      <c r="W1" s="1206"/>
      <c r="X1" s="1207"/>
    </row>
    <row r="2" spans="1:1671" ht="28.5" hidden="1" customHeight="1" thickBot="1" x14ac:dyDescent="0.4">
      <c r="A2" s="503" t="s">
        <v>0</v>
      </c>
      <c r="B2" s="1201" t="s">
        <v>815</v>
      </c>
      <c r="C2" s="1202"/>
      <c r="D2" s="1202"/>
      <c r="E2" s="1202"/>
      <c r="F2" s="1203"/>
      <c r="G2" s="504" t="s">
        <v>1</v>
      </c>
      <c r="H2" s="505" t="s">
        <v>2</v>
      </c>
      <c r="I2" s="506"/>
      <c r="J2" s="1204" t="s">
        <v>3</v>
      </c>
      <c r="K2" s="1202"/>
      <c r="L2" s="1202"/>
      <c r="M2" s="1202"/>
      <c r="N2" s="1202"/>
      <c r="O2" s="1202"/>
      <c r="P2" s="1203"/>
      <c r="Q2" s="507"/>
      <c r="R2" s="1204" t="s">
        <v>4</v>
      </c>
      <c r="S2" s="1202"/>
      <c r="T2" s="1202"/>
      <c r="U2" s="1202"/>
      <c r="V2" s="1202"/>
      <c r="W2" s="1202"/>
      <c r="X2" s="1203"/>
    </row>
    <row r="3" spans="1:1671" s="510" customFormat="1" ht="54.75" customHeight="1" thickBot="1" x14ac:dyDescent="0.4">
      <c r="A3" s="508" t="s">
        <v>816</v>
      </c>
      <c r="B3" s="656" t="s">
        <v>5</v>
      </c>
      <c r="C3" s="656" t="s">
        <v>6</v>
      </c>
      <c r="D3" s="656" t="s">
        <v>7</v>
      </c>
      <c r="E3" s="656" t="s">
        <v>8</v>
      </c>
      <c r="F3" s="656" t="s">
        <v>9</v>
      </c>
      <c r="G3" s="647" t="s">
        <v>24</v>
      </c>
      <c r="H3" s="647" t="s">
        <v>760</v>
      </c>
      <c r="I3" s="648" t="s">
        <v>10</v>
      </c>
      <c r="J3" s="649" t="s">
        <v>11</v>
      </c>
      <c r="K3" s="650" t="s">
        <v>762</v>
      </c>
      <c r="L3" s="649" t="s">
        <v>12</v>
      </c>
      <c r="M3" s="651" t="s">
        <v>13</v>
      </c>
      <c r="N3" s="652" t="s">
        <v>14</v>
      </c>
      <c r="O3" s="653" t="s">
        <v>15</v>
      </c>
      <c r="P3" s="654" t="s">
        <v>16</v>
      </c>
      <c r="Q3" s="648" t="s">
        <v>17</v>
      </c>
      <c r="R3" s="650" t="s">
        <v>18</v>
      </c>
      <c r="S3" s="655" t="s">
        <v>19</v>
      </c>
      <c r="T3" s="655" t="s">
        <v>20</v>
      </c>
      <c r="U3" s="655" t="s">
        <v>21</v>
      </c>
      <c r="V3" s="656" t="s">
        <v>22</v>
      </c>
      <c r="W3" s="657" t="s">
        <v>23</v>
      </c>
      <c r="X3" s="658" t="s">
        <v>761</v>
      </c>
      <c r="Y3" s="834"/>
      <c r="Z3" s="834"/>
      <c r="AA3" s="834"/>
      <c r="AB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834"/>
      <c r="FX3" s="834"/>
      <c r="FY3" s="834"/>
      <c r="FZ3" s="834"/>
      <c r="GA3" s="834"/>
      <c r="GB3" s="834"/>
      <c r="GC3" s="834"/>
      <c r="GD3" s="834"/>
      <c r="GE3" s="834"/>
      <c r="GF3" s="834"/>
      <c r="GG3" s="834"/>
      <c r="GH3" s="834"/>
      <c r="GI3" s="834"/>
      <c r="GJ3" s="834"/>
      <c r="GK3" s="834"/>
      <c r="GL3" s="834"/>
      <c r="GM3" s="834"/>
      <c r="GN3" s="834"/>
      <c r="GO3" s="834"/>
      <c r="GP3" s="834"/>
      <c r="GQ3" s="834"/>
      <c r="GR3" s="834"/>
      <c r="GS3" s="834"/>
      <c r="GT3" s="834"/>
      <c r="GU3" s="834"/>
      <c r="GV3" s="834"/>
      <c r="GW3" s="834"/>
      <c r="GX3" s="834"/>
      <c r="GY3" s="834"/>
      <c r="GZ3" s="834"/>
      <c r="HA3" s="834"/>
      <c r="HB3" s="834"/>
      <c r="HC3" s="834"/>
      <c r="HD3" s="834"/>
      <c r="HE3" s="834"/>
      <c r="HF3" s="834"/>
      <c r="HG3" s="834"/>
      <c r="HH3" s="509"/>
      <c r="HI3" s="509"/>
      <c r="HJ3" s="509"/>
      <c r="HK3" s="509"/>
      <c r="HL3" s="509"/>
      <c r="HM3" s="509"/>
      <c r="HN3" s="509"/>
      <c r="HO3" s="509"/>
      <c r="HP3" s="509"/>
      <c r="HQ3" s="509"/>
      <c r="HR3" s="509"/>
      <c r="HS3" s="509"/>
      <c r="HT3" s="509"/>
      <c r="HU3" s="509"/>
      <c r="HV3" s="509"/>
      <c r="HW3" s="509"/>
      <c r="HX3" s="509"/>
      <c r="HY3" s="509"/>
      <c r="HZ3" s="509"/>
      <c r="IA3" s="509"/>
      <c r="IB3" s="509"/>
      <c r="IC3" s="509"/>
      <c r="ID3" s="509"/>
      <c r="IE3" s="509"/>
      <c r="IF3" s="509"/>
      <c r="IG3" s="509"/>
      <c r="IH3" s="509"/>
      <c r="II3" s="509"/>
      <c r="IJ3" s="509"/>
      <c r="IK3" s="509"/>
      <c r="IL3" s="509"/>
      <c r="IM3" s="509"/>
      <c r="IN3" s="509"/>
      <c r="IO3" s="509"/>
      <c r="IP3" s="509"/>
      <c r="IQ3" s="509"/>
      <c r="IR3" s="509"/>
      <c r="IS3" s="509"/>
      <c r="IT3" s="509"/>
      <c r="IU3" s="509"/>
      <c r="IV3" s="509"/>
      <c r="IW3" s="509"/>
      <c r="IX3" s="509"/>
      <c r="IY3" s="509"/>
      <c r="IZ3" s="509"/>
      <c r="JA3" s="509"/>
      <c r="JB3" s="509"/>
      <c r="JC3" s="509"/>
      <c r="JD3" s="509"/>
      <c r="JE3" s="509"/>
      <c r="JF3" s="509"/>
      <c r="JG3" s="509"/>
      <c r="JH3" s="509"/>
      <c r="JI3" s="509"/>
      <c r="JJ3" s="509"/>
      <c r="JK3" s="509"/>
      <c r="JL3" s="509"/>
      <c r="JM3" s="509"/>
      <c r="JN3" s="509"/>
      <c r="JO3" s="509"/>
      <c r="JP3" s="509"/>
      <c r="JQ3" s="509"/>
      <c r="JR3" s="509"/>
      <c r="JS3" s="509"/>
      <c r="JT3" s="509"/>
      <c r="JU3" s="509"/>
      <c r="JV3" s="509"/>
      <c r="JW3" s="509"/>
      <c r="JX3" s="509"/>
      <c r="JY3" s="509"/>
      <c r="JZ3" s="509"/>
      <c r="KA3" s="509"/>
      <c r="KB3" s="509"/>
      <c r="KC3" s="509"/>
      <c r="KD3" s="509"/>
      <c r="KE3" s="509"/>
      <c r="KF3" s="509"/>
      <c r="KG3" s="509"/>
      <c r="KH3" s="509"/>
      <c r="KI3" s="509"/>
      <c r="KJ3" s="509"/>
      <c r="KK3" s="509"/>
      <c r="KL3" s="509"/>
      <c r="KM3" s="509"/>
      <c r="KN3" s="509"/>
      <c r="KO3" s="509"/>
      <c r="KP3" s="509"/>
      <c r="KQ3" s="509"/>
      <c r="KR3" s="509"/>
      <c r="KS3" s="509"/>
      <c r="KT3" s="509"/>
      <c r="KU3" s="509"/>
      <c r="KV3" s="509"/>
      <c r="KW3" s="509"/>
      <c r="KX3" s="509"/>
      <c r="KY3" s="509"/>
      <c r="KZ3" s="509"/>
      <c r="LA3" s="509"/>
      <c r="LB3" s="509"/>
      <c r="LC3" s="509"/>
      <c r="LD3" s="509"/>
      <c r="LE3" s="509"/>
      <c r="LF3" s="509"/>
      <c r="LG3" s="509"/>
      <c r="LH3" s="509"/>
      <c r="LI3" s="509"/>
      <c r="LJ3" s="509"/>
      <c r="LK3" s="509"/>
      <c r="LL3" s="509"/>
      <c r="LM3" s="509"/>
      <c r="LN3" s="509"/>
      <c r="LO3" s="509"/>
      <c r="LP3" s="509"/>
      <c r="LQ3" s="509"/>
      <c r="LR3" s="509"/>
      <c r="LS3" s="509"/>
      <c r="LT3" s="509"/>
      <c r="LU3" s="509"/>
      <c r="LV3" s="509"/>
      <c r="LW3" s="509"/>
      <c r="LX3" s="509"/>
      <c r="LY3" s="509"/>
      <c r="LZ3" s="509"/>
      <c r="MA3" s="509"/>
      <c r="MB3" s="509"/>
      <c r="MC3" s="509"/>
      <c r="MD3" s="509"/>
      <c r="ME3" s="509"/>
      <c r="MF3" s="509"/>
      <c r="MG3" s="509"/>
      <c r="MH3" s="509"/>
      <c r="MI3" s="509"/>
      <c r="MJ3" s="509"/>
      <c r="MK3" s="509"/>
      <c r="ML3" s="509"/>
      <c r="MM3" s="509"/>
      <c r="MN3" s="509"/>
      <c r="MO3" s="509"/>
      <c r="MP3" s="509"/>
      <c r="MQ3" s="509"/>
      <c r="MR3" s="509"/>
      <c r="MS3" s="509"/>
      <c r="MT3" s="509"/>
      <c r="MU3" s="509"/>
      <c r="MV3" s="509"/>
      <c r="MW3" s="509"/>
      <c r="MX3" s="509"/>
      <c r="MY3" s="509"/>
      <c r="MZ3" s="509"/>
      <c r="NA3" s="509"/>
      <c r="NB3" s="509"/>
      <c r="NC3" s="509"/>
      <c r="ND3" s="509"/>
      <c r="NE3" s="509"/>
      <c r="NF3" s="509"/>
      <c r="NG3" s="509"/>
      <c r="NH3" s="509"/>
      <c r="NI3" s="509"/>
      <c r="NJ3" s="509"/>
      <c r="NK3" s="509"/>
      <c r="NL3" s="509"/>
      <c r="NM3" s="509"/>
      <c r="NN3" s="509"/>
      <c r="NO3" s="509"/>
      <c r="NP3" s="509"/>
      <c r="NQ3" s="509"/>
      <c r="NR3" s="509"/>
      <c r="NS3" s="509"/>
      <c r="NT3" s="509"/>
      <c r="NU3" s="509"/>
      <c r="NV3" s="509"/>
      <c r="NW3" s="509"/>
      <c r="NX3" s="509"/>
      <c r="NY3" s="509"/>
      <c r="NZ3" s="509"/>
      <c r="OA3" s="509"/>
      <c r="OB3" s="509"/>
      <c r="OC3" s="509"/>
      <c r="OD3" s="509"/>
      <c r="OE3" s="509"/>
      <c r="OF3" s="509"/>
      <c r="OG3" s="509"/>
      <c r="OH3" s="509"/>
      <c r="OI3" s="509"/>
      <c r="OJ3" s="509"/>
      <c r="OK3" s="509"/>
      <c r="OL3" s="509"/>
      <c r="OM3" s="509"/>
      <c r="ON3" s="509"/>
      <c r="OO3" s="509"/>
      <c r="OP3" s="509"/>
      <c r="OQ3" s="509"/>
      <c r="OR3" s="509"/>
      <c r="OS3" s="509"/>
      <c r="OT3" s="509"/>
      <c r="OU3" s="509"/>
      <c r="OV3" s="509"/>
      <c r="OW3" s="509"/>
      <c r="OX3" s="509"/>
      <c r="OY3" s="509"/>
      <c r="OZ3" s="509"/>
      <c r="PA3" s="509"/>
      <c r="PB3" s="509"/>
      <c r="PC3" s="509"/>
      <c r="PD3" s="509"/>
      <c r="PE3" s="509"/>
      <c r="PF3" s="509"/>
      <c r="PG3" s="509"/>
      <c r="PH3" s="509"/>
      <c r="PI3" s="509"/>
      <c r="PJ3" s="509"/>
      <c r="PK3" s="509"/>
      <c r="PL3" s="509"/>
      <c r="PM3" s="509"/>
      <c r="PN3" s="509"/>
      <c r="PO3" s="509"/>
      <c r="PP3" s="509"/>
      <c r="PQ3" s="509"/>
      <c r="PR3" s="509"/>
      <c r="PS3" s="509"/>
      <c r="PT3" s="509"/>
      <c r="PU3" s="509"/>
      <c r="PV3" s="509"/>
      <c r="PW3" s="509"/>
      <c r="PX3" s="509"/>
      <c r="PY3" s="509"/>
      <c r="PZ3" s="509"/>
      <c r="QA3" s="509"/>
      <c r="QB3" s="509"/>
      <c r="QC3" s="509"/>
      <c r="QD3" s="509"/>
      <c r="QE3" s="509"/>
      <c r="QF3" s="509"/>
      <c r="QG3" s="509"/>
      <c r="QH3" s="509"/>
      <c r="QI3" s="509"/>
      <c r="QJ3" s="509"/>
      <c r="QK3" s="509"/>
      <c r="QL3" s="509"/>
      <c r="QM3" s="509"/>
      <c r="QN3" s="509"/>
      <c r="QO3" s="509"/>
      <c r="QP3" s="509"/>
      <c r="QQ3" s="509"/>
      <c r="QR3" s="509"/>
      <c r="QS3" s="509"/>
      <c r="QT3" s="509"/>
      <c r="QU3" s="509"/>
      <c r="QV3" s="509"/>
      <c r="QW3" s="509"/>
      <c r="QX3" s="509"/>
      <c r="QY3" s="509"/>
      <c r="QZ3" s="509"/>
      <c r="RA3" s="509"/>
      <c r="RB3" s="509"/>
      <c r="RC3" s="509"/>
      <c r="RD3" s="509"/>
      <c r="RE3" s="509"/>
      <c r="RF3" s="509"/>
      <c r="RG3" s="509"/>
      <c r="RH3" s="509"/>
      <c r="RI3" s="509"/>
      <c r="RJ3" s="509"/>
      <c r="RK3" s="509"/>
      <c r="RL3" s="509"/>
      <c r="RM3" s="509"/>
      <c r="RN3" s="509"/>
      <c r="RO3" s="509"/>
      <c r="RP3" s="509"/>
      <c r="RQ3" s="509"/>
      <c r="RR3" s="509"/>
      <c r="RS3" s="509"/>
      <c r="RT3" s="509"/>
      <c r="RU3" s="509"/>
      <c r="RV3" s="509"/>
      <c r="RW3" s="509"/>
      <c r="RX3" s="509"/>
      <c r="RY3" s="509"/>
      <c r="RZ3" s="509"/>
      <c r="SA3" s="509"/>
      <c r="SB3" s="509"/>
      <c r="SC3" s="509"/>
      <c r="SD3" s="509"/>
      <c r="SE3" s="509"/>
      <c r="SF3" s="509"/>
      <c r="SG3" s="509"/>
      <c r="SH3" s="509"/>
      <c r="SI3" s="509"/>
      <c r="SJ3" s="509"/>
      <c r="SK3" s="509"/>
      <c r="SL3" s="509"/>
      <c r="SM3" s="509"/>
      <c r="SN3" s="509"/>
      <c r="SO3" s="509"/>
      <c r="SP3" s="509"/>
      <c r="SQ3" s="509"/>
      <c r="SR3" s="509"/>
      <c r="SS3" s="509"/>
      <c r="ST3" s="509"/>
      <c r="SU3" s="509"/>
      <c r="SV3" s="509"/>
      <c r="SW3" s="509"/>
      <c r="SX3" s="509"/>
      <c r="SY3" s="509"/>
      <c r="SZ3" s="509"/>
      <c r="TA3" s="509"/>
      <c r="TB3" s="509"/>
      <c r="TC3" s="509"/>
      <c r="TD3" s="509"/>
      <c r="TE3" s="509"/>
      <c r="TF3" s="509"/>
      <c r="TG3" s="509"/>
      <c r="TH3" s="509"/>
      <c r="TI3" s="509"/>
      <c r="TJ3" s="509"/>
      <c r="TK3" s="509"/>
      <c r="TL3" s="509"/>
      <c r="TM3" s="509"/>
      <c r="TN3" s="509"/>
      <c r="TO3" s="509"/>
      <c r="TP3" s="509"/>
      <c r="TQ3" s="509"/>
      <c r="TR3" s="509"/>
      <c r="TS3" s="509"/>
      <c r="TT3" s="509"/>
      <c r="TU3" s="509"/>
      <c r="TV3" s="509"/>
      <c r="TW3" s="509"/>
      <c r="TX3" s="509"/>
      <c r="TY3" s="509"/>
      <c r="TZ3" s="509"/>
      <c r="UA3" s="509"/>
      <c r="UB3" s="509"/>
      <c r="UC3" s="509"/>
      <c r="UD3" s="509"/>
      <c r="UE3" s="509"/>
      <c r="UF3" s="509"/>
      <c r="UG3" s="509"/>
      <c r="UH3" s="509"/>
      <c r="UI3" s="509"/>
      <c r="UJ3" s="509"/>
      <c r="UK3" s="509"/>
      <c r="UL3" s="509"/>
      <c r="UM3" s="509"/>
      <c r="UN3" s="509"/>
      <c r="UO3" s="509"/>
      <c r="UP3" s="509"/>
      <c r="UQ3" s="509"/>
      <c r="UR3" s="509"/>
      <c r="US3" s="509"/>
      <c r="UT3" s="509"/>
      <c r="UU3" s="509"/>
      <c r="UV3" s="509"/>
      <c r="UW3" s="509"/>
      <c r="UX3" s="509"/>
      <c r="UY3" s="509"/>
      <c r="UZ3" s="509"/>
      <c r="VA3" s="509"/>
      <c r="VB3" s="509"/>
      <c r="VC3" s="509"/>
      <c r="VD3" s="509"/>
      <c r="VE3" s="509"/>
      <c r="VF3" s="509"/>
      <c r="VG3" s="509"/>
      <c r="VH3" s="509"/>
      <c r="VI3" s="509"/>
      <c r="VJ3" s="509"/>
      <c r="VK3" s="509"/>
      <c r="VL3" s="509"/>
      <c r="VM3" s="509"/>
      <c r="VN3" s="509"/>
      <c r="VO3" s="509"/>
      <c r="VP3" s="509"/>
      <c r="VQ3" s="509"/>
      <c r="VR3" s="509"/>
      <c r="VS3" s="509"/>
      <c r="VT3" s="509"/>
      <c r="VU3" s="509"/>
      <c r="VV3" s="509"/>
      <c r="VW3" s="509"/>
      <c r="VX3" s="509"/>
      <c r="VY3" s="509"/>
      <c r="VZ3" s="509"/>
      <c r="WA3" s="509"/>
      <c r="WB3" s="509"/>
      <c r="WC3" s="509"/>
      <c r="WD3" s="509"/>
      <c r="WE3" s="509"/>
      <c r="WF3" s="509"/>
      <c r="WG3" s="509"/>
      <c r="WH3" s="509"/>
      <c r="WI3" s="509"/>
      <c r="WJ3" s="509"/>
      <c r="WK3" s="509"/>
      <c r="WL3" s="509"/>
      <c r="WM3" s="509"/>
      <c r="WN3" s="509"/>
      <c r="WO3" s="509"/>
      <c r="WP3" s="509"/>
      <c r="WQ3" s="509"/>
      <c r="WR3" s="509"/>
      <c r="WS3" s="509"/>
      <c r="WT3" s="509"/>
      <c r="WU3" s="509"/>
      <c r="WV3" s="509"/>
      <c r="WW3" s="509"/>
      <c r="WX3" s="509"/>
      <c r="WY3" s="509"/>
      <c r="WZ3" s="509"/>
      <c r="XA3" s="509"/>
      <c r="XB3" s="509"/>
      <c r="XC3" s="509"/>
      <c r="XD3" s="509"/>
      <c r="XE3" s="509"/>
      <c r="XF3" s="509"/>
      <c r="XG3" s="509"/>
      <c r="XH3" s="509"/>
      <c r="XI3" s="509"/>
      <c r="XJ3" s="509"/>
      <c r="XK3" s="509"/>
      <c r="XL3" s="509"/>
      <c r="XM3" s="509"/>
      <c r="XN3" s="509"/>
      <c r="XO3" s="509"/>
      <c r="XP3" s="509"/>
      <c r="XQ3" s="509"/>
      <c r="XR3" s="509"/>
      <c r="XS3" s="509"/>
      <c r="XT3" s="509"/>
      <c r="XU3" s="509"/>
      <c r="XV3" s="509"/>
      <c r="XW3" s="509"/>
      <c r="XX3" s="509"/>
      <c r="XY3" s="509"/>
      <c r="XZ3" s="509"/>
      <c r="YA3" s="509"/>
      <c r="YB3" s="509"/>
      <c r="YC3" s="509"/>
      <c r="YD3" s="509"/>
      <c r="YE3" s="509"/>
      <c r="YF3" s="509"/>
      <c r="YG3" s="509"/>
      <c r="YH3" s="509"/>
      <c r="YI3" s="509"/>
      <c r="YJ3" s="509"/>
      <c r="YK3" s="509"/>
      <c r="YL3" s="509"/>
      <c r="YM3" s="509"/>
      <c r="YN3" s="509"/>
      <c r="YO3" s="509"/>
      <c r="YP3" s="509"/>
      <c r="YQ3" s="509"/>
      <c r="YR3" s="509"/>
      <c r="YS3" s="509"/>
      <c r="YT3" s="509"/>
      <c r="YU3" s="509"/>
      <c r="YV3" s="509"/>
      <c r="YW3" s="509"/>
      <c r="YX3" s="509"/>
      <c r="YY3" s="509"/>
      <c r="YZ3" s="509"/>
      <c r="ZA3" s="509"/>
      <c r="ZB3" s="509"/>
      <c r="ZC3" s="509"/>
      <c r="ZD3" s="509"/>
      <c r="ZE3" s="509"/>
      <c r="ZF3" s="509"/>
      <c r="ZG3" s="509"/>
      <c r="ZH3" s="509"/>
      <c r="ZI3" s="509"/>
      <c r="ZJ3" s="509"/>
      <c r="ZK3" s="509"/>
      <c r="ZL3" s="509"/>
      <c r="ZM3" s="509"/>
      <c r="ZN3" s="509"/>
      <c r="ZO3" s="509"/>
      <c r="ZP3" s="509"/>
      <c r="ZQ3" s="509"/>
      <c r="ZR3" s="509"/>
      <c r="ZS3" s="509"/>
      <c r="ZT3" s="509"/>
      <c r="ZU3" s="509"/>
      <c r="ZV3" s="509"/>
      <c r="ZW3" s="509"/>
      <c r="ZX3" s="509"/>
      <c r="ZY3" s="509"/>
      <c r="ZZ3" s="509"/>
      <c r="AAA3" s="509"/>
      <c r="AAB3" s="509"/>
      <c r="AAC3" s="509"/>
      <c r="AAD3" s="509"/>
      <c r="AAE3" s="509"/>
      <c r="AAF3" s="509"/>
      <c r="AAG3" s="509"/>
      <c r="AAH3" s="509"/>
      <c r="AAI3" s="509"/>
      <c r="AAJ3" s="509"/>
      <c r="AAK3" s="509"/>
      <c r="AAL3" s="509"/>
      <c r="AAM3" s="509"/>
      <c r="AAN3" s="509"/>
      <c r="AAO3" s="509"/>
      <c r="AAP3" s="509"/>
      <c r="AAQ3" s="509"/>
      <c r="AAR3" s="509"/>
      <c r="AAS3" s="509"/>
      <c r="AAT3" s="509"/>
      <c r="AAU3" s="509"/>
      <c r="AAV3" s="509"/>
      <c r="AAW3" s="509"/>
      <c r="AAX3" s="509"/>
      <c r="AAY3" s="509"/>
      <c r="AAZ3" s="509"/>
      <c r="ABA3" s="509"/>
      <c r="ABB3" s="509"/>
      <c r="ABC3" s="509"/>
      <c r="ABD3" s="509"/>
      <c r="ABE3" s="509"/>
      <c r="ABF3" s="509"/>
      <c r="ABG3" s="509"/>
      <c r="ABH3" s="509"/>
      <c r="ABI3" s="509"/>
      <c r="ABJ3" s="509"/>
      <c r="ABK3" s="509"/>
      <c r="ABL3" s="509"/>
      <c r="ABM3" s="509"/>
      <c r="ABN3" s="509"/>
      <c r="ABO3" s="509"/>
      <c r="ABP3" s="509"/>
      <c r="ABQ3" s="509"/>
      <c r="ABR3" s="509"/>
      <c r="ABS3" s="509"/>
      <c r="ABT3" s="509"/>
      <c r="ABU3" s="509"/>
      <c r="ABV3" s="509"/>
      <c r="ABW3" s="509"/>
      <c r="ABX3" s="509"/>
      <c r="ABY3" s="509"/>
      <c r="ABZ3" s="509"/>
      <c r="ACA3" s="509"/>
      <c r="ACB3" s="509"/>
      <c r="ACC3" s="509"/>
      <c r="ACD3" s="509"/>
      <c r="ACE3" s="509"/>
      <c r="ACF3" s="509"/>
      <c r="ACG3" s="509"/>
      <c r="ACH3" s="509"/>
      <c r="ACI3" s="509"/>
      <c r="ACJ3" s="509"/>
      <c r="ACK3" s="509"/>
      <c r="ACL3" s="509"/>
      <c r="ACM3" s="509"/>
      <c r="ACN3" s="509"/>
      <c r="ACO3" s="509"/>
      <c r="ACP3" s="509"/>
      <c r="ACQ3" s="509"/>
      <c r="ACR3" s="509"/>
      <c r="ACS3" s="509"/>
      <c r="ACT3" s="509"/>
      <c r="ACU3" s="509"/>
      <c r="ACV3" s="509"/>
      <c r="ACW3" s="509"/>
      <c r="ACX3" s="509"/>
      <c r="ACY3" s="509"/>
      <c r="ACZ3" s="509"/>
      <c r="ADA3" s="509"/>
      <c r="ADB3" s="509"/>
      <c r="ADC3" s="509"/>
      <c r="ADD3" s="509"/>
      <c r="ADE3" s="509"/>
      <c r="ADF3" s="509"/>
      <c r="ADG3" s="509"/>
      <c r="ADH3" s="509"/>
      <c r="ADI3" s="509"/>
      <c r="ADJ3" s="509"/>
      <c r="ADK3" s="509"/>
      <c r="ADL3" s="509"/>
      <c r="ADM3" s="509"/>
      <c r="ADN3" s="509"/>
      <c r="ADO3" s="509"/>
      <c r="ADP3" s="509"/>
      <c r="ADQ3" s="509"/>
      <c r="ADR3" s="509"/>
      <c r="ADS3" s="509"/>
      <c r="ADT3" s="509"/>
      <c r="ADU3" s="509"/>
      <c r="ADV3" s="509"/>
      <c r="ADW3" s="509"/>
      <c r="ADX3" s="509"/>
      <c r="ADY3" s="509"/>
      <c r="ADZ3" s="509"/>
      <c r="AEA3" s="509"/>
      <c r="AEB3" s="509"/>
      <c r="AEC3" s="509"/>
      <c r="AED3" s="509"/>
      <c r="AEE3" s="509"/>
      <c r="AEF3" s="509"/>
      <c r="AEG3" s="509"/>
      <c r="AEH3" s="509"/>
      <c r="AEI3" s="509"/>
      <c r="AEJ3" s="509"/>
      <c r="AEK3" s="509"/>
      <c r="AEL3" s="509"/>
      <c r="AEM3" s="509"/>
      <c r="AEN3" s="509"/>
      <c r="AEO3" s="509"/>
      <c r="AEP3" s="509"/>
      <c r="AEQ3" s="509"/>
      <c r="AER3" s="509"/>
      <c r="AES3" s="509"/>
      <c r="AET3" s="509"/>
      <c r="AEU3" s="509"/>
      <c r="AEV3" s="509"/>
      <c r="AEW3" s="509"/>
      <c r="AEX3" s="509"/>
      <c r="AEY3" s="509"/>
      <c r="AEZ3" s="509"/>
      <c r="AFA3" s="509"/>
      <c r="AFB3" s="509"/>
      <c r="AFC3" s="509"/>
      <c r="AFD3" s="509"/>
      <c r="AFE3" s="509"/>
      <c r="AFF3" s="509"/>
      <c r="AFG3" s="509"/>
      <c r="AFH3" s="509"/>
      <c r="AFI3" s="509"/>
      <c r="AFJ3" s="509"/>
      <c r="AFK3" s="509"/>
      <c r="AFL3" s="509"/>
      <c r="AFM3" s="509"/>
      <c r="AFN3" s="509"/>
      <c r="AFO3" s="509"/>
      <c r="AFP3" s="509"/>
      <c r="AFQ3" s="509"/>
      <c r="AFR3" s="509"/>
      <c r="AFS3" s="509"/>
      <c r="AFT3" s="509"/>
      <c r="AFU3" s="509"/>
      <c r="AFV3" s="509"/>
      <c r="AFW3" s="509"/>
      <c r="AFX3" s="509"/>
      <c r="AFY3" s="509"/>
      <c r="AFZ3" s="509"/>
      <c r="AGA3" s="509"/>
      <c r="AGB3" s="509"/>
      <c r="AGC3" s="509"/>
      <c r="AGD3" s="509"/>
      <c r="AGE3" s="509"/>
      <c r="AGF3" s="509"/>
      <c r="AGG3" s="509"/>
      <c r="AGH3" s="509"/>
      <c r="AGI3" s="509"/>
      <c r="AGJ3" s="509"/>
      <c r="AGK3" s="509"/>
      <c r="AGL3" s="509"/>
      <c r="AGM3" s="509"/>
      <c r="AGN3" s="509"/>
      <c r="AGO3" s="509"/>
      <c r="AGP3" s="509"/>
      <c r="AGQ3" s="509"/>
      <c r="AGR3" s="509"/>
      <c r="AGS3" s="509"/>
      <c r="AGT3" s="509"/>
      <c r="AGU3" s="509"/>
      <c r="AGV3" s="509"/>
      <c r="AGW3" s="509"/>
      <c r="AGX3" s="509"/>
      <c r="AGY3" s="509"/>
      <c r="AGZ3" s="509"/>
      <c r="AHA3" s="509"/>
      <c r="AHB3" s="509"/>
      <c r="AHC3" s="509"/>
      <c r="AHD3" s="509"/>
      <c r="AHE3" s="509"/>
      <c r="AHF3" s="509"/>
      <c r="AHG3" s="509"/>
      <c r="AHH3" s="509"/>
      <c r="AHI3" s="509"/>
      <c r="AHJ3" s="509"/>
      <c r="AHK3" s="509"/>
      <c r="AHL3" s="509"/>
      <c r="AHM3" s="509"/>
      <c r="AHN3" s="509"/>
      <c r="AHO3" s="509"/>
      <c r="AHP3" s="509"/>
      <c r="AHQ3" s="509"/>
      <c r="AHR3" s="509"/>
      <c r="AHS3" s="509"/>
      <c r="AHT3" s="509"/>
      <c r="AHU3" s="509"/>
      <c r="AHV3" s="509"/>
      <c r="AHW3" s="509"/>
      <c r="AHX3" s="509"/>
      <c r="AHY3" s="509"/>
      <c r="AHZ3" s="509"/>
      <c r="AIA3" s="509"/>
      <c r="AIB3" s="509"/>
      <c r="AIC3" s="509"/>
      <c r="AID3" s="509"/>
      <c r="AIE3" s="509"/>
      <c r="AIF3" s="509"/>
      <c r="AIG3" s="509"/>
      <c r="AIH3" s="509"/>
      <c r="AII3" s="509"/>
      <c r="AIJ3" s="509"/>
      <c r="AIK3" s="509"/>
      <c r="AIL3" s="509"/>
      <c r="AIM3" s="509"/>
      <c r="AIN3" s="509"/>
      <c r="AIO3" s="509"/>
      <c r="AIP3" s="509"/>
      <c r="AIQ3" s="509"/>
      <c r="AIR3" s="509"/>
      <c r="AIS3" s="509"/>
      <c r="AIT3" s="509"/>
      <c r="AIU3" s="509"/>
      <c r="AIV3" s="509"/>
      <c r="AIW3" s="509"/>
      <c r="AIX3" s="509"/>
      <c r="AIY3" s="509"/>
      <c r="AIZ3" s="509"/>
      <c r="AJA3" s="509"/>
      <c r="AJB3" s="509"/>
      <c r="AJC3" s="509"/>
      <c r="AJD3" s="509"/>
      <c r="AJE3" s="509"/>
      <c r="AJF3" s="509"/>
      <c r="AJG3" s="509"/>
      <c r="AJH3" s="509"/>
      <c r="AJI3" s="509"/>
      <c r="AJJ3" s="509"/>
      <c r="AJK3" s="509"/>
      <c r="AJL3" s="509"/>
      <c r="AJM3" s="509"/>
      <c r="AJN3" s="509"/>
      <c r="AJO3" s="509"/>
      <c r="AJP3" s="509"/>
      <c r="AJQ3" s="509"/>
      <c r="AJR3" s="509"/>
      <c r="AJS3" s="509"/>
      <c r="AJT3" s="509"/>
      <c r="AJU3" s="509"/>
      <c r="AJV3" s="509"/>
      <c r="AJW3" s="509"/>
      <c r="AJX3" s="509"/>
      <c r="AJY3" s="509"/>
      <c r="AJZ3" s="509"/>
      <c r="AKA3" s="509"/>
      <c r="AKB3" s="509"/>
      <c r="AKC3" s="509"/>
      <c r="AKD3" s="509"/>
      <c r="AKE3" s="509"/>
      <c r="AKF3" s="509"/>
      <c r="AKG3" s="509"/>
      <c r="AKH3" s="509"/>
      <c r="AKI3" s="509"/>
      <c r="AKJ3" s="509"/>
      <c r="AKK3" s="509"/>
      <c r="AKL3" s="509"/>
      <c r="AKM3" s="509"/>
      <c r="AKN3" s="509"/>
      <c r="AKO3" s="509"/>
      <c r="AKP3" s="509"/>
      <c r="AKQ3" s="509"/>
      <c r="AKR3" s="509"/>
      <c r="AKS3" s="509"/>
      <c r="AKT3" s="509"/>
      <c r="AKU3" s="509"/>
      <c r="AKV3" s="509"/>
      <c r="AKW3" s="509"/>
      <c r="AKX3" s="509"/>
      <c r="AKY3" s="509"/>
      <c r="AKZ3" s="509"/>
      <c r="ALA3" s="509"/>
      <c r="ALB3" s="509"/>
      <c r="ALC3" s="509"/>
      <c r="ALD3" s="509"/>
      <c r="ALE3" s="509"/>
      <c r="ALF3" s="509"/>
      <c r="ALG3" s="509"/>
      <c r="ALH3" s="509"/>
      <c r="ALI3" s="509"/>
      <c r="ALJ3" s="509"/>
      <c r="ALK3" s="509"/>
      <c r="ALL3" s="509"/>
      <c r="ALM3" s="509"/>
      <c r="ALN3" s="509"/>
      <c r="ALO3" s="509"/>
      <c r="ALP3" s="509"/>
      <c r="ALQ3" s="509"/>
      <c r="ALR3" s="509"/>
      <c r="ALS3" s="509"/>
      <c r="ALT3" s="509"/>
      <c r="ALU3" s="509"/>
      <c r="ALV3" s="509"/>
      <c r="ALW3" s="509"/>
      <c r="ALX3" s="509"/>
      <c r="ALY3" s="509"/>
      <c r="ALZ3" s="509"/>
      <c r="AMA3" s="509"/>
      <c r="AMB3" s="509"/>
      <c r="AMC3" s="509"/>
      <c r="AMD3" s="509"/>
      <c r="AME3" s="509"/>
      <c r="AMF3" s="509"/>
      <c r="AMG3" s="509"/>
      <c r="AMH3" s="509"/>
      <c r="AMI3" s="509"/>
      <c r="AMJ3" s="509"/>
      <c r="AMK3" s="509"/>
      <c r="AML3" s="509"/>
      <c r="AMM3" s="509"/>
      <c r="AMN3" s="509"/>
      <c r="AMO3" s="509"/>
      <c r="AMP3" s="509"/>
      <c r="AMQ3" s="509"/>
      <c r="AMR3" s="509"/>
      <c r="AMS3" s="509"/>
      <c r="AMT3" s="509"/>
      <c r="AMU3" s="509"/>
      <c r="AMV3" s="509"/>
      <c r="AMW3" s="509"/>
      <c r="AMX3" s="509"/>
      <c r="AMY3" s="509"/>
      <c r="AMZ3" s="509"/>
      <c r="ANA3" s="509"/>
      <c r="ANB3" s="509"/>
      <c r="ANC3" s="509"/>
      <c r="AND3" s="509"/>
      <c r="ANE3" s="509"/>
      <c r="ANF3" s="509"/>
      <c r="ANG3" s="509"/>
      <c r="ANH3" s="509"/>
      <c r="ANI3" s="509"/>
      <c r="ANJ3" s="509"/>
      <c r="ANK3" s="509"/>
      <c r="ANL3" s="509"/>
      <c r="ANM3" s="509"/>
      <c r="ANN3" s="509"/>
      <c r="ANO3" s="509"/>
      <c r="ANP3" s="509"/>
      <c r="ANQ3" s="509"/>
      <c r="ANR3" s="509"/>
      <c r="ANS3" s="509"/>
      <c r="ANT3" s="509"/>
      <c r="ANU3" s="509"/>
      <c r="ANV3" s="509"/>
      <c r="ANW3" s="509"/>
      <c r="ANX3" s="509"/>
      <c r="ANY3" s="509"/>
      <c r="ANZ3" s="509"/>
      <c r="AOA3" s="509"/>
      <c r="AOB3" s="509"/>
      <c r="AOC3" s="509"/>
      <c r="AOD3" s="509"/>
      <c r="AOE3" s="509"/>
      <c r="AOF3" s="509"/>
      <c r="AOG3" s="509"/>
      <c r="AOH3" s="509"/>
      <c r="AOI3" s="509"/>
      <c r="AOJ3" s="509"/>
      <c r="AOK3" s="509"/>
      <c r="AOL3" s="509"/>
      <c r="AOM3" s="509"/>
      <c r="AON3" s="509"/>
      <c r="AOO3" s="509"/>
      <c r="AOP3" s="509"/>
      <c r="AOQ3" s="509"/>
      <c r="AOR3" s="509"/>
      <c r="AOS3" s="509"/>
      <c r="AOT3" s="509"/>
      <c r="AOU3" s="509"/>
      <c r="AOV3" s="509"/>
      <c r="AOW3" s="509"/>
      <c r="AOX3" s="509"/>
      <c r="AOY3" s="509"/>
      <c r="AOZ3" s="509"/>
      <c r="APA3" s="509"/>
      <c r="APB3" s="509"/>
      <c r="APC3" s="509"/>
      <c r="APD3" s="509"/>
      <c r="APE3" s="509"/>
      <c r="APF3" s="509"/>
      <c r="APG3" s="509"/>
      <c r="APH3" s="509"/>
      <c r="API3" s="509"/>
      <c r="APJ3" s="509"/>
      <c r="APK3" s="509"/>
      <c r="APL3" s="509"/>
      <c r="APM3" s="509"/>
      <c r="APN3" s="509"/>
      <c r="APO3" s="509"/>
      <c r="APP3" s="509"/>
      <c r="APQ3" s="509"/>
      <c r="APR3" s="509"/>
      <c r="APS3" s="509"/>
      <c r="APT3" s="509"/>
      <c r="APU3" s="509"/>
      <c r="APV3" s="509"/>
      <c r="APW3" s="509"/>
      <c r="APX3" s="509"/>
      <c r="APY3" s="509"/>
      <c r="APZ3" s="509"/>
      <c r="AQA3" s="509"/>
      <c r="AQB3" s="509"/>
      <c r="AQC3" s="509"/>
      <c r="AQD3" s="509"/>
      <c r="AQE3" s="509"/>
      <c r="AQF3" s="509"/>
      <c r="AQG3" s="509"/>
      <c r="AQH3" s="509"/>
      <c r="AQI3" s="509"/>
      <c r="AQJ3" s="509"/>
      <c r="AQK3" s="509"/>
      <c r="AQL3" s="509"/>
      <c r="AQM3" s="509"/>
      <c r="AQN3" s="509"/>
      <c r="AQO3" s="509"/>
      <c r="AQP3" s="509"/>
      <c r="AQQ3" s="509"/>
      <c r="AQR3" s="509"/>
      <c r="AQS3" s="509"/>
      <c r="AQT3" s="509"/>
      <c r="AQU3" s="509"/>
      <c r="AQV3" s="509"/>
      <c r="AQW3" s="509"/>
      <c r="AQX3" s="509"/>
      <c r="AQY3" s="509"/>
      <c r="AQZ3" s="509"/>
      <c r="ARA3" s="509"/>
      <c r="ARB3" s="509"/>
      <c r="ARC3" s="509"/>
      <c r="ARD3" s="509"/>
      <c r="ARE3" s="509"/>
      <c r="ARF3" s="509"/>
      <c r="ARG3" s="509"/>
      <c r="ARH3" s="509"/>
      <c r="ARI3" s="509"/>
      <c r="ARJ3" s="509"/>
      <c r="ARK3" s="509"/>
      <c r="ARL3" s="509"/>
      <c r="ARM3" s="509"/>
      <c r="ARN3" s="509"/>
      <c r="ARO3" s="509"/>
      <c r="ARP3" s="509"/>
      <c r="ARQ3" s="509"/>
      <c r="ARR3" s="509"/>
      <c r="ARS3" s="509"/>
      <c r="ART3" s="509"/>
      <c r="ARU3" s="509"/>
      <c r="ARV3" s="509"/>
      <c r="ARW3" s="509"/>
      <c r="ARX3" s="509"/>
      <c r="ARY3" s="509"/>
      <c r="ARZ3" s="509"/>
      <c r="ASA3" s="509"/>
      <c r="ASB3" s="509"/>
      <c r="ASC3" s="509"/>
      <c r="ASD3" s="509"/>
      <c r="ASE3" s="509"/>
      <c r="ASF3" s="509"/>
      <c r="ASG3" s="509"/>
      <c r="ASH3" s="509"/>
      <c r="ASI3" s="509"/>
      <c r="ASJ3" s="509"/>
      <c r="ASK3" s="509"/>
      <c r="ASL3" s="509"/>
      <c r="ASM3" s="509"/>
      <c r="ASN3" s="509"/>
      <c r="ASO3" s="509"/>
      <c r="ASP3" s="509"/>
      <c r="ASQ3" s="509"/>
      <c r="ASR3" s="509"/>
      <c r="ASS3" s="509"/>
      <c r="AST3" s="509"/>
      <c r="ASU3" s="509"/>
      <c r="ASV3" s="509"/>
      <c r="ASW3" s="509"/>
      <c r="ASX3" s="509"/>
      <c r="ASY3" s="509"/>
      <c r="ASZ3" s="509"/>
      <c r="ATA3" s="509"/>
      <c r="ATB3" s="509"/>
      <c r="ATC3" s="509"/>
      <c r="ATD3" s="509"/>
      <c r="ATE3" s="509"/>
      <c r="ATF3" s="509"/>
      <c r="ATG3" s="509"/>
      <c r="ATH3" s="509"/>
      <c r="ATI3" s="509"/>
      <c r="ATJ3" s="509"/>
      <c r="ATK3" s="509"/>
      <c r="ATL3" s="509"/>
      <c r="ATM3" s="509"/>
      <c r="ATN3" s="509"/>
      <c r="ATO3" s="509"/>
      <c r="ATP3" s="509"/>
      <c r="ATQ3" s="509"/>
      <c r="ATR3" s="509"/>
      <c r="ATS3" s="509"/>
      <c r="ATT3" s="509"/>
      <c r="ATU3" s="509"/>
      <c r="ATV3" s="509"/>
      <c r="ATW3" s="509"/>
      <c r="ATX3" s="509"/>
      <c r="ATY3" s="509"/>
      <c r="ATZ3" s="509"/>
      <c r="AUA3" s="509"/>
      <c r="AUB3" s="509"/>
      <c r="AUC3" s="509"/>
      <c r="AUD3" s="509"/>
      <c r="AUE3" s="509"/>
      <c r="AUF3" s="509"/>
      <c r="AUG3" s="509"/>
      <c r="AUH3" s="509"/>
      <c r="AUI3" s="509"/>
      <c r="AUJ3" s="509"/>
      <c r="AUK3" s="509"/>
      <c r="AUL3" s="509"/>
      <c r="AUM3" s="509"/>
      <c r="AUN3" s="509"/>
      <c r="AUO3" s="509"/>
      <c r="AUP3" s="509"/>
      <c r="AUQ3" s="509"/>
      <c r="AUR3" s="509"/>
      <c r="AUS3" s="509"/>
      <c r="AUT3" s="509"/>
      <c r="AUU3" s="509"/>
      <c r="AUV3" s="509"/>
      <c r="AUW3" s="509"/>
      <c r="AUX3" s="509"/>
      <c r="AUY3" s="509"/>
      <c r="AUZ3" s="509"/>
      <c r="AVA3" s="509"/>
      <c r="AVB3" s="509"/>
      <c r="AVC3" s="509"/>
      <c r="AVD3" s="509"/>
      <c r="AVE3" s="509"/>
      <c r="AVF3" s="509"/>
      <c r="AVG3" s="509"/>
      <c r="AVH3" s="509"/>
      <c r="AVI3" s="509"/>
      <c r="AVJ3" s="509"/>
      <c r="AVK3" s="509"/>
      <c r="AVL3" s="509"/>
      <c r="AVM3" s="509"/>
      <c r="AVN3" s="509"/>
      <c r="AVO3" s="509"/>
      <c r="AVP3" s="509"/>
      <c r="AVQ3" s="509"/>
      <c r="AVR3" s="509"/>
      <c r="AVS3" s="509"/>
      <c r="AVT3" s="509"/>
      <c r="AVU3" s="509"/>
      <c r="AVV3" s="509"/>
      <c r="AVW3" s="509"/>
      <c r="AVX3" s="509"/>
      <c r="AVY3" s="509"/>
      <c r="AVZ3" s="509"/>
      <c r="AWA3" s="509"/>
      <c r="AWB3" s="509"/>
      <c r="AWC3" s="509"/>
      <c r="AWD3" s="509"/>
      <c r="AWE3" s="509"/>
      <c r="AWF3" s="509"/>
      <c r="AWG3" s="509"/>
      <c r="AWH3" s="509"/>
      <c r="AWI3" s="509"/>
      <c r="AWJ3" s="509"/>
      <c r="AWK3" s="509"/>
      <c r="AWL3" s="509"/>
      <c r="AWM3" s="509"/>
      <c r="AWN3" s="509"/>
      <c r="AWO3" s="509"/>
      <c r="AWP3" s="509"/>
      <c r="AWQ3" s="509"/>
      <c r="AWR3" s="509"/>
      <c r="AWS3" s="509"/>
      <c r="AWT3" s="509"/>
      <c r="AWU3" s="509"/>
      <c r="AWV3" s="509"/>
      <c r="AWW3" s="509"/>
      <c r="AWX3" s="509"/>
      <c r="AWY3" s="509"/>
      <c r="AWZ3" s="509"/>
      <c r="AXA3" s="509"/>
      <c r="AXB3" s="509"/>
      <c r="AXC3" s="509"/>
      <c r="AXD3" s="509"/>
      <c r="AXE3" s="509"/>
      <c r="AXF3" s="509"/>
      <c r="AXG3" s="509"/>
      <c r="AXH3" s="509"/>
      <c r="AXI3" s="509"/>
      <c r="AXJ3" s="509"/>
      <c r="AXK3" s="509"/>
      <c r="AXL3" s="509"/>
      <c r="AXM3" s="509"/>
      <c r="AXN3" s="509"/>
      <c r="AXO3" s="509"/>
      <c r="AXP3" s="509"/>
      <c r="AXQ3" s="509"/>
      <c r="AXR3" s="509"/>
      <c r="AXS3" s="509"/>
      <c r="AXT3" s="509"/>
      <c r="AXU3" s="509"/>
      <c r="AXV3" s="509"/>
      <c r="AXW3" s="509"/>
      <c r="AXX3" s="509"/>
      <c r="AXY3" s="509"/>
      <c r="AXZ3" s="509"/>
      <c r="AYA3" s="509"/>
      <c r="AYB3" s="509"/>
      <c r="AYC3" s="509"/>
      <c r="AYD3" s="509"/>
      <c r="AYE3" s="509"/>
      <c r="AYF3" s="509"/>
      <c r="AYG3" s="509"/>
      <c r="AYH3" s="509"/>
      <c r="AYI3" s="509"/>
      <c r="AYJ3" s="509"/>
      <c r="AYK3" s="509"/>
      <c r="AYL3" s="509"/>
      <c r="AYM3" s="509"/>
      <c r="AYN3" s="509"/>
      <c r="AYO3" s="509"/>
      <c r="AYP3" s="509"/>
      <c r="AYQ3" s="509"/>
      <c r="AYR3" s="509"/>
      <c r="AYS3" s="509"/>
      <c r="AYT3" s="509"/>
      <c r="AYU3" s="509"/>
      <c r="AYV3" s="509"/>
      <c r="AYW3" s="509"/>
      <c r="AYX3" s="509"/>
      <c r="AYY3" s="509"/>
      <c r="AYZ3" s="509"/>
      <c r="AZA3" s="509"/>
      <c r="AZB3" s="509"/>
      <c r="AZC3" s="509"/>
      <c r="AZD3" s="509"/>
      <c r="AZE3" s="509"/>
      <c r="AZF3" s="509"/>
      <c r="AZG3" s="509"/>
      <c r="AZH3" s="509"/>
      <c r="AZI3" s="509"/>
      <c r="AZJ3" s="509"/>
      <c r="AZK3" s="509"/>
      <c r="AZL3" s="509"/>
      <c r="AZM3" s="509"/>
      <c r="AZN3" s="509"/>
      <c r="AZO3" s="509"/>
      <c r="AZP3" s="509"/>
      <c r="AZQ3" s="509"/>
      <c r="AZR3" s="509"/>
      <c r="AZS3" s="509"/>
      <c r="AZT3" s="509"/>
      <c r="AZU3" s="509"/>
      <c r="AZV3" s="509"/>
      <c r="AZW3" s="509"/>
      <c r="AZX3" s="509"/>
      <c r="AZY3" s="509"/>
      <c r="AZZ3" s="509"/>
      <c r="BAA3" s="509"/>
      <c r="BAB3" s="509"/>
      <c r="BAC3" s="509"/>
      <c r="BAD3" s="509"/>
      <c r="BAE3" s="509"/>
      <c r="BAF3" s="509"/>
      <c r="BAG3" s="509"/>
      <c r="BAH3" s="509"/>
      <c r="BAI3" s="509"/>
      <c r="BAJ3" s="509"/>
      <c r="BAK3" s="509"/>
      <c r="BAL3" s="509"/>
      <c r="BAM3" s="509"/>
      <c r="BAN3" s="509"/>
      <c r="BAO3" s="509"/>
      <c r="BAP3" s="509"/>
      <c r="BAQ3" s="509"/>
      <c r="BAR3" s="509"/>
      <c r="BAS3" s="509"/>
      <c r="BAT3" s="509"/>
      <c r="BAU3" s="509"/>
      <c r="BAV3" s="509"/>
      <c r="BAW3" s="509"/>
      <c r="BAX3" s="509"/>
      <c r="BAY3" s="509"/>
      <c r="BAZ3" s="509"/>
      <c r="BBA3" s="509"/>
      <c r="BBB3" s="509"/>
      <c r="BBC3" s="509"/>
      <c r="BBD3" s="509"/>
      <c r="BBE3" s="509"/>
      <c r="BBF3" s="509"/>
      <c r="BBG3" s="509"/>
      <c r="BBH3" s="509"/>
      <c r="BBI3" s="509"/>
      <c r="BBJ3" s="509"/>
      <c r="BBK3" s="509"/>
      <c r="BBL3" s="509"/>
      <c r="BBM3" s="509"/>
      <c r="BBN3" s="509"/>
      <c r="BBO3" s="509"/>
      <c r="BBP3" s="509"/>
      <c r="BBQ3" s="509"/>
      <c r="BBR3" s="509"/>
      <c r="BBS3" s="509"/>
      <c r="BBT3" s="509"/>
      <c r="BBU3" s="509"/>
      <c r="BBV3" s="509"/>
      <c r="BBW3" s="509"/>
      <c r="BBX3" s="509"/>
      <c r="BBY3" s="509"/>
      <c r="BBZ3" s="509"/>
      <c r="BCA3" s="509"/>
      <c r="BCB3" s="509"/>
      <c r="BCC3" s="509"/>
      <c r="BCD3" s="509"/>
      <c r="BCE3" s="509"/>
      <c r="BCF3" s="509"/>
      <c r="BCG3" s="509"/>
      <c r="BCH3" s="509"/>
      <c r="BCI3" s="509"/>
      <c r="BCJ3" s="509"/>
      <c r="BCK3" s="509"/>
      <c r="BCL3" s="509"/>
      <c r="BCM3" s="509"/>
      <c r="BCN3" s="509"/>
      <c r="BCO3" s="509"/>
      <c r="BCP3" s="509"/>
      <c r="BCQ3" s="509"/>
      <c r="BCR3" s="509"/>
      <c r="BCS3" s="509"/>
      <c r="BCT3" s="509"/>
      <c r="BCU3" s="509"/>
      <c r="BCV3" s="509"/>
      <c r="BCW3" s="509"/>
      <c r="BCX3" s="509"/>
      <c r="BCY3" s="509"/>
      <c r="BCZ3" s="509"/>
      <c r="BDA3" s="509"/>
      <c r="BDB3" s="509"/>
      <c r="BDC3" s="509"/>
      <c r="BDD3" s="509"/>
      <c r="BDE3" s="509"/>
      <c r="BDF3" s="509"/>
      <c r="BDG3" s="509"/>
      <c r="BDH3" s="509"/>
      <c r="BDI3" s="509"/>
      <c r="BDJ3" s="509"/>
      <c r="BDK3" s="509"/>
      <c r="BDL3" s="509"/>
      <c r="BDM3" s="509"/>
      <c r="BDN3" s="509"/>
      <c r="BDO3" s="509"/>
      <c r="BDP3" s="509"/>
      <c r="BDQ3" s="509"/>
      <c r="BDR3" s="509"/>
      <c r="BDS3" s="509"/>
      <c r="BDT3" s="509"/>
      <c r="BDU3" s="509"/>
      <c r="BDV3" s="509"/>
      <c r="BDW3" s="509"/>
      <c r="BDX3" s="509"/>
      <c r="BDY3" s="509"/>
      <c r="BDZ3" s="509"/>
      <c r="BEA3" s="509"/>
      <c r="BEB3" s="509"/>
      <c r="BEC3" s="509"/>
      <c r="BED3" s="509"/>
      <c r="BEE3" s="509"/>
      <c r="BEF3" s="509"/>
      <c r="BEG3" s="509"/>
      <c r="BEH3" s="509"/>
      <c r="BEI3" s="509"/>
      <c r="BEJ3" s="509"/>
      <c r="BEK3" s="509"/>
      <c r="BEL3" s="509"/>
      <c r="BEM3" s="509"/>
      <c r="BEN3" s="509"/>
      <c r="BEO3" s="509"/>
      <c r="BEP3" s="509"/>
      <c r="BEQ3" s="509"/>
      <c r="BER3" s="509"/>
      <c r="BES3" s="509"/>
      <c r="BET3" s="509"/>
      <c r="BEU3" s="509"/>
      <c r="BEV3" s="509"/>
      <c r="BEW3" s="509"/>
      <c r="BEX3" s="509"/>
      <c r="BEY3" s="509"/>
      <c r="BEZ3" s="509"/>
      <c r="BFA3" s="509"/>
      <c r="BFB3" s="509"/>
      <c r="BFC3" s="509"/>
      <c r="BFD3" s="509"/>
      <c r="BFE3" s="509"/>
      <c r="BFF3" s="509"/>
      <c r="BFG3" s="509"/>
      <c r="BFH3" s="509"/>
      <c r="BFI3" s="509"/>
      <c r="BFJ3" s="509"/>
      <c r="BFK3" s="509"/>
      <c r="BFL3" s="509"/>
      <c r="BFM3" s="509"/>
      <c r="BFN3" s="509"/>
      <c r="BFO3" s="509"/>
      <c r="BFP3" s="509"/>
      <c r="BFQ3" s="509"/>
      <c r="BFR3" s="509"/>
      <c r="BFS3" s="509"/>
      <c r="BFT3" s="509"/>
      <c r="BFU3" s="509"/>
      <c r="BFV3" s="509"/>
      <c r="BFW3" s="509"/>
      <c r="BFX3" s="509"/>
      <c r="BFY3" s="509"/>
      <c r="BFZ3" s="509"/>
      <c r="BGA3" s="509"/>
      <c r="BGB3" s="509"/>
      <c r="BGC3" s="509"/>
      <c r="BGD3" s="509"/>
      <c r="BGE3" s="509"/>
      <c r="BGF3" s="509"/>
      <c r="BGG3" s="509"/>
      <c r="BGH3" s="509"/>
      <c r="BGI3" s="509"/>
      <c r="BGJ3" s="509"/>
      <c r="BGK3" s="509"/>
      <c r="BGL3" s="509"/>
      <c r="BGM3" s="509"/>
      <c r="BGN3" s="509"/>
      <c r="BGO3" s="509"/>
      <c r="BGP3" s="509"/>
      <c r="BGQ3" s="509"/>
      <c r="BGR3" s="509"/>
      <c r="BGS3" s="509"/>
      <c r="BGT3" s="509"/>
      <c r="BGU3" s="509"/>
      <c r="BGV3" s="509"/>
      <c r="BGW3" s="509"/>
      <c r="BGX3" s="509"/>
      <c r="BGY3" s="509"/>
      <c r="BGZ3" s="509"/>
      <c r="BHA3" s="509"/>
      <c r="BHB3" s="509"/>
      <c r="BHC3" s="509"/>
      <c r="BHD3" s="509"/>
      <c r="BHE3" s="509"/>
      <c r="BHF3" s="509"/>
      <c r="BHG3" s="509"/>
      <c r="BHH3" s="509"/>
      <c r="BHI3" s="509"/>
      <c r="BHJ3" s="509"/>
      <c r="BHK3" s="509"/>
      <c r="BHL3" s="509"/>
      <c r="BHM3" s="509"/>
      <c r="BHN3" s="509"/>
      <c r="BHO3" s="509"/>
      <c r="BHP3" s="509"/>
      <c r="BHQ3" s="509"/>
      <c r="BHR3" s="509"/>
      <c r="BHS3" s="509"/>
      <c r="BHT3" s="509"/>
      <c r="BHU3" s="509"/>
      <c r="BHV3" s="509"/>
      <c r="BHW3" s="509"/>
      <c r="BHX3" s="509"/>
      <c r="BHY3" s="509"/>
      <c r="BHZ3" s="509"/>
      <c r="BIA3" s="509"/>
      <c r="BIB3" s="509"/>
      <c r="BIC3" s="509"/>
      <c r="BID3" s="509"/>
      <c r="BIE3" s="509"/>
      <c r="BIF3" s="509"/>
      <c r="BIG3" s="509"/>
      <c r="BIH3" s="509"/>
      <c r="BII3" s="509"/>
      <c r="BIJ3" s="509"/>
      <c r="BIK3" s="509"/>
      <c r="BIL3" s="509"/>
      <c r="BIM3" s="509"/>
      <c r="BIN3" s="509"/>
      <c r="BIO3" s="509"/>
      <c r="BIP3" s="509"/>
      <c r="BIQ3" s="509"/>
      <c r="BIR3" s="509"/>
      <c r="BIS3" s="509"/>
      <c r="BIT3" s="509"/>
      <c r="BIU3" s="509"/>
      <c r="BIV3" s="509"/>
      <c r="BIW3" s="509"/>
      <c r="BIX3" s="509"/>
      <c r="BIY3" s="509"/>
      <c r="BIZ3" s="509"/>
      <c r="BJA3" s="509"/>
      <c r="BJB3" s="509"/>
      <c r="BJC3" s="509"/>
      <c r="BJD3" s="509"/>
      <c r="BJE3" s="509"/>
      <c r="BJF3" s="509"/>
      <c r="BJG3" s="509"/>
      <c r="BJH3" s="509"/>
      <c r="BJI3" s="509"/>
      <c r="BJJ3" s="509"/>
      <c r="BJK3" s="509"/>
      <c r="BJL3" s="509"/>
      <c r="BJM3" s="509"/>
      <c r="BJN3" s="509"/>
      <c r="BJO3" s="509"/>
      <c r="BJP3" s="509"/>
      <c r="BJQ3" s="509"/>
      <c r="BJR3" s="509"/>
      <c r="BJS3" s="509"/>
      <c r="BJT3" s="509"/>
      <c r="BJU3" s="509"/>
      <c r="BJV3" s="509"/>
      <c r="BJW3" s="509"/>
      <c r="BJX3" s="509"/>
      <c r="BJY3" s="509"/>
      <c r="BJZ3" s="509"/>
      <c r="BKA3" s="509"/>
      <c r="BKB3" s="509"/>
      <c r="BKC3" s="509"/>
      <c r="BKD3" s="509"/>
      <c r="BKE3" s="509"/>
      <c r="BKF3" s="509"/>
      <c r="BKG3" s="509"/>
      <c r="BKH3" s="509"/>
      <c r="BKI3" s="509"/>
      <c r="BKJ3" s="509"/>
      <c r="BKK3" s="509"/>
      <c r="BKL3" s="509"/>
      <c r="BKM3" s="509"/>
      <c r="BKN3" s="509"/>
      <c r="BKO3" s="509"/>
      <c r="BKP3" s="509"/>
      <c r="BKQ3" s="509"/>
      <c r="BKR3" s="509"/>
      <c r="BKS3" s="509"/>
      <c r="BKT3" s="509"/>
      <c r="BKU3" s="509"/>
      <c r="BKV3" s="509"/>
      <c r="BKW3" s="509"/>
      <c r="BKX3" s="509"/>
      <c r="BKY3" s="509"/>
      <c r="BKZ3" s="509"/>
      <c r="BLA3" s="509"/>
      <c r="BLB3" s="509"/>
      <c r="BLC3" s="509"/>
      <c r="BLD3" s="509"/>
      <c r="BLE3" s="509"/>
      <c r="BLF3" s="509"/>
      <c r="BLG3" s="509"/>
    </row>
    <row r="4" spans="1:1671" s="510" customFormat="1" ht="15" customHeight="1" x14ac:dyDescent="0.3">
      <c r="A4" s="663" t="s">
        <v>908</v>
      </c>
      <c r="B4" s="1027">
        <f>'FY20 Final Allocations '!Y18</f>
        <v>785711.20088966854</v>
      </c>
      <c r="C4" s="1027">
        <f>'FY20 Final Allocations '!Z18</f>
        <v>187683.88131736888</v>
      </c>
      <c r="D4" s="1027">
        <f>'FY20 Final Allocations '!AA18</f>
        <v>361840.59959648841</v>
      </c>
      <c r="E4" s="1027">
        <f>'FY20 Final Allocations '!AB18</f>
        <v>360562.9993128801</v>
      </c>
      <c r="F4" s="1027">
        <f>'FY20 Final Allocations '!AC18</f>
        <v>1695798.6811164059</v>
      </c>
      <c r="G4" s="1027">
        <f>'FY20 Final Allocations '!Q18</f>
        <v>48719.07932464606</v>
      </c>
      <c r="H4" s="1027">
        <f>'FY20 Final Allocations '!BB18</f>
        <v>1634924.6880459401</v>
      </c>
      <c r="I4" s="860"/>
      <c r="J4" s="667">
        <f>'FY21 Formula County '!K11</f>
        <v>1386</v>
      </c>
      <c r="K4" s="819">
        <f>'FY20 Final Allocations '!AX18</f>
        <v>1145</v>
      </c>
      <c r="L4" s="667"/>
      <c r="M4" s="820"/>
      <c r="N4" s="821"/>
      <c r="O4" s="822"/>
      <c r="P4" s="823"/>
      <c r="Q4" s="824"/>
      <c r="R4" s="819">
        <f>'FY21 Formula County '!F11</f>
        <v>1280</v>
      </c>
      <c r="S4" s="819">
        <f>'FY21 Formula County '!G11</f>
        <v>66</v>
      </c>
      <c r="T4" s="819">
        <f>'FY21 Formula County '!H11</f>
        <v>0</v>
      </c>
      <c r="U4" s="819">
        <f>'FY21 Formula County '!I11</f>
        <v>40</v>
      </c>
      <c r="V4" s="819">
        <f>'FY21 Formula County '!K11</f>
        <v>1386</v>
      </c>
      <c r="W4" s="819">
        <f>'FY21 Formula County '!K11</f>
        <v>1386</v>
      </c>
      <c r="X4" s="841">
        <f>'FY21 Formula County '!M11</f>
        <v>0.19521126760563381</v>
      </c>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34"/>
      <c r="CA4" s="834"/>
      <c r="CB4" s="834"/>
      <c r="CC4" s="834"/>
      <c r="CD4" s="834"/>
      <c r="CE4" s="834"/>
      <c r="CF4" s="834"/>
      <c r="CG4" s="834"/>
      <c r="CH4" s="834"/>
      <c r="CI4" s="834"/>
      <c r="CJ4" s="834"/>
      <c r="CK4" s="834"/>
      <c r="CL4" s="834"/>
      <c r="CM4" s="834"/>
      <c r="CN4" s="834"/>
      <c r="CO4" s="834"/>
      <c r="CP4" s="834"/>
      <c r="CQ4" s="834"/>
      <c r="CR4" s="834"/>
      <c r="CS4" s="834"/>
      <c r="CT4" s="834"/>
      <c r="CU4" s="834"/>
      <c r="CV4" s="834"/>
      <c r="CW4" s="834"/>
      <c r="CX4" s="834"/>
      <c r="CY4" s="834"/>
      <c r="CZ4" s="834"/>
      <c r="DA4" s="834"/>
      <c r="DB4" s="834"/>
      <c r="DC4" s="834"/>
      <c r="DD4" s="834"/>
      <c r="DE4" s="834"/>
      <c r="DF4" s="834"/>
      <c r="DG4" s="834"/>
      <c r="DH4" s="834"/>
      <c r="DI4" s="834"/>
      <c r="DJ4" s="834"/>
      <c r="DK4" s="834"/>
      <c r="DL4" s="834"/>
      <c r="DM4" s="834"/>
      <c r="DN4" s="834"/>
      <c r="DO4" s="834"/>
      <c r="DP4" s="834"/>
      <c r="DQ4" s="834"/>
      <c r="DR4" s="834"/>
      <c r="DS4" s="834"/>
      <c r="DT4" s="834"/>
      <c r="DU4" s="834"/>
      <c r="DV4" s="834"/>
      <c r="DW4" s="834"/>
      <c r="DX4" s="834"/>
      <c r="DY4" s="834"/>
      <c r="DZ4" s="834"/>
      <c r="EA4" s="834"/>
      <c r="EB4" s="834"/>
      <c r="EC4" s="834"/>
      <c r="ED4" s="834"/>
      <c r="EE4" s="834"/>
      <c r="EF4" s="834"/>
      <c r="EG4" s="834"/>
      <c r="EH4" s="834"/>
      <c r="EI4" s="834"/>
      <c r="EJ4" s="834"/>
      <c r="EK4" s="834"/>
      <c r="EL4" s="834"/>
      <c r="EM4" s="834"/>
      <c r="EN4" s="834"/>
      <c r="EO4" s="834"/>
      <c r="EP4" s="834"/>
      <c r="EQ4" s="834"/>
      <c r="ER4" s="834"/>
      <c r="ES4" s="834"/>
      <c r="ET4" s="834"/>
      <c r="EU4" s="834"/>
      <c r="EV4" s="834"/>
      <c r="EW4" s="834"/>
      <c r="EX4" s="834"/>
      <c r="EY4" s="834"/>
      <c r="EZ4" s="834"/>
      <c r="FA4" s="834"/>
      <c r="FB4" s="834"/>
      <c r="FC4" s="834"/>
      <c r="FD4" s="834"/>
      <c r="FE4" s="834"/>
      <c r="FF4" s="834"/>
      <c r="FG4" s="834"/>
      <c r="FH4" s="834"/>
      <c r="FI4" s="834"/>
      <c r="FJ4" s="834"/>
      <c r="FK4" s="834"/>
      <c r="FL4" s="834"/>
      <c r="FM4" s="834"/>
      <c r="FN4" s="834"/>
      <c r="FO4" s="834"/>
      <c r="FP4" s="834"/>
      <c r="FQ4" s="834"/>
      <c r="FR4" s="834"/>
      <c r="FS4" s="834"/>
      <c r="FT4" s="834"/>
      <c r="FU4" s="834"/>
      <c r="FV4" s="834"/>
      <c r="FW4" s="834"/>
      <c r="FX4" s="834"/>
      <c r="FY4" s="834"/>
      <c r="FZ4" s="834"/>
      <c r="GA4" s="834"/>
      <c r="GB4" s="834"/>
      <c r="GC4" s="834"/>
      <c r="GD4" s="834"/>
      <c r="GE4" s="834"/>
      <c r="GF4" s="834"/>
      <c r="GG4" s="834"/>
      <c r="GH4" s="834"/>
      <c r="GI4" s="834"/>
      <c r="GJ4" s="834"/>
      <c r="GK4" s="834"/>
      <c r="GL4" s="834"/>
      <c r="GM4" s="834"/>
      <c r="GN4" s="834"/>
      <c r="GO4" s="834"/>
      <c r="GP4" s="834"/>
      <c r="GQ4" s="834"/>
      <c r="GR4" s="834"/>
      <c r="GS4" s="834"/>
      <c r="GT4" s="834"/>
      <c r="GU4" s="834"/>
      <c r="GV4" s="834"/>
      <c r="GW4" s="834"/>
      <c r="GX4" s="834"/>
      <c r="GY4" s="834"/>
      <c r="GZ4" s="834"/>
      <c r="HA4" s="834"/>
      <c r="HB4" s="834"/>
      <c r="HC4" s="834"/>
      <c r="HD4" s="834"/>
      <c r="HE4" s="834"/>
      <c r="HF4" s="834"/>
      <c r="HG4" s="834"/>
      <c r="HH4" s="509"/>
      <c r="HI4" s="509"/>
      <c r="HJ4" s="509"/>
      <c r="HK4" s="509"/>
      <c r="HL4" s="509"/>
      <c r="HM4" s="509"/>
      <c r="HN4" s="509"/>
      <c r="HO4" s="509"/>
      <c r="HP4" s="509"/>
      <c r="HQ4" s="509"/>
      <c r="HR4" s="509"/>
      <c r="HS4" s="509"/>
      <c r="HT4" s="509"/>
      <c r="HU4" s="509"/>
      <c r="HV4" s="509"/>
      <c r="HW4" s="509"/>
      <c r="HX4" s="509"/>
      <c r="HY4" s="509"/>
      <c r="HZ4" s="509"/>
      <c r="IA4" s="509"/>
      <c r="IB4" s="509"/>
      <c r="IC4" s="509"/>
      <c r="ID4" s="509"/>
      <c r="IE4" s="509"/>
      <c r="IF4" s="509"/>
      <c r="IG4" s="509"/>
      <c r="IH4" s="509"/>
      <c r="II4" s="509"/>
      <c r="IJ4" s="509"/>
      <c r="IK4" s="509"/>
      <c r="IL4" s="509"/>
      <c r="IM4" s="509"/>
      <c r="IN4" s="509"/>
      <c r="IO4" s="509"/>
      <c r="IP4" s="509"/>
      <c r="IQ4" s="509"/>
      <c r="IR4" s="509"/>
      <c r="IS4" s="509"/>
      <c r="IT4" s="509"/>
      <c r="IU4" s="509"/>
      <c r="IV4" s="509"/>
      <c r="IW4" s="509"/>
      <c r="IX4" s="509"/>
      <c r="IY4" s="509"/>
      <c r="IZ4" s="509"/>
      <c r="JA4" s="509"/>
      <c r="JB4" s="509"/>
      <c r="JC4" s="509"/>
      <c r="JD4" s="509"/>
      <c r="JE4" s="509"/>
      <c r="JF4" s="509"/>
      <c r="JG4" s="509"/>
      <c r="JH4" s="509"/>
      <c r="JI4" s="509"/>
      <c r="JJ4" s="509"/>
      <c r="JK4" s="509"/>
      <c r="JL4" s="509"/>
      <c r="JM4" s="509"/>
      <c r="JN4" s="509"/>
      <c r="JO4" s="509"/>
      <c r="JP4" s="509"/>
      <c r="JQ4" s="509"/>
      <c r="JR4" s="509"/>
      <c r="JS4" s="509"/>
      <c r="JT4" s="509"/>
      <c r="JU4" s="509"/>
      <c r="JV4" s="509"/>
      <c r="JW4" s="509"/>
      <c r="JX4" s="509"/>
      <c r="JY4" s="509"/>
      <c r="JZ4" s="509"/>
      <c r="KA4" s="509"/>
      <c r="KB4" s="509"/>
      <c r="KC4" s="509"/>
      <c r="KD4" s="509"/>
      <c r="KE4" s="509"/>
      <c r="KF4" s="509"/>
      <c r="KG4" s="509"/>
      <c r="KH4" s="509"/>
      <c r="KI4" s="509"/>
      <c r="KJ4" s="509"/>
      <c r="KK4" s="509"/>
      <c r="KL4" s="509"/>
      <c r="KM4" s="509"/>
      <c r="KN4" s="509"/>
      <c r="KO4" s="509"/>
      <c r="KP4" s="509"/>
      <c r="KQ4" s="509"/>
      <c r="KR4" s="509"/>
      <c r="KS4" s="509"/>
      <c r="KT4" s="509"/>
      <c r="KU4" s="509"/>
      <c r="KV4" s="509"/>
      <c r="KW4" s="509"/>
      <c r="KX4" s="509"/>
      <c r="KY4" s="509"/>
      <c r="KZ4" s="509"/>
      <c r="LA4" s="509"/>
      <c r="LB4" s="509"/>
      <c r="LC4" s="509"/>
      <c r="LD4" s="509"/>
      <c r="LE4" s="509"/>
      <c r="LF4" s="509"/>
      <c r="LG4" s="509"/>
      <c r="LH4" s="509"/>
      <c r="LI4" s="509"/>
      <c r="LJ4" s="509"/>
      <c r="LK4" s="509"/>
      <c r="LL4" s="509"/>
      <c r="LM4" s="509"/>
      <c r="LN4" s="509"/>
      <c r="LO4" s="509"/>
      <c r="LP4" s="509"/>
      <c r="LQ4" s="509"/>
      <c r="LR4" s="509"/>
      <c r="LS4" s="509"/>
      <c r="LT4" s="509"/>
      <c r="LU4" s="509"/>
      <c r="LV4" s="509"/>
      <c r="LW4" s="509"/>
      <c r="LX4" s="509"/>
      <c r="LY4" s="509"/>
      <c r="LZ4" s="509"/>
      <c r="MA4" s="509"/>
      <c r="MB4" s="509"/>
      <c r="MC4" s="509"/>
      <c r="MD4" s="509"/>
      <c r="ME4" s="509"/>
      <c r="MF4" s="509"/>
      <c r="MG4" s="509"/>
      <c r="MH4" s="509"/>
      <c r="MI4" s="509"/>
      <c r="MJ4" s="509"/>
      <c r="MK4" s="509"/>
      <c r="ML4" s="509"/>
      <c r="MM4" s="509"/>
      <c r="MN4" s="509"/>
      <c r="MO4" s="509"/>
      <c r="MP4" s="509"/>
      <c r="MQ4" s="509"/>
      <c r="MR4" s="509"/>
      <c r="MS4" s="509"/>
      <c r="MT4" s="509"/>
      <c r="MU4" s="509"/>
      <c r="MV4" s="509"/>
      <c r="MW4" s="509"/>
      <c r="MX4" s="509"/>
      <c r="MY4" s="509"/>
      <c r="MZ4" s="509"/>
      <c r="NA4" s="509"/>
      <c r="NB4" s="509"/>
      <c r="NC4" s="509"/>
      <c r="ND4" s="509"/>
      <c r="NE4" s="509"/>
      <c r="NF4" s="509"/>
      <c r="NG4" s="509"/>
      <c r="NH4" s="509"/>
      <c r="NI4" s="509"/>
      <c r="NJ4" s="509"/>
      <c r="NK4" s="509"/>
      <c r="NL4" s="509"/>
      <c r="NM4" s="509"/>
      <c r="NN4" s="509"/>
      <c r="NO4" s="509"/>
      <c r="NP4" s="509"/>
      <c r="NQ4" s="509"/>
      <c r="NR4" s="509"/>
      <c r="NS4" s="509"/>
      <c r="NT4" s="509"/>
      <c r="NU4" s="509"/>
      <c r="NV4" s="509"/>
      <c r="NW4" s="509"/>
      <c r="NX4" s="509"/>
      <c r="NY4" s="509"/>
      <c r="NZ4" s="509"/>
      <c r="OA4" s="509"/>
      <c r="OB4" s="509"/>
      <c r="OC4" s="509"/>
      <c r="OD4" s="509"/>
      <c r="OE4" s="509"/>
      <c r="OF4" s="509"/>
      <c r="OG4" s="509"/>
      <c r="OH4" s="509"/>
      <c r="OI4" s="509"/>
      <c r="OJ4" s="509"/>
      <c r="OK4" s="509"/>
      <c r="OL4" s="509"/>
      <c r="OM4" s="509"/>
      <c r="ON4" s="509"/>
      <c r="OO4" s="509"/>
      <c r="OP4" s="509"/>
      <c r="OQ4" s="509"/>
      <c r="OR4" s="509"/>
      <c r="OS4" s="509"/>
      <c r="OT4" s="509"/>
      <c r="OU4" s="509"/>
      <c r="OV4" s="509"/>
      <c r="OW4" s="509"/>
      <c r="OX4" s="509"/>
      <c r="OY4" s="509"/>
      <c r="OZ4" s="509"/>
      <c r="PA4" s="509"/>
      <c r="PB4" s="509"/>
      <c r="PC4" s="509"/>
      <c r="PD4" s="509"/>
      <c r="PE4" s="509"/>
      <c r="PF4" s="509"/>
      <c r="PG4" s="509"/>
      <c r="PH4" s="509"/>
      <c r="PI4" s="509"/>
      <c r="PJ4" s="509"/>
      <c r="PK4" s="509"/>
      <c r="PL4" s="509"/>
      <c r="PM4" s="509"/>
      <c r="PN4" s="509"/>
      <c r="PO4" s="509"/>
      <c r="PP4" s="509"/>
      <c r="PQ4" s="509"/>
      <c r="PR4" s="509"/>
      <c r="PS4" s="509"/>
      <c r="PT4" s="509"/>
      <c r="PU4" s="509"/>
      <c r="PV4" s="509"/>
      <c r="PW4" s="509"/>
      <c r="PX4" s="509"/>
      <c r="PY4" s="509"/>
      <c r="PZ4" s="509"/>
      <c r="QA4" s="509"/>
      <c r="QB4" s="509"/>
      <c r="QC4" s="509"/>
      <c r="QD4" s="509"/>
      <c r="QE4" s="509"/>
      <c r="QF4" s="509"/>
      <c r="QG4" s="509"/>
      <c r="QH4" s="509"/>
      <c r="QI4" s="509"/>
      <c r="QJ4" s="509"/>
      <c r="QK4" s="509"/>
      <c r="QL4" s="509"/>
      <c r="QM4" s="509"/>
      <c r="QN4" s="509"/>
      <c r="QO4" s="509"/>
      <c r="QP4" s="509"/>
      <c r="QQ4" s="509"/>
      <c r="QR4" s="509"/>
      <c r="QS4" s="509"/>
      <c r="QT4" s="509"/>
      <c r="QU4" s="509"/>
      <c r="QV4" s="509"/>
      <c r="QW4" s="509"/>
      <c r="QX4" s="509"/>
      <c r="QY4" s="509"/>
      <c r="QZ4" s="509"/>
      <c r="RA4" s="509"/>
      <c r="RB4" s="509"/>
      <c r="RC4" s="509"/>
      <c r="RD4" s="509"/>
      <c r="RE4" s="509"/>
      <c r="RF4" s="509"/>
      <c r="RG4" s="509"/>
      <c r="RH4" s="509"/>
      <c r="RI4" s="509"/>
      <c r="RJ4" s="509"/>
      <c r="RK4" s="509"/>
      <c r="RL4" s="509"/>
      <c r="RM4" s="509"/>
      <c r="RN4" s="509"/>
      <c r="RO4" s="509"/>
      <c r="RP4" s="509"/>
      <c r="RQ4" s="509"/>
      <c r="RR4" s="509"/>
      <c r="RS4" s="509"/>
      <c r="RT4" s="509"/>
      <c r="RU4" s="509"/>
      <c r="RV4" s="509"/>
      <c r="RW4" s="509"/>
      <c r="RX4" s="509"/>
      <c r="RY4" s="509"/>
      <c r="RZ4" s="509"/>
      <c r="SA4" s="509"/>
      <c r="SB4" s="509"/>
      <c r="SC4" s="509"/>
      <c r="SD4" s="509"/>
      <c r="SE4" s="509"/>
      <c r="SF4" s="509"/>
      <c r="SG4" s="509"/>
      <c r="SH4" s="509"/>
      <c r="SI4" s="509"/>
      <c r="SJ4" s="509"/>
      <c r="SK4" s="509"/>
      <c r="SL4" s="509"/>
      <c r="SM4" s="509"/>
      <c r="SN4" s="509"/>
      <c r="SO4" s="509"/>
      <c r="SP4" s="509"/>
      <c r="SQ4" s="509"/>
      <c r="SR4" s="509"/>
      <c r="SS4" s="509"/>
      <c r="ST4" s="509"/>
      <c r="SU4" s="509"/>
      <c r="SV4" s="509"/>
      <c r="SW4" s="509"/>
      <c r="SX4" s="509"/>
      <c r="SY4" s="509"/>
      <c r="SZ4" s="509"/>
      <c r="TA4" s="509"/>
      <c r="TB4" s="509"/>
      <c r="TC4" s="509"/>
      <c r="TD4" s="509"/>
      <c r="TE4" s="509"/>
      <c r="TF4" s="509"/>
      <c r="TG4" s="509"/>
      <c r="TH4" s="509"/>
      <c r="TI4" s="509"/>
      <c r="TJ4" s="509"/>
      <c r="TK4" s="509"/>
      <c r="TL4" s="509"/>
      <c r="TM4" s="509"/>
      <c r="TN4" s="509"/>
      <c r="TO4" s="509"/>
      <c r="TP4" s="509"/>
      <c r="TQ4" s="509"/>
      <c r="TR4" s="509"/>
      <c r="TS4" s="509"/>
      <c r="TT4" s="509"/>
      <c r="TU4" s="509"/>
      <c r="TV4" s="509"/>
      <c r="TW4" s="509"/>
      <c r="TX4" s="509"/>
      <c r="TY4" s="509"/>
      <c r="TZ4" s="509"/>
      <c r="UA4" s="509"/>
      <c r="UB4" s="509"/>
      <c r="UC4" s="509"/>
      <c r="UD4" s="509"/>
      <c r="UE4" s="509"/>
      <c r="UF4" s="509"/>
      <c r="UG4" s="509"/>
      <c r="UH4" s="509"/>
      <c r="UI4" s="509"/>
      <c r="UJ4" s="509"/>
      <c r="UK4" s="509"/>
      <c r="UL4" s="509"/>
      <c r="UM4" s="509"/>
      <c r="UN4" s="509"/>
      <c r="UO4" s="509"/>
      <c r="UP4" s="509"/>
      <c r="UQ4" s="509"/>
      <c r="UR4" s="509"/>
      <c r="US4" s="509"/>
      <c r="UT4" s="509"/>
      <c r="UU4" s="509"/>
      <c r="UV4" s="509"/>
      <c r="UW4" s="509"/>
      <c r="UX4" s="509"/>
      <c r="UY4" s="509"/>
      <c r="UZ4" s="509"/>
      <c r="VA4" s="509"/>
      <c r="VB4" s="509"/>
      <c r="VC4" s="509"/>
      <c r="VD4" s="509"/>
      <c r="VE4" s="509"/>
      <c r="VF4" s="509"/>
      <c r="VG4" s="509"/>
      <c r="VH4" s="509"/>
      <c r="VI4" s="509"/>
      <c r="VJ4" s="509"/>
      <c r="VK4" s="509"/>
      <c r="VL4" s="509"/>
      <c r="VM4" s="509"/>
      <c r="VN4" s="509"/>
      <c r="VO4" s="509"/>
      <c r="VP4" s="509"/>
      <c r="VQ4" s="509"/>
      <c r="VR4" s="509"/>
      <c r="VS4" s="509"/>
      <c r="VT4" s="509"/>
      <c r="VU4" s="509"/>
      <c r="VV4" s="509"/>
      <c r="VW4" s="509"/>
      <c r="VX4" s="509"/>
      <c r="VY4" s="509"/>
      <c r="VZ4" s="509"/>
      <c r="WA4" s="509"/>
      <c r="WB4" s="509"/>
      <c r="WC4" s="509"/>
      <c r="WD4" s="509"/>
      <c r="WE4" s="509"/>
      <c r="WF4" s="509"/>
      <c r="WG4" s="509"/>
      <c r="WH4" s="509"/>
      <c r="WI4" s="509"/>
      <c r="WJ4" s="509"/>
      <c r="WK4" s="509"/>
      <c r="WL4" s="509"/>
      <c r="WM4" s="509"/>
      <c r="WN4" s="509"/>
      <c r="WO4" s="509"/>
      <c r="WP4" s="509"/>
      <c r="WQ4" s="509"/>
      <c r="WR4" s="509"/>
      <c r="WS4" s="509"/>
      <c r="WT4" s="509"/>
      <c r="WU4" s="509"/>
      <c r="WV4" s="509"/>
      <c r="WW4" s="509"/>
      <c r="WX4" s="509"/>
      <c r="WY4" s="509"/>
      <c r="WZ4" s="509"/>
      <c r="XA4" s="509"/>
      <c r="XB4" s="509"/>
      <c r="XC4" s="509"/>
      <c r="XD4" s="509"/>
      <c r="XE4" s="509"/>
      <c r="XF4" s="509"/>
      <c r="XG4" s="509"/>
      <c r="XH4" s="509"/>
      <c r="XI4" s="509"/>
      <c r="XJ4" s="509"/>
      <c r="XK4" s="509"/>
      <c r="XL4" s="509"/>
      <c r="XM4" s="509"/>
      <c r="XN4" s="509"/>
      <c r="XO4" s="509"/>
      <c r="XP4" s="509"/>
      <c r="XQ4" s="509"/>
      <c r="XR4" s="509"/>
      <c r="XS4" s="509"/>
      <c r="XT4" s="509"/>
      <c r="XU4" s="509"/>
      <c r="XV4" s="509"/>
      <c r="XW4" s="509"/>
      <c r="XX4" s="509"/>
      <c r="XY4" s="509"/>
      <c r="XZ4" s="509"/>
      <c r="YA4" s="509"/>
      <c r="YB4" s="509"/>
      <c r="YC4" s="509"/>
      <c r="YD4" s="509"/>
      <c r="YE4" s="509"/>
      <c r="YF4" s="509"/>
      <c r="YG4" s="509"/>
      <c r="YH4" s="509"/>
      <c r="YI4" s="509"/>
      <c r="YJ4" s="509"/>
      <c r="YK4" s="509"/>
      <c r="YL4" s="509"/>
      <c r="YM4" s="509"/>
      <c r="YN4" s="509"/>
      <c r="YO4" s="509"/>
      <c r="YP4" s="509"/>
      <c r="YQ4" s="509"/>
      <c r="YR4" s="509"/>
      <c r="YS4" s="509"/>
      <c r="YT4" s="509"/>
      <c r="YU4" s="509"/>
      <c r="YV4" s="509"/>
      <c r="YW4" s="509"/>
      <c r="YX4" s="509"/>
      <c r="YY4" s="509"/>
      <c r="YZ4" s="509"/>
      <c r="ZA4" s="509"/>
      <c r="ZB4" s="509"/>
      <c r="ZC4" s="509"/>
      <c r="ZD4" s="509"/>
      <c r="ZE4" s="509"/>
      <c r="ZF4" s="509"/>
      <c r="ZG4" s="509"/>
      <c r="ZH4" s="509"/>
      <c r="ZI4" s="509"/>
      <c r="ZJ4" s="509"/>
      <c r="ZK4" s="509"/>
      <c r="ZL4" s="509"/>
      <c r="ZM4" s="509"/>
      <c r="ZN4" s="509"/>
      <c r="ZO4" s="509"/>
      <c r="ZP4" s="509"/>
      <c r="ZQ4" s="509"/>
      <c r="ZR4" s="509"/>
      <c r="ZS4" s="509"/>
      <c r="ZT4" s="509"/>
      <c r="ZU4" s="509"/>
      <c r="ZV4" s="509"/>
      <c r="ZW4" s="509"/>
      <c r="ZX4" s="509"/>
      <c r="ZY4" s="509"/>
      <c r="ZZ4" s="509"/>
      <c r="AAA4" s="509"/>
      <c r="AAB4" s="509"/>
      <c r="AAC4" s="509"/>
      <c r="AAD4" s="509"/>
      <c r="AAE4" s="509"/>
      <c r="AAF4" s="509"/>
      <c r="AAG4" s="509"/>
      <c r="AAH4" s="509"/>
      <c r="AAI4" s="509"/>
      <c r="AAJ4" s="509"/>
      <c r="AAK4" s="509"/>
      <c r="AAL4" s="509"/>
      <c r="AAM4" s="509"/>
      <c r="AAN4" s="509"/>
      <c r="AAO4" s="509"/>
      <c r="AAP4" s="509"/>
      <c r="AAQ4" s="509"/>
      <c r="AAR4" s="509"/>
      <c r="AAS4" s="509"/>
      <c r="AAT4" s="509"/>
      <c r="AAU4" s="509"/>
      <c r="AAV4" s="509"/>
      <c r="AAW4" s="509"/>
      <c r="AAX4" s="509"/>
      <c r="AAY4" s="509"/>
      <c r="AAZ4" s="509"/>
      <c r="ABA4" s="509"/>
      <c r="ABB4" s="509"/>
      <c r="ABC4" s="509"/>
      <c r="ABD4" s="509"/>
      <c r="ABE4" s="509"/>
      <c r="ABF4" s="509"/>
      <c r="ABG4" s="509"/>
      <c r="ABH4" s="509"/>
      <c r="ABI4" s="509"/>
      <c r="ABJ4" s="509"/>
      <c r="ABK4" s="509"/>
      <c r="ABL4" s="509"/>
      <c r="ABM4" s="509"/>
      <c r="ABN4" s="509"/>
      <c r="ABO4" s="509"/>
      <c r="ABP4" s="509"/>
      <c r="ABQ4" s="509"/>
      <c r="ABR4" s="509"/>
      <c r="ABS4" s="509"/>
      <c r="ABT4" s="509"/>
      <c r="ABU4" s="509"/>
      <c r="ABV4" s="509"/>
      <c r="ABW4" s="509"/>
      <c r="ABX4" s="509"/>
      <c r="ABY4" s="509"/>
      <c r="ABZ4" s="509"/>
      <c r="ACA4" s="509"/>
      <c r="ACB4" s="509"/>
      <c r="ACC4" s="509"/>
      <c r="ACD4" s="509"/>
      <c r="ACE4" s="509"/>
      <c r="ACF4" s="509"/>
      <c r="ACG4" s="509"/>
      <c r="ACH4" s="509"/>
      <c r="ACI4" s="509"/>
      <c r="ACJ4" s="509"/>
      <c r="ACK4" s="509"/>
      <c r="ACL4" s="509"/>
      <c r="ACM4" s="509"/>
      <c r="ACN4" s="509"/>
      <c r="ACO4" s="509"/>
      <c r="ACP4" s="509"/>
      <c r="ACQ4" s="509"/>
      <c r="ACR4" s="509"/>
      <c r="ACS4" s="509"/>
      <c r="ACT4" s="509"/>
      <c r="ACU4" s="509"/>
      <c r="ACV4" s="509"/>
      <c r="ACW4" s="509"/>
      <c r="ACX4" s="509"/>
      <c r="ACY4" s="509"/>
      <c r="ACZ4" s="509"/>
      <c r="ADA4" s="509"/>
      <c r="ADB4" s="509"/>
      <c r="ADC4" s="509"/>
      <c r="ADD4" s="509"/>
      <c r="ADE4" s="509"/>
      <c r="ADF4" s="509"/>
      <c r="ADG4" s="509"/>
      <c r="ADH4" s="509"/>
      <c r="ADI4" s="509"/>
      <c r="ADJ4" s="509"/>
      <c r="ADK4" s="509"/>
      <c r="ADL4" s="509"/>
      <c r="ADM4" s="509"/>
      <c r="ADN4" s="509"/>
      <c r="ADO4" s="509"/>
      <c r="ADP4" s="509"/>
      <c r="ADQ4" s="509"/>
      <c r="ADR4" s="509"/>
      <c r="ADS4" s="509"/>
      <c r="ADT4" s="509"/>
      <c r="ADU4" s="509"/>
      <c r="ADV4" s="509"/>
      <c r="ADW4" s="509"/>
      <c r="ADX4" s="509"/>
      <c r="ADY4" s="509"/>
      <c r="ADZ4" s="509"/>
      <c r="AEA4" s="509"/>
      <c r="AEB4" s="509"/>
      <c r="AEC4" s="509"/>
      <c r="AED4" s="509"/>
      <c r="AEE4" s="509"/>
      <c r="AEF4" s="509"/>
      <c r="AEG4" s="509"/>
      <c r="AEH4" s="509"/>
      <c r="AEI4" s="509"/>
      <c r="AEJ4" s="509"/>
      <c r="AEK4" s="509"/>
      <c r="AEL4" s="509"/>
      <c r="AEM4" s="509"/>
      <c r="AEN4" s="509"/>
      <c r="AEO4" s="509"/>
      <c r="AEP4" s="509"/>
      <c r="AEQ4" s="509"/>
      <c r="AER4" s="509"/>
      <c r="AES4" s="509"/>
      <c r="AET4" s="509"/>
      <c r="AEU4" s="509"/>
      <c r="AEV4" s="509"/>
      <c r="AEW4" s="509"/>
      <c r="AEX4" s="509"/>
      <c r="AEY4" s="509"/>
      <c r="AEZ4" s="509"/>
      <c r="AFA4" s="509"/>
      <c r="AFB4" s="509"/>
      <c r="AFC4" s="509"/>
      <c r="AFD4" s="509"/>
      <c r="AFE4" s="509"/>
      <c r="AFF4" s="509"/>
      <c r="AFG4" s="509"/>
      <c r="AFH4" s="509"/>
      <c r="AFI4" s="509"/>
      <c r="AFJ4" s="509"/>
      <c r="AFK4" s="509"/>
      <c r="AFL4" s="509"/>
      <c r="AFM4" s="509"/>
      <c r="AFN4" s="509"/>
      <c r="AFO4" s="509"/>
      <c r="AFP4" s="509"/>
      <c r="AFQ4" s="509"/>
      <c r="AFR4" s="509"/>
      <c r="AFS4" s="509"/>
      <c r="AFT4" s="509"/>
      <c r="AFU4" s="509"/>
      <c r="AFV4" s="509"/>
      <c r="AFW4" s="509"/>
      <c r="AFX4" s="509"/>
      <c r="AFY4" s="509"/>
      <c r="AFZ4" s="509"/>
      <c r="AGA4" s="509"/>
      <c r="AGB4" s="509"/>
      <c r="AGC4" s="509"/>
      <c r="AGD4" s="509"/>
      <c r="AGE4" s="509"/>
      <c r="AGF4" s="509"/>
      <c r="AGG4" s="509"/>
      <c r="AGH4" s="509"/>
      <c r="AGI4" s="509"/>
      <c r="AGJ4" s="509"/>
      <c r="AGK4" s="509"/>
      <c r="AGL4" s="509"/>
      <c r="AGM4" s="509"/>
      <c r="AGN4" s="509"/>
      <c r="AGO4" s="509"/>
      <c r="AGP4" s="509"/>
      <c r="AGQ4" s="509"/>
      <c r="AGR4" s="509"/>
      <c r="AGS4" s="509"/>
      <c r="AGT4" s="509"/>
      <c r="AGU4" s="509"/>
      <c r="AGV4" s="509"/>
      <c r="AGW4" s="509"/>
      <c r="AGX4" s="509"/>
      <c r="AGY4" s="509"/>
      <c r="AGZ4" s="509"/>
      <c r="AHA4" s="509"/>
      <c r="AHB4" s="509"/>
      <c r="AHC4" s="509"/>
      <c r="AHD4" s="509"/>
      <c r="AHE4" s="509"/>
      <c r="AHF4" s="509"/>
      <c r="AHG4" s="509"/>
      <c r="AHH4" s="509"/>
      <c r="AHI4" s="509"/>
      <c r="AHJ4" s="509"/>
      <c r="AHK4" s="509"/>
      <c r="AHL4" s="509"/>
      <c r="AHM4" s="509"/>
      <c r="AHN4" s="509"/>
      <c r="AHO4" s="509"/>
      <c r="AHP4" s="509"/>
      <c r="AHQ4" s="509"/>
      <c r="AHR4" s="509"/>
      <c r="AHS4" s="509"/>
      <c r="AHT4" s="509"/>
      <c r="AHU4" s="509"/>
      <c r="AHV4" s="509"/>
      <c r="AHW4" s="509"/>
      <c r="AHX4" s="509"/>
      <c r="AHY4" s="509"/>
      <c r="AHZ4" s="509"/>
      <c r="AIA4" s="509"/>
      <c r="AIB4" s="509"/>
      <c r="AIC4" s="509"/>
      <c r="AID4" s="509"/>
      <c r="AIE4" s="509"/>
      <c r="AIF4" s="509"/>
      <c r="AIG4" s="509"/>
      <c r="AIH4" s="509"/>
      <c r="AII4" s="509"/>
      <c r="AIJ4" s="509"/>
      <c r="AIK4" s="509"/>
      <c r="AIL4" s="509"/>
      <c r="AIM4" s="509"/>
      <c r="AIN4" s="509"/>
      <c r="AIO4" s="509"/>
      <c r="AIP4" s="509"/>
      <c r="AIQ4" s="509"/>
      <c r="AIR4" s="509"/>
      <c r="AIS4" s="509"/>
      <c r="AIT4" s="509"/>
      <c r="AIU4" s="509"/>
      <c r="AIV4" s="509"/>
      <c r="AIW4" s="509"/>
      <c r="AIX4" s="509"/>
      <c r="AIY4" s="509"/>
      <c r="AIZ4" s="509"/>
      <c r="AJA4" s="509"/>
      <c r="AJB4" s="509"/>
      <c r="AJC4" s="509"/>
      <c r="AJD4" s="509"/>
      <c r="AJE4" s="509"/>
      <c r="AJF4" s="509"/>
      <c r="AJG4" s="509"/>
      <c r="AJH4" s="509"/>
      <c r="AJI4" s="509"/>
      <c r="AJJ4" s="509"/>
      <c r="AJK4" s="509"/>
      <c r="AJL4" s="509"/>
      <c r="AJM4" s="509"/>
      <c r="AJN4" s="509"/>
      <c r="AJO4" s="509"/>
      <c r="AJP4" s="509"/>
      <c r="AJQ4" s="509"/>
      <c r="AJR4" s="509"/>
      <c r="AJS4" s="509"/>
      <c r="AJT4" s="509"/>
      <c r="AJU4" s="509"/>
      <c r="AJV4" s="509"/>
      <c r="AJW4" s="509"/>
      <c r="AJX4" s="509"/>
      <c r="AJY4" s="509"/>
      <c r="AJZ4" s="509"/>
      <c r="AKA4" s="509"/>
      <c r="AKB4" s="509"/>
      <c r="AKC4" s="509"/>
      <c r="AKD4" s="509"/>
      <c r="AKE4" s="509"/>
      <c r="AKF4" s="509"/>
      <c r="AKG4" s="509"/>
      <c r="AKH4" s="509"/>
      <c r="AKI4" s="509"/>
      <c r="AKJ4" s="509"/>
      <c r="AKK4" s="509"/>
      <c r="AKL4" s="509"/>
      <c r="AKM4" s="509"/>
      <c r="AKN4" s="509"/>
      <c r="AKO4" s="509"/>
      <c r="AKP4" s="509"/>
      <c r="AKQ4" s="509"/>
      <c r="AKR4" s="509"/>
      <c r="AKS4" s="509"/>
      <c r="AKT4" s="509"/>
      <c r="AKU4" s="509"/>
      <c r="AKV4" s="509"/>
      <c r="AKW4" s="509"/>
      <c r="AKX4" s="509"/>
      <c r="AKY4" s="509"/>
      <c r="AKZ4" s="509"/>
      <c r="ALA4" s="509"/>
      <c r="ALB4" s="509"/>
      <c r="ALC4" s="509"/>
      <c r="ALD4" s="509"/>
      <c r="ALE4" s="509"/>
      <c r="ALF4" s="509"/>
      <c r="ALG4" s="509"/>
      <c r="ALH4" s="509"/>
      <c r="ALI4" s="509"/>
      <c r="ALJ4" s="509"/>
      <c r="ALK4" s="509"/>
      <c r="ALL4" s="509"/>
      <c r="ALM4" s="509"/>
      <c r="ALN4" s="509"/>
      <c r="ALO4" s="509"/>
      <c r="ALP4" s="509"/>
      <c r="ALQ4" s="509"/>
      <c r="ALR4" s="509"/>
      <c r="ALS4" s="509"/>
      <c r="ALT4" s="509"/>
      <c r="ALU4" s="509"/>
      <c r="ALV4" s="509"/>
      <c r="ALW4" s="509"/>
      <c r="ALX4" s="509"/>
      <c r="ALY4" s="509"/>
      <c r="ALZ4" s="509"/>
      <c r="AMA4" s="509"/>
      <c r="AMB4" s="509"/>
      <c r="AMC4" s="509"/>
      <c r="AMD4" s="509"/>
      <c r="AME4" s="509"/>
      <c r="AMF4" s="509"/>
      <c r="AMG4" s="509"/>
      <c r="AMH4" s="509"/>
      <c r="AMI4" s="509"/>
      <c r="AMJ4" s="509"/>
      <c r="AMK4" s="509"/>
      <c r="AML4" s="509"/>
      <c r="AMM4" s="509"/>
      <c r="AMN4" s="509"/>
      <c r="AMO4" s="509"/>
      <c r="AMP4" s="509"/>
      <c r="AMQ4" s="509"/>
      <c r="AMR4" s="509"/>
      <c r="AMS4" s="509"/>
      <c r="AMT4" s="509"/>
      <c r="AMU4" s="509"/>
      <c r="AMV4" s="509"/>
      <c r="AMW4" s="509"/>
      <c r="AMX4" s="509"/>
      <c r="AMY4" s="509"/>
      <c r="AMZ4" s="509"/>
      <c r="ANA4" s="509"/>
      <c r="ANB4" s="509"/>
      <c r="ANC4" s="509"/>
      <c r="AND4" s="509"/>
      <c r="ANE4" s="509"/>
      <c r="ANF4" s="509"/>
      <c r="ANG4" s="509"/>
      <c r="ANH4" s="509"/>
      <c r="ANI4" s="509"/>
      <c r="ANJ4" s="509"/>
      <c r="ANK4" s="509"/>
      <c r="ANL4" s="509"/>
      <c r="ANM4" s="509"/>
      <c r="ANN4" s="509"/>
      <c r="ANO4" s="509"/>
      <c r="ANP4" s="509"/>
      <c r="ANQ4" s="509"/>
      <c r="ANR4" s="509"/>
      <c r="ANS4" s="509"/>
      <c r="ANT4" s="509"/>
      <c r="ANU4" s="509"/>
      <c r="ANV4" s="509"/>
      <c r="ANW4" s="509"/>
      <c r="ANX4" s="509"/>
      <c r="ANY4" s="509"/>
      <c r="ANZ4" s="509"/>
      <c r="AOA4" s="509"/>
      <c r="AOB4" s="509"/>
      <c r="AOC4" s="509"/>
      <c r="AOD4" s="509"/>
      <c r="AOE4" s="509"/>
      <c r="AOF4" s="509"/>
      <c r="AOG4" s="509"/>
      <c r="AOH4" s="509"/>
      <c r="AOI4" s="509"/>
      <c r="AOJ4" s="509"/>
      <c r="AOK4" s="509"/>
      <c r="AOL4" s="509"/>
      <c r="AOM4" s="509"/>
      <c r="AON4" s="509"/>
      <c r="AOO4" s="509"/>
      <c r="AOP4" s="509"/>
      <c r="AOQ4" s="509"/>
      <c r="AOR4" s="509"/>
      <c r="AOS4" s="509"/>
      <c r="AOT4" s="509"/>
      <c r="AOU4" s="509"/>
      <c r="AOV4" s="509"/>
      <c r="AOW4" s="509"/>
      <c r="AOX4" s="509"/>
      <c r="AOY4" s="509"/>
      <c r="AOZ4" s="509"/>
      <c r="APA4" s="509"/>
      <c r="APB4" s="509"/>
      <c r="APC4" s="509"/>
      <c r="APD4" s="509"/>
      <c r="APE4" s="509"/>
      <c r="APF4" s="509"/>
      <c r="APG4" s="509"/>
      <c r="APH4" s="509"/>
      <c r="API4" s="509"/>
      <c r="APJ4" s="509"/>
      <c r="APK4" s="509"/>
      <c r="APL4" s="509"/>
      <c r="APM4" s="509"/>
      <c r="APN4" s="509"/>
      <c r="APO4" s="509"/>
      <c r="APP4" s="509"/>
      <c r="APQ4" s="509"/>
      <c r="APR4" s="509"/>
      <c r="APS4" s="509"/>
      <c r="APT4" s="509"/>
      <c r="APU4" s="509"/>
      <c r="APV4" s="509"/>
      <c r="APW4" s="509"/>
      <c r="APX4" s="509"/>
      <c r="APY4" s="509"/>
      <c r="APZ4" s="509"/>
      <c r="AQA4" s="509"/>
      <c r="AQB4" s="509"/>
      <c r="AQC4" s="509"/>
      <c r="AQD4" s="509"/>
      <c r="AQE4" s="509"/>
      <c r="AQF4" s="509"/>
      <c r="AQG4" s="509"/>
      <c r="AQH4" s="509"/>
      <c r="AQI4" s="509"/>
      <c r="AQJ4" s="509"/>
      <c r="AQK4" s="509"/>
      <c r="AQL4" s="509"/>
      <c r="AQM4" s="509"/>
      <c r="AQN4" s="509"/>
      <c r="AQO4" s="509"/>
      <c r="AQP4" s="509"/>
      <c r="AQQ4" s="509"/>
      <c r="AQR4" s="509"/>
      <c r="AQS4" s="509"/>
      <c r="AQT4" s="509"/>
      <c r="AQU4" s="509"/>
      <c r="AQV4" s="509"/>
      <c r="AQW4" s="509"/>
      <c r="AQX4" s="509"/>
      <c r="AQY4" s="509"/>
      <c r="AQZ4" s="509"/>
      <c r="ARA4" s="509"/>
      <c r="ARB4" s="509"/>
      <c r="ARC4" s="509"/>
      <c r="ARD4" s="509"/>
      <c r="ARE4" s="509"/>
      <c r="ARF4" s="509"/>
      <c r="ARG4" s="509"/>
      <c r="ARH4" s="509"/>
      <c r="ARI4" s="509"/>
      <c r="ARJ4" s="509"/>
      <c r="ARK4" s="509"/>
      <c r="ARL4" s="509"/>
      <c r="ARM4" s="509"/>
      <c r="ARN4" s="509"/>
      <c r="ARO4" s="509"/>
      <c r="ARP4" s="509"/>
      <c r="ARQ4" s="509"/>
      <c r="ARR4" s="509"/>
      <c r="ARS4" s="509"/>
      <c r="ART4" s="509"/>
      <c r="ARU4" s="509"/>
      <c r="ARV4" s="509"/>
      <c r="ARW4" s="509"/>
      <c r="ARX4" s="509"/>
      <c r="ARY4" s="509"/>
      <c r="ARZ4" s="509"/>
      <c r="ASA4" s="509"/>
      <c r="ASB4" s="509"/>
      <c r="ASC4" s="509"/>
      <c r="ASD4" s="509"/>
      <c r="ASE4" s="509"/>
      <c r="ASF4" s="509"/>
      <c r="ASG4" s="509"/>
      <c r="ASH4" s="509"/>
      <c r="ASI4" s="509"/>
      <c r="ASJ4" s="509"/>
      <c r="ASK4" s="509"/>
      <c r="ASL4" s="509"/>
      <c r="ASM4" s="509"/>
      <c r="ASN4" s="509"/>
      <c r="ASO4" s="509"/>
      <c r="ASP4" s="509"/>
      <c r="ASQ4" s="509"/>
      <c r="ASR4" s="509"/>
      <c r="ASS4" s="509"/>
      <c r="AST4" s="509"/>
      <c r="ASU4" s="509"/>
      <c r="ASV4" s="509"/>
      <c r="ASW4" s="509"/>
      <c r="ASX4" s="509"/>
      <c r="ASY4" s="509"/>
      <c r="ASZ4" s="509"/>
      <c r="ATA4" s="509"/>
      <c r="ATB4" s="509"/>
      <c r="ATC4" s="509"/>
      <c r="ATD4" s="509"/>
      <c r="ATE4" s="509"/>
      <c r="ATF4" s="509"/>
      <c r="ATG4" s="509"/>
      <c r="ATH4" s="509"/>
      <c r="ATI4" s="509"/>
      <c r="ATJ4" s="509"/>
      <c r="ATK4" s="509"/>
      <c r="ATL4" s="509"/>
      <c r="ATM4" s="509"/>
      <c r="ATN4" s="509"/>
      <c r="ATO4" s="509"/>
      <c r="ATP4" s="509"/>
      <c r="ATQ4" s="509"/>
      <c r="ATR4" s="509"/>
      <c r="ATS4" s="509"/>
      <c r="ATT4" s="509"/>
      <c r="ATU4" s="509"/>
      <c r="ATV4" s="509"/>
      <c r="ATW4" s="509"/>
      <c r="ATX4" s="509"/>
      <c r="ATY4" s="509"/>
      <c r="ATZ4" s="509"/>
      <c r="AUA4" s="509"/>
      <c r="AUB4" s="509"/>
      <c r="AUC4" s="509"/>
      <c r="AUD4" s="509"/>
      <c r="AUE4" s="509"/>
      <c r="AUF4" s="509"/>
      <c r="AUG4" s="509"/>
      <c r="AUH4" s="509"/>
      <c r="AUI4" s="509"/>
      <c r="AUJ4" s="509"/>
      <c r="AUK4" s="509"/>
      <c r="AUL4" s="509"/>
      <c r="AUM4" s="509"/>
      <c r="AUN4" s="509"/>
      <c r="AUO4" s="509"/>
      <c r="AUP4" s="509"/>
      <c r="AUQ4" s="509"/>
      <c r="AUR4" s="509"/>
      <c r="AUS4" s="509"/>
      <c r="AUT4" s="509"/>
      <c r="AUU4" s="509"/>
      <c r="AUV4" s="509"/>
      <c r="AUW4" s="509"/>
      <c r="AUX4" s="509"/>
      <c r="AUY4" s="509"/>
      <c r="AUZ4" s="509"/>
      <c r="AVA4" s="509"/>
      <c r="AVB4" s="509"/>
      <c r="AVC4" s="509"/>
      <c r="AVD4" s="509"/>
      <c r="AVE4" s="509"/>
      <c r="AVF4" s="509"/>
      <c r="AVG4" s="509"/>
      <c r="AVH4" s="509"/>
      <c r="AVI4" s="509"/>
      <c r="AVJ4" s="509"/>
      <c r="AVK4" s="509"/>
      <c r="AVL4" s="509"/>
      <c r="AVM4" s="509"/>
      <c r="AVN4" s="509"/>
      <c r="AVO4" s="509"/>
      <c r="AVP4" s="509"/>
      <c r="AVQ4" s="509"/>
      <c r="AVR4" s="509"/>
      <c r="AVS4" s="509"/>
      <c r="AVT4" s="509"/>
      <c r="AVU4" s="509"/>
      <c r="AVV4" s="509"/>
      <c r="AVW4" s="509"/>
      <c r="AVX4" s="509"/>
      <c r="AVY4" s="509"/>
      <c r="AVZ4" s="509"/>
      <c r="AWA4" s="509"/>
      <c r="AWB4" s="509"/>
      <c r="AWC4" s="509"/>
      <c r="AWD4" s="509"/>
      <c r="AWE4" s="509"/>
      <c r="AWF4" s="509"/>
      <c r="AWG4" s="509"/>
      <c r="AWH4" s="509"/>
      <c r="AWI4" s="509"/>
      <c r="AWJ4" s="509"/>
      <c r="AWK4" s="509"/>
      <c r="AWL4" s="509"/>
      <c r="AWM4" s="509"/>
      <c r="AWN4" s="509"/>
      <c r="AWO4" s="509"/>
      <c r="AWP4" s="509"/>
      <c r="AWQ4" s="509"/>
      <c r="AWR4" s="509"/>
      <c r="AWS4" s="509"/>
      <c r="AWT4" s="509"/>
      <c r="AWU4" s="509"/>
      <c r="AWV4" s="509"/>
      <c r="AWW4" s="509"/>
      <c r="AWX4" s="509"/>
      <c r="AWY4" s="509"/>
      <c r="AWZ4" s="509"/>
      <c r="AXA4" s="509"/>
      <c r="AXB4" s="509"/>
      <c r="AXC4" s="509"/>
      <c r="AXD4" s="509"/>
      <c r="AXE4" s="509"/>
      <c r="AXF4" s="509"/>
      <c r="AXG4" s="509"/>
      <c r="AXH4" s="509"/>
      <c r="AXI4" s="509"/>
      <c r="AXJ4" s="509"/>
      <c r="AXK4" s="509"/>
      <c r="AXL4" s="509"/>
      <c r="AXM4" s="509"/>
      <c r="AXN4" s="509"/>
      <c r="AXO4" s="509"/>
      <c r="AXP4" s="509"/>
      <c r="AXQ4" s="509"/>
      <c r="AXR4" s="509"/>
      <c r="AXS4" s="509"/>
      <c r="AXT4" s="509"/>
      <c r="AXU4" s="509"/>
      <c r="AXV4" s="509"/>
      <c r="AXW4" s="509"/>
      <c r="AXX4" s="509"/>
      <c r="AXY4" s="509"/>
      <c r="AXZ4" s="509"/>
      <c r="AYA4" s="509"/>
      <c r="AYB4" s="509"/>
      <c r="AYC4" s="509"/>
      <c r="AYD4" s="509"/>
      <c r="AYE4" s="509"/>
      <c r="AYF4" s="509"/>
      <c r="AYG4" s="509"/>
      <c r="AYH4" s="509"/>
      <c r="AYI4" s="509"/>
      <c r="AYJ4" s="509"/>
      <c r="AYK4" s="509"/>
      <c r="AYL4" s="509"/>
      <c r="AYM4" s="509"/>
      <c r="AYN4" s="509"/>
      <c r="AYO4" s="509"/>
      <c r="AYP4" s="509"/>
      <c r="AYQ4" s="509"/>
      <c r="AYR4" s="509"/>
      <c r="AYS4" s="509"/>
      <c r="AYT4" s="509"/>
      <c r="AYU4" s="509"/>
      <c r="AYV4" s="509"/>
      <c r="AYW4" s="509"/>
      <c r="AYX4" s="509"/>
      <c r="AYY4" s="509"/>
      <c r="AYZ4" s="509"/>
      <c r="AZA4" s="509"/>
      <c r="AZB4" s="509"/>
      <c r="AZC4" s="509"/>
      <c r="AZD4" s="509"/>
      <c r="AZE4" s="509"/>
      <c r="AZF4" s="509"/>
      <c r="AZG4" s="509"/>
      <c r="AZH4" s="509"/>
      <c r="AZI4" s="509"/>
      <c r="AZJ4" s="509"/>
      <c r="AZK4" s="509"/>
      <c r="AZL4" s="509"/>
      <c r="AZM4" s="509"/>
      <c r="AZN4" s="509"/>
      <c r="AZO4" s="509"/>
      <c r="AZP4" s="509"/>
      <c r="AZQ4" s="509"/>
      <c r="AZR4" s="509"/>
      <c r="AZS4" s="509"/>
      <c r="AZT4" s="509"/>
      <c r="AZU4" s="509"/>
      <c r="AZV4" s="509"/>
      <c r="AZW4" s="509"/>
      <c r="AZX4" s="509"/>
      <c r="AZY4" s="509"/>
      <c r="AZZ4" s="509"/>
      <c r="BAA4" s="509"/>
      <c r="BAB4" s="509"/>
      <c r="BAC4" s="509"/>
      <c r="BAD4" s="509"/>
      <c r="BAE4" s="509"/>
      <c r="BAF4" s="509"/>
      <c r="BAG4" s="509"/>
      <c r="BAH4" s="509"/>
      <c r="BAI4" s="509"/>
      <c r="BAJ4" s="509"/>
      <c r="BAK4" s="509"/>
      <c r="BAL4" s="509"/>
      <c r="BAM4" s="509"/>
      <c r="BAN4" s="509"/>
      <c r="BAO4" s="509"/>
      <c r="BAP4" s="509"/>
      <c r="BAQ4" s="509"/>
      <c r="BAR4" s="509"/>
      <c r="BAS4" s="509"/>
      <c r="BAT4" s="509"/>
      <c r="BAU4" s="509"/>
      <c r="BAV4" s="509"/>
      <c r="BAW4" s="509"/>
      <c r="BAX4" s="509"/>
      <c r="BAY4" s="509"/>
      <c r="BAZ4" s="509"/>
      <c r="BBA4" s="509"/>
      <c r="BBB4" s="509"/>
      <c r="BBC4" s="509"/>
      <c r="BBD4" s="509"/>
      <c r="BBE4" s="509"/>
      <c r="BBF4" s="509"/>
      <c r="BBG4" s="509"/>
      <c r="BBH4" s="509"/>
      <c r="BBI4" s="509"/>
      <c r="BBJ4" s="509"/>
      <c r="BBK4" s="509"/>
      <c r="BBL4" s="509"/>
      <c r="BBM4" s="509"/>
      <c r="BBN4" s="509"/>
      <c r="BBO4" s="509"/>
      <c r="BBP4" s="509"/>
      <c r="BBQ4" s="509"/>
      <c r="BBR4" s="509"/>
      <c r="BBS4" s="509"/>
      <c r="BBT4" s="509"/>
      <c r="BBU4" s="509"/>
      <c r="BBV4" s="509"/>
      <c r="BBW4" s="509"/>
      <c r="BBX4" s="509"/>
      <c r="BBY4" s="509"/>
      <c r="BBZ4" s="509"/>
      <c r="BCA4" s="509"/>
      <c r="BCB4" s="509"/>
      <c r="BCC4" s="509"/>
      <c r="BCD4" s="509"/>
      <c r="BCE4" s="509"/>
      <c r="BCF4" s="509"/>
      <c r="BCG4" s="509"/>
      <c r="BCH4" s="509"/>
      <c r="BCI4" s="509"/>
      <c r="BCJ4" s="509"/>
      <c r="BCK4" s="509"/>
      <c r="BCL4" s="509"/>
      <c r="BCM4" s="509"/>
      <c r="BCN4" s="509"/>
      <c r="BCO4" s="509"/>
      <c r="BCP4" s="509"/>
      <c r="BCQ4" s="509"/>
      <c r="BCR4" s="509"/>
      <c r="BCS4" s="509"/>
      <c r="BCT4" s="509"/>
      <c r="BCU4" s="509"/>
      <c r="BCV4" s="509"/>
      <c r="BCW4" s="509"/>
      <c r="BCX4" s="509"/>
      <c r="BCY4" s="509"/>
      <c r="BCZ4" s="509"/>
      <c r="BDA4" s="509"/>
      <c r="BDB4" s="509"/>
      <c r="BDC4" s="509"/>
      <c r="BDD4" s="509"/>
      <c r="BDE4" s="509"/>
      <c r="BDF4" s="509"/>
      <c r="BDG4" s="509"/>
      <c r="BDH4" s="509"/>
      <c r="BDI4" s="509"/>
      <c r="BDJ4" s="509"/>
      <c r="BDK4" s="509"/>
      <c r="BDL4" s="509"/>
      <c r="BDM4" s="509"/>
      <c r="BDN4" s="509"/>
      <c r="BDO4" s="509"/>
      <c r="BDP4" s="509"/>
      <c r="BDQ4" s="509"/>
      <c r="BDR4" s="509"/>
      <c r="BDS4" s="509"/>
      <c r="BDT4" s="509"/>
      <c r="BDU4" s="509"/>
      <c r="BDV4" s="509"/>
      <c r="BDW4" s="509"/>
      <c r="BDX4" s="509"/>
      <c r="BDY4" s="509"/>
      <c r="BDZ4" s="509"/>
      <c r="BEA4" s="509"/>
      <c r="BEB4" s="509"/>
      <c r="BEC4" s="509"/>
      <c r="BED4" s="509"/>
      <c r="BEE4" s="509"/>
      <c r="BEF4" s="509"/>
      <c r="BEG4" s="509"/>
      <c r="BEH4" s="509"/>
      <c r="BEI4" s="509"/>
      <c r="BEJ4" s="509"/>
      <c r="BEK4" s="509"/>
      <c r="BEL4" s="509"/>
      <c r="BEM4" s="509"/>
      <c r="BEN4" s="509"/>
      <c r="BEO4" s="509"/>
      <c r="BEP4" s="509"/>
      <c r="BEQ4" s="509"/>
      <c r="BER4" s="509"/>
      <c r="BES4" s="509"/>
      <c r="BET4" s="509"/>
      <c r="BEU4" s="509"/>
      <c r="BEV4" s="509"/>
      <c r="BEW4" s="509"/>
      <c r="BEX4" s="509"/>
      <c r="BEY4" s="509"/>
      <c r="BEZ4" s="509"/>
      <c r="BFA4" s="509"/>
      <c r="BFB4" s="509"/>
      <c r="BFC4" s="509"/>
      <c r="BFD4" s="509"/>
      <c r="BFE4" s="509"/>
      <c r="BFF4" s="509"/>
      <c r="BFG4" s="509"/>
      <c r="BFH4" s="509"/>
      <c r="BFI4" s="509"/>
      <c r="BFJ4" s="509"/>
      <c r="BFK4" s="509"/>
      <c r="BFL4" s="509"/>
      <c r="BFM4" s="509"/>
      <c r="BFN4" s="509"/>
      <c r="BFO4" s="509"/>
      <c r="BFP4" s="509"/>
      <c r="BFQ4" s="509"/>
      <c r="BFR4" s="509"/>
      <c r="BFS4" s="509"/>
      <c r="BFT4" s="509"/>
      <c r="BFU4" s="509"/>
      <c r="BFV4" s="509"/>
      <c r="BFW4" s="509"/>
      <c r="BFX4" s="509"/>
      <c r="BFY4" s="509"/>
      <c r="BFZ4" s="509"/>
      <c r="BGA4" s="509"/>
      <c r="BGB4" s="509"/>
      <c r="BGC4" s="509"/>
      <c r="BGD4" s="509"/>
      <c r="BGE4" s="509"/>
      <c r="BGF4" s="509"/>
      <c r="BGG4" s="509"/>
      <c r="BGH4" s="509"/>
      <c r="BGI4" s="509"/>
      <c r="BGJ4" s="509"/>
      <c r="BGK4" s="509"/>
      <c r="BGL4" s="509"/>
      <c r="BGM4" s="509"/>
      <c r="BGN4" s="509"/>
      <c r="BGO4" s="509"/>
      <c r="BGP4" s="509"/>
      <c r="BGQ4" s="509"/>
      <c r="BGR4" s="509"/>
      <c r="BGS4" s="509"/>
      <c r="BGT4" s="509"/>
      <c r="BGU4" s="509"/>
      <c r="BGV4" s="509"/>
      <c r="BGW4" s="509"/>
      <c r="BGX4" s="509"/>
      <c r="BGY4" s="509"/>
      <c r="BGZ4" s="509"/>
      <c r="BHA4" s="509"/>
      <c r="BHB4" s="509"/>
      <c r="BHC4" s="509"/>
      <c r="BHD4" s="509"/>
      <c r="BHE4" s="509"/>
      <c r="BHF4" s="509"/>
      <c r="BHG4" s="509"/>
      <c r="BHH4" s="509"/>
      <c r="BHI4" s="509"/>
      <c r="BHJ4" s="509"/>
      <c r="BHK4" s="509"/>
      <c r="BHL4" s="509"/>
      <c r="BHM4" s="509"/>
      <c r="BHN4" s="509"/>
      <c r="BHO4" s="509"/>
      <c r="BHP4" s="509"/>
      <c r="BHQ4" s="509"/>
      <c r="BHR4" s="509"/>
      <c r="BHS4" s="509"/>
      <c r="BHT4" s="509"/>
      <c r="BHU4" s="509"/>
      <c r="BHV4" s="509"/>
      <c r="BHW4" s="509"/>
      <c r="BHX4" s="509"/>
      <c r="BHY4" s="509"/>
      <c r="BHZ4" s="509"/>
      <c r="BIA4" s="509"/>
      <c r="BIB4" s="509"/>
      <c r="BIC4" s="509"/>
      <c r="BID4" s="509"/>
      <c r="BIE4" s="509"/>
      <c r="BIF4" s="509"/>
      <c r="BIG4" s="509"/>
      <c r="BIH4" s="509"/>
      <c r="BII4" s="509"/>
      <c r="BIJ4" s="509"/>
      <c r="BIK4" s="509"/>
      <c r="BIL4" s="509"/>
      <c r="BIM4" s="509"/>
      <c r="BIN4" s="509"/>
      <c r="BIO4" s="509"/>
      <c r="BIP4" s="509"/>
      <c r="BIQ4" s="509"/>
      <c r="BIR4" s="509"/>
      <c r="BIS4" s="509"/>
      <c r="BIT4" s="509"/>
      <c r="BIU4" s="509"/>
      <c r="BIV4" s="509"/>
      <c r="BIW4" s="509"/>
      <c r="BIX4" s="509"/>
      <c r="BIY4" s="509"/>
      <c r="BIZ4" s="509"/>
      <c r="BJA4" s="509"/>
      <c r="BJB4" s="509"/>
      <c r="BJC4" s="509"/>
      <c r="BJD4" s="509"/>
      <c r="BJE4" s="509"/>
      <c r="BJF4" s="509"/>
      <c r="BJG4" s="509"/>
      <c r="BJH4" s="509"/>
      <c r="BJI4" s="509"/>
      <c r="BJJ4" s="509"/>
      <c r="BJK4" s="509"/>
      <c r="BJL4" s="509"/>
      <c r="BJM4" s="509"/>
      <c r="BJN4" s="509"/>
      <c r="BJO4" s="509"/>
      <c r="BJP4" s="509"/>
      <c r="BJQ4" s="509"/>
      <c r="BJR4" s="509"/>
      <c r="BJS4" s="509"/>
      <c r="BJT4" s="509"/>
      <c r="BJU4" s="509"/>
      <c r="BJV4" s="509"/>
      <c r="BJW4" s="509"/>
      <c r="BJX4" s="509"/>
      <c r="BJY4" s="509"/>
      <c r="BJZ4" s="509"/>
      <c r="BKA4" s="509"/>
      <c r="BKB4" s="509"/>
      <c r="BKC4" s="509"/>
      <c r="BKD4" s="509"/>
      <c r="BKE4" s="509"/>
      <c r="BKF4" s="509"/>
      <c r="BKG4" s="509"/>
      <c r="BKH4" s="509"/>
      <c r="BKI4" s="509"/>
      <c r="BKJ4" s="509"/>
      <c r="BKK4" s="509"/>
      <c r="BKL4" s="509"/>
      <c r="BKM4" s="509"/>
      <c r="BKN4" s="509"/>
      <c r="BKO4" s="509"/>
      <c r="BKP4" s="509"/>
      <c r="BKQ4" s="509"/>
      <c r="BKR4" s="509"/>
      <c r="BKS4" s="509"/>
      <c r="BKT4" s="509"/>
      <c r="BKU4" s="509"/>
      <c r="BKV4" s="509"/>
      <c r="BKW4" s="509"/>
      <c r="BKX4" s="509"/>
      <c r="BKY4" s="509"/>
      <c r="BKZ4" s="509"/>
      <c r="BLA4" s="509"/>
      <c r="BLB4" s="509"/>
      <c r="BLC4" s="509"/>
      <c r="BLD4" s="509"/>
      <c r="BLE4" s="509"/>
      <c r="BLF4" s="509"/>
      <c r="BLG4" s="509"/>
    </row>
    <row r="5" spans="1:1671" s="687" customFormat="1" ht="15" customHeight="1" thickBot="1" x14ac:dyDescent="0.4">
      <c r="A5" s="680">
        <v>2021</v>
      </c>
      <c r="B5" s="1028">
        <f>'FY21 Allocations'!Y18</f>
        <v>805095.33507131052</v>
      </c>
      <c r="C5" s="1028">
        <f>'FY21 Allocations'!Z18</f>
        <v>197066.67603115004</v>
      </c>
      <c r="D5" s="1028">
        <f>'FY21 Allocations'!AA18</f>
        <v>359722.8266712444</v>
      </c>
      <c r="E5" s="1028">
        <f>'FY21 Allocations'!AB18</f>
        <v>327999.85027223529</v>
      </c>
      <c r="F5" s="1028">
        <f>'FY21 Allocations'!AC18</f>
        <v>1689884.6880459401</v>
      </c>
      <c r="G5" s="1028">
        <f>'FY21 Allocations'!Q18</f>
        <v>0</v>
      </c>
      <c r="H5" s="1028">
        <f>'FY21 Allocations'!BB18</f>
        <v>1559255.8909128858</v>
      </c>
      <c r="I5" s="861"/>
      <c r="J5" s="825">
        <f>'FY21 Formula Counts '!K11</f>
        <v>1386</v>
      </c>
      <c r="K5" s="826">
        <f>'FY21 Allocations'!AX18</f>
        <v>1182</v>
      </c>
      <c r="L5" s="825"/>
      <c r="M5" s="825"/>
      <c r="N5" s="827"/>
      <c r="O5" s="827"/>
      <c r="P5" s="827"/>
      <c r="Q5" s="827"/>
      <c r="R5" s="826">
        <f>'FY21 Formula Counts '!F11</f>
        <v>1280</v>
      </c>
      <c r="S5" s="826">
        <f>'FY21 Formula Counts '!G11</f>
        <v>66</v>
      </c>
      <c r="T5" s="826">
        <f>'FY21 Formula Counts '!H11</f>
        <v>0</v>
      </c>
      <c r="U5" s="826">
        <f>'FY21 Formula Counts '!I11</f>
        <v>40</v>
      </c>
      <c r="V5" s="826">
        <f>'FY21 Formula Counts '!K11</f>
        <v>1386</v>
      </c>
      <c r="W5" s="826">
        <f>'FY21 Formula Counts '!L11</f>
        <v>7100</v>
      </c>
      <c r="X5" s="842">
        <f>'FY21 Formula Counts '!M11</f>
        <v>0.19521126760563381</v>
      </c>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4"/>
      <c r="AZ5" s="834"/>
      <c r="BA5" s="834"/>
      <c r="BB5" s="834"/>
      <c r="BC5" s="834"/>
      <c r="BD5" s="834"/>
      <c r="BE5" s="834"/>
      <c r="BF5" s="834"/>
      <c r="BG5" s="834"/>
      <c r="BH5" s="834"/>
      <c r="BI5" s="834"/>
      <c r="BJ5" s="834"/>
      <c r="BK5" s="834"/>
      <c r="BL5" s="834"/>
      <c r="BM5" s="834"/>
      <c r="BN5" s="834"/>
      <c r="BO5" s="834"/>
      <c r="BP5" s="834"/>
      <c r="BQ5" s="834"/>
      <c r="BR5" s="834"/>
      <c r="BS5" s="834"/>
      <c r="BT5" s="834"/>
      <c r="BU5" s="834"/>
      <c r="BV5" s="834"/>
      <c r="BW5" s="834"/>
      <c r="BX5" s="834"/>
      <c r="BY5" s="834"/>
      <c r="BZ5" s="834"/>
      <c r="CA5" s="834"/>
      <c r="CB5" s="834"/>
      <c r="CC5" s="834"/>
      <c r="CD5" s="834"/>
      <c r="CE5" s="834"/>
      <c r="CF5" s="834"/>
      <c r="CG5" s="834"/>
      <c r="CH5" s="834"/>
      <c r="CI5" s="834"/>
      <c r="CJ5" s="834"/>
      <c r="CK5" s="834"/>
      <c r="CL5" s="834"/>
      <c r="CM5" s="834"/>
      <c r="CN5" s="834"/>
      <c r="CO5" s="834"/>
      <c r="CP5" s="834"/>
      <c r="CQ5" s="834"/>
      <c r="CR5" s="834"/>
      <c r="CS5" s="834"/>
      <c r="CT5" s="834"/>
      <c r="CU5" s="834"/>
      <c r="CV5" s="834"/>
      <c r="CW5" s="834"/>
      <c r="CX5" s="834"/>
      <c r="CY5" s="834"/>
      <c r="CZ5" s="834"/>
      <c r="DA5" s="834"/>
      <c r="DB5" s="834"/>
      <c r="DC5" s="834"/>
      <c r="DD5" s="834"/>
      <c r="DE5" s="834"/>
      <c r="DF5" s="834"/>
      <c r="DG5" s="834"/>
      <c r="DH5" s="834"/>
      <c r="DI5" s="834"/>
      <c r="DJ5" s="834"/>
      <c r="DK5" s="834"/>
      <c r="DL5" s="834"/>
      <c r="DM5" s="834"/>
      <c r="DN5" s="834"/>
      <c r="DO5" s="834"/>
      <c r="DP5" s="834"/>
      <c r="DQ5" s="834"/>
      <c r="DR5" s="834"/>
      <c r="DS5" s="834"/>
      <c r="DT5" s="834"/>
      <c r="DU5" s="834"/>
      <c r="DV5" s="834"/>
      <c r="DW5" s="834"/>
      <c r="DX5" s="834"/>
      <c r="DY5" s="834"/>
      <c r="DZ5" s="834"/>
      <c r="EA5" s="834"/>
      <c r="EB5" s="834"/>
      <c r="EC5" s="834"/>
      <c r="ED5" s="834"/>
      <c r="EE5" s="834"/>
      <c r="EF5" s="834"/>
      <c r="EG5" s="834"/>
      <c r="EH5" s="834"/>
      <c r="EI5" s="834"/>
      <c r="EJ5" s="834"/>
      <c r="EK5" s="834"/>
      <c r="EL5" s="834"/>
      <c r="EM5" s="834"/>
      <c r="EN5" s="834"/>
      <c r="EO5" s="834"/>
      <c r="EP5" s="834"/>
      <c r="EQ5" s="834"/>
      <c r="ER5" s="834"/>
      <c r="ES5" s="834"/>
      <c r="ET5" s="834"/>
      <c r="EU5" s="834"/>
      <c r="EV5" s="834"/>
      <c r="EW5" s="834"/>
      <c r="EX5" s="834"/>
      <c r="EY5" s="834"/>
      <c r="EZ5" s="834"/>
      <c r="FA5" s="834"/>
      <c r="FB5" s="834"/>
      <c r="FC5" s="834"/>
      <c r="FD5" s="834"/>
      <c r="FE5" s="834"/>
      <c r="FF5" s="834"/>
      <c r="FG5" s="834"/>
      <c r="FH5" s="834"/>
      <c r="FI5" s="834"/>
      <c r="FJ5" s="834"/>
      <c r="FK5" s="834"/>
      <c r="FL5" s="834"/>
      <c r="FM5" s="834"/>
      <c r="FN5" s="834"/>
      <c r="FO5" s="834"/>
      <c r="FP5" s="834"/>
      <c r="FQ5" s="834"/>
      <c r="FR5" s="834"/>
      <c r="FS5" s="834"/>
      <c r="FT5" s="834"/>
      <c r="FU5" s="834"/>
      <c r="FV5" s="834"/>
      <c r="FW5" s="834"/>
      <c r="FX5" s="834"/>
      <c r="FY5" s="834"/>
      <c r="FZ5" s="834"/>
      <c r="GA5" s="834"/>
      <c r="GB5" s="834"/>
      <c r="GC5" s="834"/>
      <c r="GD5" s="834"/>
      <c r="GE5" s="834"/>
      <c r="GF5" s="834"/>
      <c r="GG5" s="834"/>
      <c r="GH5" s="834"/>
      <c r="GI5" s="834"/>
      <c r="GJ5" s="834"/>
      <c r="GK5" s="834"/>
      <c r="GL5" s="834"/>
      <c r="GM5" s="834"/>
      <c r="GN5" s="834"/>
      <c r="GO5" s="834"/>
      <c r="GP5" s="834"/>
      <c r="GQ5" s="834"/>
      <c r="GR5" s="834"/>
      <c r="GS5" s="834"/>
      <c r="GT5" s="834"/>
      <c r="GU5" s="834"/>
      <c r="GV5" s="834"/>
      <c r="GW5" s="834"/>
      <c r="GX5" s="834"/>
      <c r="GY5" s="834"/>
      <c r="GZ5" s="834"/>
      <c r="HA5" s="834"/>
      <c r="HB5" s="834"/>
      <c r="HC5" s="834"/>
      <c r="HD5" s="834"/>
      <c r="HE5" s="834"/>
      <c r="HF5" s="834"/>
      <c r="HG5" s="834"/>
      <c r="HH5" s="686"/>
      <c r="HI5" s="686"/>
      <c r="HJ5" s="686"/>
      <c r="HK5" s="686"/>
      <c r="HL5" s="686"/>
      <c r="HM5" s="686"/>
      <c r="HN5" s="686"/>
      <c r="HO5" s="686"/>
      <c r="HP5" s="686"/>
      <c r="HQ5" s="686"/>
      <c r="HR5" s="686"/>
      <c r="HS5" s="686"/>
      <c r="HT5" s="686"/>
      <c r="HU5" s="686"/>
      <c r="HV5" s="686"/>
      <c r="HW5" s="686"/>
      <c r="HX5" s="686"/>
      <c r="HY5" s="686"/>
      <c r="HZ5" s="686"/>
      <c r="IA5" s="686"/>
      <c r="IB5" s="686"/>
      <c r="IC5" s="686"/>
      <c r="ID5" s="686"/>
      <c r="IE5" s="686"/>
      <c r="IF5" s="686"/>
      <c r="IG5" s="686"/>
      <c r="IH5" s="686"/>
      <c r="II5" s="686"/>
      <c r="IJ5" s="686"/>
      <c r="IK5" s="686"/>
      <c r="IL5" s="686"/>
      <c r="IM5" s="686"/>
      <c r="IN5" s="686"/>
      <c r="IO5" s="686"/>
      <c r="IP5" s="686"/>
      <c r="IQ5" s="686"/>
      <c r="IR5" s="686"/>
      <c r="IS5" s="686"/>
      <c r="IT5" s="686"/>
      <c r="IU5" s="686"/>
      <c r="IV5" s="686"/>
      <c r="IW5" s="686"/>
      <c r="IX5" s="686"/>
      <c r="IY5" s="686"/>
      <c r="IZ5" s="686"/>
      <c r="JA5" s="686"/>
      <c r="JB5" s="686"/>
      <c r="JC5" s="686"/>
      <c r="JD5" s="686"/>
      <c r="JE5" s="686"/>
      <c r="JF5" s="686"/>
      <c r="JG5" s="686"/>
      <c r="JH5" s="686"/>
      <c r="JI5" s="686"/>
      <c r="JJ5" s="686"/>
      <c r="JK5" s="686"/>
      <c r="JL5" s="686"/>
      <c r="JM5" s="686"/>
      <c r="JN5" s="686"/>
      <c r="JO5" s="686"/>
      <c r="JP5" s="686"/>
      <c r="JQ5" s="686"/>
      <c r="JR5" s="686"/>
      <c r="JS5" s="686"/>
      <c r="JT5" s="686"/>
      <c r="JU5" s="686"/>
      <c r="JV5" s="686"/>
      <c r="JW5" s="686"/>
      <c r="JX5" s="686"/>
      <c r="JY5" s="686"/>
      <c r="JZ5" s="686"/>
      <c r="KA5" s="686"/>
      <c r="KB5" s="686"/>
      <c r="KC5" s="686"/>
      <c r="KD5" s="686"/>
      <c r="KE5" s="686"/>
      <c r="KF5" s="686"/>
      <c r="KG5" s="686"/>
      <c r="KH5" s="686"/>
      <c r="KI5" s="686"/>
      <c r="KJ5" s="686"/>
      <c r="KK5" s="686"/>
      <c r="KL5" s="686"/>
      <c r="KM5" s="686"/>
      <c r="KN5" s="686"/>
      <c r="KO5" s="686"/>
      <c r="KP5" s="686"/>
      <c r="KQ5" s="686"/>
      <c r="KR5" s="686"/>
      <c r="KS5" s="686"/>
      <c r="KT5" s="686"/>
      <c r="KU5" s="686"/>
      <c r="KV5" s="686"/>
      <c r="KW5" s="686"/>
      <c r="KX5" s="686"/>
      <c r="KY5" s="686"/>
      <c r="KZ5" s="686"/>
      <c r="LA5" s="686"/>
      <c r="LB5" s="686"/>
      <c r="LC5" s="686"/>
      <c r="LD5" s="686"/>
      <c r="LE5" s="686"/>
      <c r="LF5" s="686"/>
      <c r="LG5" s="686"/>
      <c r="LH5" s="686"/>
      <c r="LI5" s="686"/>
      <c r="LJ5" s="686"/>
      <c r="LK5" s="686"/>
      <c r="LL5" s="686"/>
      <c r="LM5" s="686"/>
      <c r="LN5" s="686"/>
      <c r="LO5" s="686"/>
      <c r="LP5" s="686"/>
      <c r="LQ5" s="686"/>
      <c r="LR5" s="686"/>
      <c r="LS5" s="686"/>
      <c r="LT5" s="686"/>
      <c r="LU5" s="686"/>
      <c r="LV5" s="686"/>
      <c r="LW5" s="686"/>
      <c r="LX5" s="686"/>
      <c r="LY5" s="686"/>
      <c r="LZ5" s="686"/>
      <c r="MA5" s="686"/>
      <c r="MB5" s="686"/>
      <c r="MC5" s="686"/>
      <c r="MD5" s="686"/>
      <c r="ME5" s="686"/>
      <c r="MF5" s="686"/>
      <c r="MG5" s="686"/>
      <c r="MH5" s="686"/>
      <c r="MI5" s="686"/>
      <c r="MJ5" s="686"/>
      <c r="MK5" s="686"/>
      <c r="ML5" s="686"/>
      <c r="MM5" s="686"/>
      <c r="MN5" s="686"/>
      <c r="MO5" s="686"/>
      <c r="MP5" s="686"/>
      <c r="MQ5" s="686"/>
      <c r="MR5" s="686"/>
      <c r="MS5" s="686"/>
      <c r="MT5" s="686"/>
      <c r="MU5" s="686"/>
      <c r="MV5" s="686"/>
      <c r="MW5" s="686"/>
      <c r="MX5" s="686"/>
      <c r="MY5" s="686"/>
      <c r="MZ5" s="686"/>
      <c r="NA5" s="686"/>
      <c r="NB5" s="686"/>
      <c r="NC5" s="686"/>
      <c r="ND5" s="686"/>
      <c r="NE5" s="686"/>
      <c r="NF5" s="686"/>
      <c r="NG5" s="686"/>
      <c r="NH5" s="686"/>
      <c r="NI5" s="686"/>
      <c r="NJ5" s="686"/>
      <c r="NK5" s="686"/>
      <c r="NL5" s="686"/>
      <c r="NM5" s="686"/>
      <c r="NN5" s="686"/>
      <c r="NO5" s="686"/>
      <c r="NP5" s="686"/>
      <c r="NQ5" s="686"/>
      <c r="NR5" s="686"/>
      <c r="NS5" s="686"/>
      <c r="NT5" s="686"/>
      <c r="NU5" s="686"/>
      <c r="NV5" s="686"/>
      <c r="NW5" s="686"/>
      <c r="NX5" s="686"/>
      <c r="NY5" s="686"/>
      <c r="NZ5" s="686"/>
      <c r="OA5" s="686"/>
      <c r="OB5" s="686"/>
      <c r="OC5" s="686"/>
      <c r="OD5" s="686"/>
      <c r="OE5" s="686"/>
      <c r="OF5" s="686"/>
      <c r="OG5" s="686"/>
      <c r="OH5" s="686"/>
      <c r="OI5" s="686"/>
      <c r="OJ5" s="686"/>
      <c r="OK5" s="686"/>
      <c r="OL5" s="686"/>
      <c r="OM5" s="686"/>
      <c r="ON5" s="686"/>
      <c r="OO5" s="686"/>
      <c r="OP5" s="686"/>
      <c r="OQ5" s="686"/>
      <c r="OR5" s="686"/>
      <c r="OS5" s="686"/>
      <c r="OT5" s="686"/>
      <c r="OU5" s="686"/>
      <c r="OV5" s="686"/>
      <c r="OW5" s="686"/>
      <c r="OX5" s="686"/>
      <c r="OY5" s="686"/>
      <c r="OZ5" s="686"/>
      <c r="PA5" s="686"/>
      <c r="PB5" s="686"/>
      <c r="PC5" s="686"/>
      <c r="PD5" s="686"/>
      <c r="PE5" s="686"/>
      <c r="PF5" s="686"/>
      <c r="PG5" s="686"/>
      <c r="PH5" s="686"/>
      <c r="PI5" s="686"/>
      <c r="PJ5" s="686"/>
      <c r="PK5" s="686"/>
      <c r="PL5" s="686"/>
      <c r="PM5" s="686"/>
      <c r="PN5" s="686"/>
      <c r="PO5" s="686"/>
      <c r="PP5" s="686"/>
      <c r="PQ5" s="686"/>
      <c r="PR5" s="686"/>
      <c r="PS5" s="686"/>
      <c r="PT5" s="686"/>
      <c r="PU5" s="686"/>
      <c r="PV5" s="686"/>
      <c r="PW5" s="686"/>
      <c r="PX5" s="686"/>
      <c r="PY5" s="686"/>
      <c r="PZ5" s="686"/>
      <c r="QA5" s="686"/>
      <c r="QB5" s="686"/>
      <c r="QC5" s="686"/>
      <c r="QD5" s="686"/>
      <c r="QE5" s="686"/>
      <c r="QF5" s="686"/>
      <c r="QG5" s="686"/>
      <c r="QH5" s="686"/>
      <c r="QI5" s="686"/>
      <c r="QJ5" s="686"/>
      <c r="QK5" s="686"/>
      <c r="QL5" s="686"/>
      <c r="QM5" s="686"/>
      <c r="QN5" s="686"/>
      <c r="QO5" s="686"/>
      <c r="QP5" s="686"/>
      <c r="QQ5" s="686"/>
      <c r="QR5" s="686"/>
      <c r="QS5" s="686"/>
      <c r="QT5" s="686"/>
      <c r="QU5" s="686"/>
      <c r="QV5" s="686"/>
      <c r="QW5" s="686"/>
      <c r="QX5" s="686"/>
      <c r="QY5" s="686"/>
      <c r="QZ5" s="686"/>
      <c r="RA5" s="686"/>
      <c r="RB5" s="686"/>
      <c r="RC5" s="686"/>
      <c r="RD5" s="686"/>
      <c r="RE5" s="686"/>
      <c r="RF5" s="686"/>
      <c r="RG5" s="686"/>
      <c r="RH5" s="686"/>
      <c r="RI5" s="686"/>
      <c r="RJ5" s="686"/>
      <c r="RK5" s="686"/>
      <c r="RL5" s="686"/>
      <c r="RM5" s="686"/>
      <c r="RN5" s="686"/>
      <c r="RO5" s="686"/>
      <c r="RP5" s="686"/>
      <c r="RQ5" s="686"/>
      <c r="RR5" s="686"/>
      <c r="RS5" s="686"/>
      <c r="RT5" s="686"/>
      <c r="RU5" s="686"/>
      <c r="RV5" s="686"/>
      <c r="RW5" s="686"/>
      <c r="RX5" s="686"/>
      <c r="RY5" s="686"/>
      <c r="RZ5" s="686"/>
      <c r="SA5" s="686"/>
      <c r="SB5" s="686"/>
      <c r="SC5" s="686"/>
      <c r="SD5" s="686"/>
      <c r="SE5" s="686"/>
      <c r="SF5" s="686"/>
      <c r="SG5" s="686"/>
      <c r="SH5" s="686"/>
      <c r="SI5" s="686"/>
      <c r="SJ5" s="686"/>
      <c r="SK5" s="686"/>
      <c r="SL5" s="686"/>
      <c r="SM5" s="686"/>
      <c r="SN5" s="686"/>
      <c r="SO5" s="686"/>
      <c r="SP5" s="686"/>
      <c r="SQ5" s="686"/>
      <c r="SR5" s="686"/>
      <c r="SS5" s="686"/>
      <c r="ST5" s="686"/>
      <c r="SU5" s="686"/>
      <c r="SV5" s="686"/>
      <c r="SW5" s="686"/>
      <c r="SX5" s="686"/>
      <c r="SY5" s="686"/>
      <c r="SZ5" s="686"/>
      <c r="TA5" s="686"/>
      <c r="TB5" s="686"/>
      <c r="TC5" s="686"/>
      <c r="TD5" s="686"/>
      <c r="TE5" s="686"/>
      <c r="TF5" s="686"/>
      <c r="TG5" s="686"/>
      <c r="TH5" s="686"/>
      <c r="TI5" s="686"/>
      <c r="TJ5" s="686"/>
      <c r="TK5" s="686"/>
      <c r="TL5" s="686"/>
      <c r="TM5" s="686"/>
      <c r="TN5" s="686"/>
      <c r="TO5" s="686"/>
      <c r="TP5" s="686"/>
      <c r="TQ5" s="686"/>
      <c r="TR5" s="686"/>
      <c r="TS5" s="686"/>
      <c r="TT5" s="686"/>
      <c r="TU5" s="686"/>
      <c r="TV5" s="686"/>
      <c r="TW5" s="686"/>
      <c r="TX5" s="686"/>
      <c r="TY5" s="686"/>
      <c r="TZ5" s="686"/>
      <c r="UA5" s="686"/>
      <c r="UB5" s="686"/>
      <c r="UC5" s="686"/>
      <c r="UD5" s="686"/>
      <c r="UE5" s="686"/>
      <c r="UF5" s="686"/>
      <c r="UG5" s="686"/>
      <c r="UH5" s="686"/>
      <c r="UI5" s="686"/>
      <c r="UJ5" s="686"/>
      <c r="UK5" s="686"/>
      <c r="UL5" s="686"/>
      <c r="UM5" s="686"/>
      <c r="UN5" s="686"/>
      <c r="UO5" s="686"/>
      <c r="UP5" s="686"/>
      <c r="UQ5" s="686"/>
      <c r="UR5" s="686"/>
      <c r="US5" s="686"/>
      <c r="UT5" s="686"/>
      <c r="UU5" s="686"/>
      <c r="UV5" s="686"/>
      <c r="UW5" s="686"/>
      <c r="UX5" s="686"/>
      <c r="UY5" s="686"/>
      <c r="UZ5" s="686"/>
      <c r="VA5" s="686"/>
      <c r="VB5" s="686"/>
      <c r="VC5" s="686"/>
      <c r="VD5" s="686"/>
      <c r="VE5" s="686"/>
      <c r="VF5" s="686"/>
      <c r="VG5" s="686"/>
      <c r="VH5" s="686"/>
      <c r="VI5" s="686"/>
      <c r="VJ5" s="686"/>
      <c r="VK5" s="686"/>
      <c r="VL5" s="686"/>
      <c r="VM5" s="686"/>
      <c r="VN5" s="686"/>
      <c r="VO5" s="686"/>
      <c r="VP5" s="686"/>
      <c r="VQ5" s="686"/>
      <c r="VR5" s="686"/>
      <c r="VS5" s="686"/>
      <c r="VT5" s="686"/>
      <c r="VU5" s="686"/>
      <c r="VV5" s="686"/>
      <c r="VW5" s="686"/>
      <c r="VX5" s="686"/>
      <c r="VY5" s="686"/>
      <c r="VZ5" s="686"/>
      <c r="WA5" s="686"/>
      <c r="WB5" s="686"/>
      <c r="WC5" s="686"/>
      <c r="WD5" s="686"/>
      <c r="WE5" s="686"/>
      <c r="WF5" s="686"/>
      <c r="WG5" s="686"/>
      <c r="WH5" s="686"/>
      <c r="WI5" s="686"/>
      <c r="WJ5" s="686"/>
      <c r="WK5" s="686"/>
      <c r="WL5" s="686"/>
      <c r="WM5" s="686"/>
      <c r="WN5" s="686"/>
      <c r="WO5" s="686"/>
      <c r="WP5" s="686"/>
      <c r="WQ5" s="686"/>
      <c r="WR5" s="686"/>
      <c r="WS5" s="686"/>
      <c r="WT5" s="686"/>
      <c r="WU5" s="686"/>
      <c r="WV5" s="686"/>
      <c r="WW5" s="686"/>
      <c r="WX5" s="686"/>
      <c r="WY5" s="686"/>
      <c r="WZ5" s="686"/>
      <c r="XA5" s="686"/>
      <c r="XB5" s="686"/>
      <c r="XC5" s="686"/>
      <c r="XD5" s="686"/>
      <c r="XE5" s="686"/>
      <c r="XF5" s="686"/>
      <c r="XG5" s="686"/>
      <c r="XH5" s="686"/>
      <c r="XI5" s="686"/>
      <c r="XJ5" s="686"/>
      <c r="XK5" s="686"/>
      <c r="XL5" s="686"/>
      <c r="XM5" s="686"/>
      <c r="XN5" s="686"/>
      <c r="XO5" s="686"/>
      <c r="XP5" s="686"/>
      <c r="XQ5" s="686"/>
      <c r="XR5" s="686"/>
      <c r="XS5" s="686"/>
      <c r="XT5" s="686"/>
      <c r="XU5" s="686"/>
      <c r="XV5" s="686"/>
      <c r="XW5" s="686"/>
      <c r="XX5" s="686"/>
      <c r="XY5" s="686"/>
      <c r="XZ5" s="686"/>
      <c r="YA5" s="686"/>
      <c r="YB5" s="686"/>
      <c r="YC5" s="686"/>
      <c r="YD5" s="686"/>
      <c r="YE5" s="686"/>
      <c r="YF5" s="686"/>
      <c r="YG5" s="686"/>
      <c r="YH5" s="686"/>
      <c r="YI5" s="686"/>
      <c r="YJ5" s="686"/>
      <c r="YK5" s="686"/>
      <c r="YL5" s="686"/>
      <c r="YM5" s="686"/>
      <c r="YN5" s="686"/>
      <c r="YO5" s="686"/>
      <c r="YP5" s="686"/>
      <c r="YQ5" s="686"/>
      <c r="YR5" s="686"/>
      <c r="YS5" s="686"/>
      <c r="YT5" s="686"/>
      <c r="YU5" s="686"/>
      <c r="YV5" s="686"/>
      <c r="YW5" s="686"/>
      <c r="YX5" s="686"/>
      <c r="YY5" s="686"/>
      <c r="YZ5" s="686"/>
      <c r="ZA5" s="686"/>
      <c r="ZB5" s="686"/>
      <c r="ZC5" s="686"/>
      <c r="ZD5" s="686"/>
      <c r="ZE5" s="686"/>
      <c r="ZF5" s="686"/>
      <c r="ZG5" s="686"/>
      <c r="ZH5" s="686"/>
      <c r="ZI5" s="686"/>
      <c r="ZJ5" s="686"/>
      <c r="ZK5" s="686"/>
      <c r="ZL5" s="686"/>
      <c r="ZM5" s="686"/>
      <c r="ZN5" s="686"/>
      <c r="ZO5" s="686"/>
      <c r="ZP5" s="686"/>
      <c r="ZQ5" s="686"/>
      <c r="ZR5" s="686"/>
      <c r="ZS5" s="686"/>
      <c r="ZT5" s="686"/>
      <c r="ZU5" s="686"/>
      <c r="ZV5" s="686"/>
      <c r="ZW5" s="686"/>
      <c r="ZX5" s="686"/>
      <c r="ZY5" s="686"/>
      <c r="ZZ5" s="686"/>
      <c r="AAA5" s="686"/>
      <c r="AAB5" s="686"/>
      <c r="AAC5" s="686"/>
      <c r="AAD5" s="686"/>
      <c r="AAE5" s="686"/>
      <c r="AAF5" s="686"/>
      <c r="AAG5" s="686"/>
      <c r="AAH5" s="686"/>
      <c r="AAI5" s="686"/>
      <c r="AAJ5" s="686"/>
      <c r="AAK5" s="686"/>
      <c r="AAL5" s="686"/>
      <c r="AAM5" s="686"/>
      <c r="AAN5" s="686"/>
      <c r="AAO5" s="686"/>
      <c r="AAP5" s="686"/>
      <c r="AAQ5" s="686"/>
      <c r="AAR5" s="686"/>
      <c r="AAS5" s="686"/>
      <c r="AAT5" s="686"/>
      <c r="AAU5" s="686"/>
      <c r="AAV5" s="686"/>
      <c r="AAW5" s="686"/>
      <c r="AAX5" s="686"/>
      <c r="AAY5" s="686"/>
      <c r="AAZ5" s="686"/>
      <c r="ABA5" s="686"/>
      <c r="ABB5" s="686"/>
      <c r="ABC5" s="686"/>
      <c r="ABD5" s="686"/>
      <c r="ABE5" s="686"/>
      <c r="ABF5" s="686"/>
      <c r="ABG5" s="686"/>
      <c r="ABH5" s="686"/>
      <c r="ABI5" s="686"/>
      <c r="ABJ5" s="686"/>
      <c r="ABK5" s="686"/>
      <c r="ABL5" s="686"/>
      <c r="ABM5" s="686"/>
      <c r="ABN5" s="686"/>
      <c r="ABO5" s="686"/>
      <c r="ABP5" s="686"/>
      <c r="ABQ5" s="686"/>
      <c r="ABR5" s="686"/>
      <c r="ABS5" s="686"/>
      <c r="ABT5" s="686"/>
      <c r="ABU5" s="686"/>
      <c r="ABV5" s="686"/>
      <c r="ABW5" s="686"/>
      <c r="ABX5" s="686"/>
      <c r="ABY5" s="686"/>
      <c r="ABZ5" s="686"/>
      <c r="ACA5" s="686"/>
      <c r="ACB5" s="686"/>
      <c r="ACC5" s="686"/>
      <c r="ACD5" s="686"/>
      <c r="ACE5" s="686"/>
      <c r="ACF5" s="686"/>
      <c r="ACG5" s="686"/>
      <c r="ACH5" s="686"/>
      <c r="ACI5" s="686"/>
      <c r="ACJ5" s="686"/>
      <c r="ACK5" s="686"/>
      <c r="ACL5" s="686"/>
      <c r="ACM5" s="686"/>
      <c r="ACN5" s="686"/>
      <c r="ACO5" s="686"/>
      <c r="ACP5" s="686"/>
      <c r="ACQ5" s="686"/>
      <c r="ACR5" s="686"/>
      <c r="ACS5" s="686"/>
      <c r="ACT5" s="686"/>
      <c r="ACU5" s="686"/>
      <c r="ACV5" s="686"/>
      <c r="ACW5" s="686"/>
      <c r="ACX5" s="686"/>
      <c r="ACY5" s="686"/>
      <c r="ACZ5" s="686"/>
      <c r="ADA5" s="686"/>
      <c r="ADB5" s="686"/>
      <c r="ADC5" s="686"/>
      <c r="ADD5" s="686"/>
      <c r="ADE5" s="686"/>
      <c r="ADF5" s="686"/>
      <c r="ADG5" s="686"/>
      <c r="ADH5" s="686"/>
      <c r="ADI5" s="686"/>
      <c r="ADJ5" s="686"/>
      <c r="ADK5" s="686"/>
      <c r="ADL5" s="686"/>
      <c r="ADM5" s="686"/>
      <c r="ADN5" s="686"/>
      <c r="ADO5" s="686"/>
      <c r="ADP5" s="686"/>
      <c r="ADQ5" s="686"/>
      <c r="ADR5" s="686"/>
      <c r="ADS5" s="686"/>
      <c r="ADT5" s="686"/>
      <c r="ADU5" s="686"/>
      <c r="ADV5" s="686"/>
      <c r="ADW5" s="686"/>
      <c r="ADX5" s="686"/>
      <c r="ADY5" s="686"/>
      <c r="ADZ5" s="686"/>
      <c r="AEA5" s="686"/>
      <c r="AEB5" s="686"/>
      <c r="AEC5" s="686"/>
      <c r="AED5" s="686"/>
      <c r="AEE5" s="686"/>
      <c r="AEF5" s="686"/>
      <c r="AEG5" s="686"/>
      <c r="AEH5" s="686"/>
      <c r="AEI5" s="686"/>
      <c r="AEJ5" s="686"/>
      <c r="AEK5" s="686"/>
      <c r="AEL5" s="686"/>
      <c r="AEM5" s="686"/>
      <c r="AEN5" s="686"/>
      <c r="AEO5" s="686"/>
      <c r="AEP5" s="686"/>
      <c r="AEQ5" s="686"/>
      <c r="AER5" s="686"/>
      <c r="AES5" s="686"/>
      <c r="AET5" s="686"/>
      <c r="AEU5" s="686"/>
      <c r="AEV5" s="686"/>
      <c r="AEW5" s="686"/>
      <c r="AEX5" s="686"/>
      <c r="AEY5" s="686"/>
      <c r="AEZ5" s="686"/>
      <c r="AFA5" s="686"/>
      <c r="AFB5" s="686"/>
      <c r="AFC5" s="686"/>
      <c r="AFD5" s="686"/>
      <c r="AFE5" s="686"/>
      <c r="AFF5" s="686"/>
      <c r="AFG5" s="686"/>
      <c r="AFH5" s="686"/>
      <c r="AFI5" s="686"/>
      <c r="AFJ5" s="686"/>
      <c r="AFK5" s="686"/>
      <c r="AFL5" s="686"/>
      <c r="AFM5" s="686"/>
      <c r="AFN5" s="686"/>
      <c r="AFO5" s="686"/>
      <c r="AFP5" s="686"/>
      <c r="AFQ5" s="686"/>
      <c r="AFR5" s="686"/>
      <c r="AFS5" s="686"/>
      <c r="AFT5" s="686"/>
      <c r="AFU5" s="686"/>
      <c r="AFV5" s="686"/>
      <c r="AFW5" s="686"/>
      <c r="AFX5" s="686"/>
      <c r="AFY5" s="686"/>
      <c r="AFZ5" s="686"/>
      <c r="AGA5" s="686"/>
      <c r="AGB5" s="686"/>
      <c r="AGC5" s="686"/>
      <c r="AGD5" s="686"/>
      <c r="AGE5" s="686"/>
      <c r="AGF5" s="686"/>
      <c r="AGG5" s="686"/>
      <c r="AGH5" s="686"/>
      <c r="AGI5" s="686"/>
      <c r="AGJ5" s="686"/>
      <c r="AGK5" s="686"/>
      <c r="AGL5" s="686"/>
      <c r="AGM5" s="686"/>
      <c r="AGN5" s="686"/>
      <c r="AGO5" s="686"/>
      <c r="AGP5" s="686"/>
      <c r="AGQ5" s="686"/>
      <c r="AGR5" s="686"/>
      <c r="AGS5" s="686"/>
      <c r="AGT5" s="686"/>
      <c r="AGU5" s="686"/>
      <c r="AGV5" s="686"/>
      <c r="AGW5" s="686"/>
      <c r="AGX5" s="686"/>
      <c r="AGY5" s="686"/>
      <c r="AGZ5" s="686"/>
      <c r="AHA5" s="686"/>
      <c r="AHB5" s="686"/>
      <c r="AHC5" s="686"/>
      <c r="AHD5" s="686"/>
      <c r="AHE5" s="686"/>
      <c r="AHF5" s="686"/>
      <c r="AHG5" s="686"/>
      <c r="AHH5" s="686"/>
      <c r="AHI5" s="686"/>
      <c r="AHJ5" s="686"/>
      <c r="AHK5" s="686"/>
      <c r="AHL5" s="686"/>
      <c r="AHM5" s="686"/>
      <c r="AHN5" s="686"/>
      <c r="AHO5" s="686"/>
      <c r="AHP5" s="686"/>
      <c r="AHQ5" s="686"/>
      <c r="AHR5" s="686"/>
      <c r="AHS5" s="686"/>
      <c r="AHT5" s="686"/>
      <c r="AHU5" s="686"/>
      <c r="AHV5" s="686"/>
      <c r="AHW5" s="686"/>
      <c r="AHX5" s="686"/>
      <c r="AHY5" s="686"/>
      <c r="AHZ5" s="686"/>
      <c r="AIA5" s="686"/>
      <c r="AIB5" s="686"/>
      <c r="AIC5" s="686"/>
      <c r="AID5" s="686"/>
      <c r="AIE5" s="686"/>
      <c r="AIF5" s="686"/>
      <c r="AIG5" s="686"/>
      <c r="AIH5" s="686"/>
      <c r="AII5" s="686"/>
      <c r="AIJ5" s="686"/>
      <c r="AIK5" s="686"/>
      <c r="AIL5" s="686"/>
      <c r="AIM5" s="686"/>
      <c r="AIN5" s="686"/>
      <c r="AIO5" s="686"/>
      <c r="AIP5" s="686"/>
      <c r="AIQ5" s="686"/>
      <c r="AIR5" s="686"/>
      <c r="AIS5" s="686"/>
      <c r="AIT5" s="686"/>
      <c r="AIU5" s="686"/>
      <c r="AIV5" s="686"/>
      <c r="AIW5" s="686"/>
      <c r="AIX5" s="686"/>
      <c r="AIY5" s="686"/>
      <c r="AIZ5" s="686"/>
      <c r="AJA5" s="686"/>
      <c r="AJB5" s="686"/>
      <c r="AJC5" s="686"/>
      <c r="AJD5" s="686"/>
      <c r="AJE5" s="686"/>
      <c r="AJF5" s="686"/>
      <c r="AJG5" s="686"/>
      <c r="AJH5" s="686"/>
      <c r="AJI5" s="686"/>
      <c r="AJJ5" s="686"/>
      <c r="AJK5" s="686"/>
      <c r="AJL5" s="686"/>
      <c r="AJM5" s="686"/>
      <c r="AJN5" s="686"/>
      <c r="AJO5" s="686"/>
      <c r="AJP5" s="686"/>
      <c r="AJQ5" s="686"/>
      <c r="AJR5" s="686"/>
      <c r="AJS5" s="686"/>
      <c r="AJT5" s="686"/>
      <c r="AJU5" s="686"/>
      <c r="AJV5" s="686"/>
      <c r="AJW5" s="686"/>
      <c r="AJX5" s="686"/>
      <c r="AJY5" s="686"/>
      <c r="AJZ5" s="686"/>
      <c r="AKA5" s="686"/>
      <c r="AKB5" s="686"/>
      <c r="AKC5" s="686"/>
      <c r="AKD5" s="686"/>
      <c r="AKE5" s="686"/>
      <c r="AKF5" s="686"/>
      <c r="AKG5" s="686"/>
      <c r="AKH5" s="686"/>
      <c r="AKI5" s="686"/>
      <c r="AKJ5" s="686"/>
      <c r="AKK5" s="686"/>
      <c r="AKL5" s="686"/>
      <c r="AKM5" s="686"/>
      <c r="AKN5" s="686"/>
      <c r="AKO5" s="686"/>
      <c r="AKP5" s="686"/>
      <c r="AKQ5" s="686"/>
      <c r="AKR5" s="686"/>
      <c r="AKS5" s="686"/>
      <c r="AKT5" s="686"/>
      <c r="AKU5" s="686"/>
      <c r="AKV5" s="686"/>
      <c r="AKW5" s="686"/>
      <c r="AKX5" s="686"/>
      <c r="AKY5" s="686"/>
      <c r="AKZ5" s="686"/>
      <c r="ALA5" s="686"/>
      <c r="ALB5" s="686"/>
      <c r="ALC5" s="686"/>
      <c r="ALD5" s="686"/>
      <c r="ALE5" s="686"/>
      <c r="ALF5" s="686"/>
      <c r="ALG5" s="686"/>
      <c r="ALH5" s="686"/>
      <c r="ALI5" s="686"/>
      <c r="ALJ5" s="686"/>
      <c r="ALK5" s="686"/>
      <c r="ALL5" s="686"/>
      <c r="ALM5" s="686"/>
      <c r="ALN5" s="686"/>
      <c r="ALO5" s="686"/>
      <c r="ALP5" s="686"/>
      <c r="ALQ5" s="686"/>
      <c r="ALR5" s="686"/>
      <c r="ALS5" s="686"/>
      <c r="ALT5" s="686"/>
      <c r="ALU5" s="686"/>
      <c r="ALV5" s="686"/>
      <c r="ALW5" s="686"/>
      <c r="ALX5" s="686"/>
      <c r="ALY5" s="686"/>
      <c r="ALZ5" s="686"/>
      <c r="AMA5" s="686"/>
      <c r="AMB5" s="686"/>
      <c r="AMC5" s="686"/>
      <c r="AMD5" s="686"/>
      <c r="AME5" s="686"/>
      <c r="AMF5" s="686"/>
      <c r="AMG5" s="686"/>
      <c r="AMH5" s="686"/>
      <c r="AMI5" s="686"/>
      <c r="AMJ5" s="686"/>
      <c r="AMK5" s="686"/>
      <c r="AML5" s="686"/>
      <c r="AMM5" s="686"/>
      <c r="AMN5" s="686"/>
      <c r="AMO5" s="686"/>
      <c r="AMP5" s="686"/>
      <c r="AMQ5" s="686"/>
      <c r="AMR5" s="686"/>
      <c r="AMS5" s="686"/>
      <c r="AMT5" s="686"/>
      <c r="AMU5" s="686"/>
      <c r="AMV5" s="686"/>
      <c r="AMW5" s="686"/>
      <c r="AMX5" s="686"/>
      <c r="AMY5" s="686"/>
      <c r="AMZ5" s="686"/>
      <c r="ANA5" s="686"/>
      <c r="ANB5" s="686"/>
      <c r="ANC5" s="686"/>
      <c r="AND5" s="686"/>
      <c r="ANE5" s="686"/>
      <c r="ANF5" s="686"/>
      <c r="ANG5" s="686"/>
      <c r="ANH5" s="686"/>
      <c r="ANI5" s="686"/>
      <c r="ANJ5" s="686"/>
      <c r="ANK5" s="686"/>
      <c r="ANL5" s="686"/>
      <c r="ANM5" s="686"/>
      <c r="ANN5" s="686"/>
      <c r="ANO5" s="686"/>
      <c r="ANP5" s="686"/>
      <c r="ANQ5" s="686"/>
      <c r="ANR5" s="686"/>
      <c r="ANS5" s="686"/>
      <c r="ANT5" s="686"/>
      <c r="ANU5" s="686"/>
      <c r="ANV5" s="686"/>
      <c r="ANW5" s="686"/>
      <c r="ANX5" s="686"/>
      <c r="ANY5" s="686"/>
      <c r="ANZ5" s="686"/>
      <c r="AOA5" s="686"/>
      <c r="AOB5" s="686"/>
      <c r="AOC5" s="686"/>
      <c r="AOD5" s="686"/>
      <c r="AOE5" s="686"/>
      <c r="AOF5" s="686"/>
      <c r="AOG5" s="686"/>
      <c r="AOH5" s="686"/>
      <c r="AOI5" s="686"/>
      <c r="AOJ5" s="686"/>
      <c r="AOK5" s="686"/>
      <c r="AOL5" s="686"/>
      <c r="AOM5" s="686"/>
      <c r="AON5" s="686"/>
      <c r="AOO5" s="686"/>
      <c r="AOP5" s="686"/>
      <c r="AOQ5" s="686"/>
      <c r="AOR5" s="686"/>
      <c r="AOS5" s="686"/>
      <c r="AOT5" s="686"/>
      <c r="AOU5" s="686"/>
      <c r="AOV5" s="686"/>
      <c r="AOW5" s="686"/>
      <c r="AOX5" s="686"/>
      <c r="AOY5" s="686"/>
      <c r="AOZ5" s="686"/>
      <c r="APA5" s="686"/>
      <c r="APB5" s="686"/>
      <c r="APC5" s="686"/>
      <c r="APD5" s="686"/>
      <c r="APE5" s="686"/>
      <c r="APF5" s="686"/>
      <c r="APG5" s="686"/>
      <c r="APH5" s="686"/>
      <c r="API5" s="686"/>
      <c r="APJ5" s="686"/>
      <c r="APK5" s="686"/>
      <c r="APL5" s="686"/>
      <c r="APM5" s="686"/>
      <c r="APN5" s="686"/>
      <c r="APO5" s="686"/>
      <c r="APP5" s="686"/>
      <c r="APQ5" s="686"/>
      <c r="APR5" s="686"/>
      <c r="APS5" s="686"/>
      <c r="APT5" s="686"/>
      <c r="APU5" s="686"/>
      <c r="APV5" s="686"/>
      <c r="APW5" s="686"/>
      <c r="APX5" s="686"/>
      <c r="APY5" s="686"/>
      <c r="APZ5" s="686"/>
      <c r="AQA5" s="686"/>
      <c r="AQB5" s="686"/>
      <c r="AQC5" s="686"/>
      <c r="AQD5" s="686"/>
      <c r="AQE5" s="686"/>
      <c r="AQF5" s="686"/>
      <c r="AQG5" s="686"/>
      <c r="AQH5" s="686"/>
      <c r="AQI5" s="686"/>
      <c r="AQJ5" s="686"/>
      <c r="AQK5" s="686"/>
      <c r="AQL5" s="686"/>
      <c r="AQM5" s="686"/>
      <c r="AQN5" s="686"/>
      <c r="AQO5" s="686"/>
      <c r="AQP5" s="686"/>
      <c r="AQQ5" s="686"/>
      <c r="AQR5" s="686"/>
      <c r="AQS5" s="686"/>
      <c r="AQT5" s="686"/>
      <c r="AQU5" s="686"/>
      <c r="AQV5" s="686"/>
      <c r="AQW5" s="686"/>
      <c r="AQX5" s="686"/>
      <c r="AQY5" s="686"/>
      <c r="AQZ5" s="686"/>
      <c r="ARA5" s="686"/>
      <c r="ARB5" s="686"/>
      <c r="ARC5" s="686"/>
      <c r="ARD5" s="686"/>
      <c r="ARE5" s="686"/>
      <c r="ARF5" s="686"/>
      <c r="ARG5" s="686"/>
      <c r="ARH5" s="686"/>
      <c r="ARI5" s="686"/>
      <c r="ARJ5" s="686"/>
      <c r="ARK5" s="686"/>
      <c r="ARL5" s="686"/>
      <c r="ARM5" s="686"/>
      <c r="ARN5" s="686"/>
      <c r="ARO5" s="686"/>
      <c r="ARP5" s="686"/>
      <c r="ARQ5" s="686"/>
      <c r="ARR5" s="686"/>
      <c r="ARS5" s="686"/>
      <c r="ART5" s="686"/>
      <c r="ARU5" s="686"/>
      <c r="ARV5" s="686"/>
      <c r="ARW5" s="686"/>
      <c r="ARX5" s="686"/>
      <c r="ARY5" s="686"/>
      <c r="ARZ5" s="686"/>
      <c r="ASA5" s="686"/>
      <c r="ASB5" s="686"/>
      <c r="ASC5" s="686"/>
      <c r="ASD5" s="686"/>
      <c r="ASE5" s="686"/>
      <c r="ASF5" s="686"/>
      <c r="ASG5" s="686"/>
      <c r="ASH5" s="686"/>
      <c r="ASI5" s="686"/>
      <c r="ASJ5" s="686"/>
      <c r="ASK5" s="686"/>
      <c r="ASL5" s="686"/>
      <c r="ASM5" s="686"/>
      <c r="ASN5" s="686"/>
      <c r="ASO5" s="686"/>
      <c r="ASP5" s="686"/>
      <c r="ASQ5" s="686"/>
      <c r="ASR5" s="686"/>
      <c r="ASS5" s="686"/>
      <c r="AST5" s="686"/>
      <c r="ASU5" s="686"/>
      <c r="ASV5" s="686"/>
      <c r="ASW5" s="686"/>
      <c r="ASX5" s="686"/>
      <c r="ASY5" s="686"/>
      <c r="ASZ5" s="686"/>
      <c r="ATA5" s="686"/>
      <c r="ATB5" s="686"/>
      <c r="ATC5" s="686"/>
      <c r="ATD5" s="686"/>
      <c r="ATE5" s="686"/>
      <c r="ATF5" s="686"/>
      <c r="ATG5" s="686"/>
      <c r="ATH5" s="686"/>
      <c r="ATI5" s="686"/>
      <c r="ATJ5" s="686"/>
      <c r="ATK5" s="686"/>
      <c r="ATL5" s="686"/>
      <c r="ATM5" s="686"/>
      <c r="ATN5" s="686"/>
      <c r="ATO5" s="686"/>
      <c r="ATP5" s="686"/>
      <c r="ATQ5" s="686"/>
      <c r="ATR5" s="686"/>
      <c r="ATS5" s="686"/>
      <c r="ATT5" s="686"/>
      <c r="ATU5" s="686"/>
      <c r="ATV5" s="686"/>
      <c r="ATW5" s="686"/>
      <c r="ATX5" s="686"/>
      <c r="ATY5" s="686"/>
      <c r="ATZ5" s="686"/>
      <c r="AUA5" s="686"/>
      <c r="AUB5" s="686"/>
      <c r="AUC5" s="686"/>
      <c r="AUD5" s="686"/>
      <c r="AUE5" s="686"/>
      <c r="AUF5" s="686"/>
      <c r="AUG5" s="686"/>
      <c r="AUH5" s="686"/>
      <c r="AUI5" s="686"/>
      <c r="AUJ5" s="686"/>
      <c r="AUK5" s="686"/>
      <c r="AUL5" s="686"/>
      <c r="AUM5" s="686"/>
      <c r="AUN5" s="686"/>
      <c r="AUO5" s="686"/>
      <c r="AUP5" s="686"/>
      <c r="AUQ5" s="686"/>
      <c r="AUR5" s="686"/>
      <c r="AUS5" s="686"/>
      <c r="AUT5" s="686"/>
      <c r="AUU5" s="686"/>
      <c r="AUV5" s="686"/>
      <c r="AUW5" s="686"/>
      <c r="AUX5" s="686"/>
      <c r="AUY5" s="686"/>
      <c r="AUZ5" s="686"/>
      <c r="AVA5" s="686"/>
      <c r="AVB5" s="686"/>
      <c r="AVC5" s="686"/>
      <c r="AVD5" s="686"/>
      <c r="AVE5" s="686"/>
      <c r="AVF5" s="686"/>
      <c r="AVG5" s="686"/>
      <c r="AVH5" s="686"/>
      <c r="AVI5" s="686"/>
      <c r="AVJ5" s="686"/>
      <c r="AVK5" s="686"/>
      <c r="AVL5" s="686"/>
      <c r="AVM5" s="686"/>
      <c r="AVN5" s="686"/>
      <c r="AVO5" s="686"/>
      <c r="AVP5" s="686"/>
      <c r="AVQ5" s="686"/>
      <c r="AVR5" s="686"/>
      <c r="AVS5" s="686"/>
      <c r="AVT5" s="686"/>
      <c r="AVU5" s="686"/>
      <c r="AVV5" s="686"/>
      <c r="AVW5" s="686"/>
      <c r="AVX5" s="686"/>
      <c r="AVY5" s="686"/>
      <c r="AVZ5" s="686"/>
      <c r="AWA5" s="686"/>
      <c r="AWB5" s="686"/>
      <c r="AWC5" s="686"/>
      <c r="AWD5" s="686"/>
      <c r="AWE5" s="686"/>
      <c r="AWF5" s="686"/>
      <c r="AWG5" s="686"/>
      <c r="AWH5" s="686"/>
      <c r="AWI5" s="686"/>
      <c r="AWJ5" s="686"/>
      <c r="AWK5" s="686"/>
      <c r="AWL5" s="686"/>
      <c r="AWM5" s="686"/>
      <c r="AWN5" s="686"/>
      <c r="AWO5" s="686"/>
      <c r="AWP5" s="686"/>
      <c r="AWQ5" s="686"/>
      <c r="AWR5" s="686"/>
      <c r="AWS5" s="686"/>
      <c r="AWT5" s="686"/>
      <c r="AWU5" s="686"/>
      <c r="AWV5" s="686"/>
      <c r="AWW5" s="686"/>
      <c r="AWX5" s="686"/>
      <c r="AWY5" s="686"/>
      <c r="AWZ5" s="686"/>
      <c r="AXA5" s="686"/>
      <c r="AXB5" s="686"/>
      <c r="AXC5" s="686"/>
      <c r="AXD5" s="686"/>
      <c r="AXE5" s="686"/>
      <c r="AXF5" s="686"/>
      <c r="AXG5" s="686"/>
      <c r="AXH5" s="686"/>
      <c r="AXI5" s="686"/>
      <c r="AXJ5" s="686"/>
      <c r="AXK5" s="686"/>
      <c r="AXL5" s="686"/>
      <c r="AXM5" s="686"/>
      <c r="AXN5" s="686"/>
      <c r="AXO5" s="686"/>
      <c r="AXP5" s="686"/>
      <c r="AXQ5" s="686"/>
      <c r="AXR5" s="686"/>
      <c r="AXS5" s="686"/>
      <c r="AXT5" s="686"/>
      <c r="AXU5" s="686"/>
      <c r="AXV5" s="686"/>
      <c r="AXW5" s="686"/>
      <c r="AXX5" s="686"/>
      <c r="AXY5" s="686"/>
      <c r="AXZ5" s="686"/>
      <c r="AYA5" s="686"/>
      <c r="AYB5" s="686"/>
      <c r="AYC5" s="686"/>
      <c r="AYD5" s="686"/>
      <c r="AYE5" s="686"/>
      <c r="AYF5" s="686"/>
      <c r="AYG5" s="686"/>
      <c r="AYH5" s="686"/>
      <c r="AYI5" s="686"/>
      <c r="AYJ5" s="686"/>
      <c r="AYK5" s="686"/>
      <c r="AYL5" s="686"/>
      <c r="AYM5" s="686"/>
      <c r="AYN5" s="686"/>
      <c r="AYO5" s="686"/>
      <c r="AYP5" s="686"/>
      <c r="AYQ5" s="686"/>
      <c r="AYR5" s="686"/>
      <c r="AYS5" s="686"/>
      <c r="AYT5" s="686"/>
      <c r="AYU5" s="686"/>
      <c r="AYV5" s="686"/>
      <c r="AYW5" s="686"/>
      <c r="AYX5" s="686"/>
      <c r="AYY5" s="686"/>
      <c r="AYZ5" s="686"/>
      <c r="AZA5" s="686"/>
      <c r="AZB5" s="686"/>
      <c r="AZC5" s="686"/>
      <c r="AZD5" s="686"/>
      <c r="AZE5" s="686"/>
      <c r="AZF5" s="686"/>
      <c r="AZG5" s="686"/>
      <c r="AZH5" s="686"/>
      <c r="AZI5" s="686"/>
      <c r="AZJ5" s="686"/>
      <c r="AZK5" s="686"/>
      <c r="AZL5" s="686"/>
      <c r="AZM5" s="686"/>
      <c r="AZN5" s="686"/>
      <c r="AZO5" s="686"/>
      <c r="AZP5" s="686"/>
      <c r="AZQ5" s="686"/>
      <c r="AZR5" s="686"/>
      <c r="AZS5" s="686"/>
      <c r="AZT5" s="686"/>
      <c r="AZU5" s="686"/>
      <c r="AZV5" s="686"/>
      <c r="AZW5" s="686"/>
      <c r="AZX5" s="686"/>
      <c r="AZY5" s="686"/>
      <c r="AZZ5" s="686"/>
      <c r="BAA5" s="686"/>
      <c r="BAB5" s="686"/>
      <c r="BAC5" s="686"/>
      <c r="BAD5" s="686"/>
      <c r="BAE5" s="686"/>
      <c r="BAF5" s="686"/>
      <c r="BAG5" s="686"/>
      <c r="BAH5" s="686"/>
      <c r="BAI5" s="686"/>
      <c r="BAJ5" s="686"/>
      <c r="BAK5" s="686"/>
      <c r="BAL5" s="686"/>
      <c r="BAM5" s="686"/>
      <c r="BAN5" s="686"/>
      <c r="BAO5" s="686"/>
      <c r="BAP5" s="686"/>
      <c r="BAQ5" s="686"/>
      <c r="BAR5" s="686"/>
      <c r="BAS5" s="686"/>
      <c r="BAT5" s="686"/>
      <c r="BAU5" s="686"/>
      <c r="BAV5" s="686"/>
      <c r="BAW5" s="686"/>
      <c r="BAX5" s="686"/>
      <c r="BAY5" s="686"/>
      <c r="BAZ5" s="686"/>
      <c r="BBA5" s="686"/>
      <c r="BBB5" s="686"/>
      <c r="BBC5" s="686"/>
      <c r="BBD5" s="686"/>
      <c r="BBE5" s="686"/>
      <c r="BBF5" s="686"/>
      <c r="BBG5" s="686"/>
      <c r="BBH5" s="686"/>
      <c r="BBI5" s="686"/>
      <c r="BBJ5" s="686"/>
      <c r="BBK5" s="686"/>
      <c r="BBL5" s="686"/>
      <c r="BBM5" s="686"/>
      <c r="BBN5" s="686"/>
      <c r="BBO5" s="686"/>
      <c r="BBP5" s="686"/>
      <c r="BBQ5" s="686"/>
      <c r="BBR5" s="686"/>
      <c r="BBS5" s="686"/>
      <c r="BBT5" s="686"/>
      <c r="BBU5" s="686"/>
      <c r="BBV5" s="686"/>
      <c r="BBW5" s="686"/>
      <c r="BBX5" s="686"/>
      <c r="BBY5" s="686"/>
      <c r="BBZ5" s="686"/>
      <c r="BCA5" s="686"/>
      <c r="BCB5" s="686"/>
      <c r="BCC5" s="686"/>
      <c r="BCD5" s="686"/>
      <c r="BCE5" s="686"/>
      <c r="BCF5" s="686"/>
      <c r="BCG5" s="686"/>
      <c r="BCH5" s="686"/>
      <c r="BCI5" s="686"/>
      <c r="BCJ5" s="686"/>
      <c r="BCK5" s="686"/>
      <c r="BCL5" s="686"/>
      <c r="BCM5" s="686"/>
      <c r="BCN5" s="686"/>
      <c r="BCO5" s="686"/>
      <c r="BCP5" s="686"/>
      <c r="BCQ5" s="686"/>
      <c r="BCR5" s="686"/>
      <c r="BCS5" s="686"/>
      <c r="BCT5" s="686"/>
      <c r="BCU5" s="686"/>
      <c r="BCV5" s="686"/>
      <c r="BCW5" s="686"/>
      <c r="BCX5" s="686"/>
      <c r="BCY5" s="686"/>
      <c r="BCZ5" s="686"/>
      <c r="BDA5" s="686"/>
      <c r="BDB5" s="686"/>
      <c r="BDC5" s="686"/>
      <c r="BDD5" s="686"/>
      <c r="BDE5" s="686"/>
      <c r="BDF5" s="686"/>
      <c r="BDG5" s="686"/>
      <c r="BDH5" s="686"/>
      <c r="BDI5" s="686"/>
      <c r="BDJ5" s="686"/>
      <c r="BDK5" s="686"/>
      <c r="BDL5" s="686"/>
      <c r="BDM5" s="686"/>
      <c r="BDN5" s="686"/>
      <c r="BDO5" s="686"/>
      <c r="BDP5" s="686"/>
      <c r="BDQ5" s="686"/>
      <c r="BDR5" s="686"/>
      <c r="BDS5" s="686"/>
      <c r="BDT5" s="686"/>
      <c r="BDU5" s="686"/>
      <c r="BDV5" s="686"/>
      <c r="BDW5" s="686"/>
      <c r="BDX5" s="686"/>
      <c r="BDY5" s="686"/>
      <c r="BDZ5" s="686"/>
      <c r="BEA5" s="686"/>
      <c r="BEB5" s="686"/>
      <c r="BEC5" s="686"/>
      <c r="BED5" s="686"/>
      <c r="BEE5" s="686"/>
      <c r="BEF5" s="686"/>
      <c r="BEG5" s="686"/>
      <c r="BEH5" s="686"/>
      <c r="BEI5" s="686"/>
      <c r="BEJ5" s="686"/>
      <c r="BEK5" s="686"/>
      <c r="BEL5" s="686"/>
      <c r="BEM5" s="686"/>
      <c r="BEN5" s="686"/>
      <c r="BEO5" s="686"/>
      <c r="BEP5" s="686"/>
      <c r="BEQ5" s="686"/>
      <c r="BER5" s="686"/>
      <c r="BES5" s="686"/>
      <c r="BET5" s="686"/>
      <c r="BEU5" s="686"/>
      <c r="BEV5" s="686"/>
      <c r="BEW5" s="686"/>
      <c r="BEX5" s="686"/>
      <c r="BEY5" s="686"/>
      <c r="BEZ5" s="686"/>
      <c r="BFA5" s="686"/>
      <c r="BFB5" s="686"/>
      <c r="BFC5" s="686"/>
      <c r="BFD5" s="686"/>
      <c r="BFE5" s="686"/>
      <c r="BFF5" s="686"/>
      <c r="BFG5" s="686"/>
      <c r="BFH5" s="686"/>
      <c r="BFI5" s="686"/>
      <c r="BFJ5" s="686"/>
      <c r="BFK5" s="686"/>
      <c r="BFL5" s="686"/>
      <c r="BFM5" s="686"/>
      <c r="BFN5" s="686"/>
      <c r="BFO5" s="686"/>
      <c r="BFP5" s="686"/>
      <c r="BFQ5" s="686"/>
      <c r="BFR5" s="686"/>
      <c r="BFS5" s="686"/>
      <c r="BFT5" s="686"/>
      <c r="BFU5" s="686"/>
      <c r="BFV5" s="686"/>
      <c r="BFW5" s="686"/>
      <c r="BFX5" s="686"/>
      <c r="BFY5" s="686"/>
      <c r="BFZ5" s="686"/>
      <c r="BGA5" s="686"/>
      <c r="BGB5" s="686"/>
      <c r="BGC5" s="686"/>
      <c r="BGD5" s="686"/>
      <c r="BGE5" s="686"/>
      <c r="BGF5" s="686"/>
      <c r="BGG5" s="686"/>
      <c r="BGH5" s="686"/>
      <c r="BGI5" s="686"/>
      <c r="BGJ5" s="686"/>
      <c r="BGK5" s="686"/>
      <c r="BGL5" s="686"/>
      <c r="BGM5" s="686"/>
      <c r="BGN5" s="686"/>
      <c r="BGO5" s="686"/>
      <c r="BGP5" s="686"/>
      <c r="BGQ5" s="686"/>
      <c r="BGR5" s="686"/>
      <c r="BGS5" s="686"/>
      <c r="BGT5" s="686"/>
      <c r="BGU5" s="686"/>
      <c r="BGV5" s="686"/>
      <c r="BGW5" s="686"/>
      <c r="BGX5" s="686"/>
      <c r="BGY5" s="686"/>
      <c r="BGZ5" s="686"/>
      <c r="BHA5" s="686"/>
      <c r="BHB5" s="686"/>
      <c r="BHC5" s="686"/>
      <c r="BHD5" s="686"/>
      <c r="BHE5" s="686"/>
      <c r="BHF5" s="686"/>
      <c r="BHG5" s="686"/>
      <c r="BHH5" s="686"/>
      <c r="BHI5" s="686"/>
      <c r="BHJ5" s="686"/>
      <c r="BHK5" s="686"/>
      <c r="BHL5" s="686"/>
      <c r="BHM5" s="686"/>
      <c r="BHN5" s="686"/>
      <c r="BHO5" s="686"/>
      <c r="BHP5" s="686"/>
      <c r="BHQ5" s="686"/>
      <c r="BHR5" s="686"/>
      <c r="BHS5" s="686"/>
      <c r="BHT5" s="686"/>
      <c r="BHU5" s="686"/>
      <c r="BHV5" s="686"/>
      <c r="BHW5" s="686"/>
      <c r="BHX5" s="686"/>
      <c r="BHY5" s="686"/>
      <c r="BHZ5" s="686"/>
      <c r="BIA5" s="686"/>
      <c r="BIB5" s="686"/>
      <c r="BIC5" s="686"/>
      <c r="BID5" s="686"/>
      <c r="BIE5" s="686"/>
      <c r="BIF5" s="686"/>
      <c r="BIG5" s="686"/>
      <c r="BIH5" s="686"/>
      <c r="BII5" s="686"/>
      <c r="BIJ5" s="686"/>
      <c r="BIK5" s="686"/>
      <c r="BIL5" s="686"/>
      <c r="BIM5" s="686"/>
      <c r="BIN5" s="686"/>
      <c r="BIO5" s="686"/>
      <c r="BIP5" s="686"/>
      <c r="BIQ5" s="686"/>
      <c r="BIR5" s="686"/>
      <c r="BIS5" s="686"/>
      <c r="BIT5" s="686"/>
      <c r="BIU5" s="686"/>
      <c r="BIV5" s="686"/>
      <c r="BIW5" s="686"/>
      <c r="BIX5" s="686"/>
      <c r="BIY5" s="686"/>
      <c r="BIZ5" s="686"/>
      <c r="BJA5" s="686"/>
      <c r="BJB5" s="686"/>
      <c r="BJC5" s="686"/>
      <c r="BJD5" s="686"/>
      <c r="BJE5" s="686"/>
      <c r="BJF5" s="686"/>
      <c r="BJG5" s="686"/>
      <c r="BJH5" s="686"/>
      <c r="BJI5" s="686"/>
      <c r="BJJ5" s="686"/>
      <c r="BJK5" s="686"/>
      <c r="BJL5" s="686"/>
      <c r="BJM5" s="686"/>
      <c r="BJN5" s="686"/>
      <c r="BJO5" s="686"/>
      <c r="BJP5" s="686"/>
      <c r="BJQ5" s="686"/>
      <c r="BJR5" s="686"/>
      <c r="BJS5" s="686"/>
      <c r="BJT5" s="686"/>
      <c r="BJU5" s="686"/>
      <c r="BJV5" s="686"/>
      <c r="BJW5" s="686"/>
      <c r="BJX5" s="686"/>
      <c r="BJY5" s="686"/>
      <c r="BJZ5" s="686"/>
      <c r="BKA5" s="686"/>
      <c r="BKB5" s="686"/>
      <c r="BKC5" s="686"/>
      <c r="BKD5" s="686"/>
      <c r="BKE5" s="686"/>
      <c r="BKF5" s="686"/>
      <c r="BKG5" s="686"/>
      <c r="BKH5" s="686"/>
      <c r="BKI5" s="686"/>
      <c r="BKJ5" s="686"/>
      <c r="BKK5" s="686"/>
      <c r="BKL5" s="686"/>
      <c r="BKM5" s="686"/>
      <c r="BKN5" s="686"/>
      <c r="BKO5" s="686"/>
      <c r="BKP5" s="686"/>
      <c r="BKQ5" s="686"/>
      <c r="BKR5" s="686"/>
      <c r="BKS5" s="686"/>
      <c r="BKT5" s="686"/>
      <c r="BKU5" s="686"/>
      <c r="BKV5" s="686"/>
      <c r="BKW5" s="686"/>
      <c r="BKX5" s="686"/>
      <c r="BKY5" s="686"/>
      <c r="BKZ5" s="686"/>
      <c r="BLA5" s="686"/>
      <c r="BLB5" s="686"/>
      <c r="BLC5" s="686"/>
      <c r="BLD5" s="686"/>
      <c r="BLE5" s="686"/>
      <c r="BLF5" s="686"/>
      <c r="BLG5" s="686"/>
    </row>
    <row r="6" spans="1:1671" s="510" customFormat="1" ht="15" customHeight="1" x14ac:dyDescent="0.35">
      <c r="A6" s="646"/>
      <c r="B6" s="1029">
        <f>SUM(B5-B4)</f>
        <v>19384.134181641974</v>
      </c>
      <c r="C6" s="1029">
        <f t="shared" ref="C6:H6" si="0">SUM(C5-C4)</f>
        <v>9382.794713781157</v>
      </c>
      <c r="D6" s="1029">
        <f t="shared" si="0"/>
        <v>-2117.772925244004</v>
      </c>
      <c r="E6" s="1030">
        <f t="shared" si="0"/>
        <v>-32563.149040644814</v>
      </c>
      <c r="F6" s="1030">
        <f t="shared" si="0"/>
        <v>-5913.9930704657454</v>
      </c>
      <c r="G6" s="1030">
        <f t="shared" si="0"/>
        <v>-48719.07932464606</v>
      </c>
      <c r="H6" s="1030">
        <f t="shared" si="0"/>
        <v>-75668.797133054351</v>
      </c>
      <c r="I6" s="862">
        <f>SUM(H5-H4)/H5</f>
        <v>-4.8528787079812223E-2</v>
      </c>
      <c r="J6" s="859">
        <f>SUM(J5-J4)</f>
        <v>0</v>
      </c>
      <c r="K6" s="859">
        <f t="shared" ref="K6:X6" si="1">SUM(K5-K4)</f>
        <v>37</v>
      </c>
      <c r="L6" s="859">
        <f t="shared" si="1"/>
        <v>0</v>
      </c>
      <c r="M6" s="859">
        <f t="shared" si="1"/>
        <v>0</v>
      </c>
      <c r="N6" s="859">
        <f t="shared" si="1"/>
        <v>0</v>
      </c>
      <c r="O6" s="859">
        <f t="shared" si="1"/>
        <v>0</v>
      </c>
      <c r="P6" s="859">
        <f t="shared" si="1"/>
        <v>0</v>
      </c>
      <c r="Q6" s="859">
        <f t="shared" si="1"/>
        <v>0</v>
      </c>
      <c r="R6" s="859">
        <f t="shared" si="1"/>
        <v>0</v>
      </c>
      <c r="S6" s="859">
        <f t="shared" si="1"/>
        <v>0</v>
      </c>
      <c r="T6" s="859">
        <f t="shared" si="1"/>
        <v>0</v>
      </c>
      <c r="U6" s="859">
        <f t="shared" si="1"/>
        <v>0</v>
      </c>
      <c r="V6" s="859">
        <f t="shared" si="1"/>
        <v>0</v>
      </c>
      <c r="W6" s="859">
        <f t="shared" si="1"/>
        <v>5714</v>
      </c>
      <c r="X6" s="881">
        <f t="shared" si="1"/>
        <v>0</v>
      </c>
      <c r="Y6" s="834"/>
      <c r="Z6" s="834"/>
      <c r="AA6" s="834"/>
      <c r="AB6" s="834"/>
      <c r="AC6" s="834"/>
      <c r="AD6" s="834"/>
      <c r="AE6" s="834"/>
      <c r="AF6" s="834"/>
      <c r="AG6" s="834"/>
      <c r="AH6" s="834"/>
      <c r="AI6" s="834"/>
      <c r="AJ6" s="834"/>
      <c r="AK6" s="834"/>
      <c r="AL6" s="834"/>
      <c r="AM6" s="834"/>
      <c r="AN6" s="834"/>
      <c r="AO6" s="834"/>
      <c r="AP6" s="834"/>
      <c r="AQ6" s="834"/>
      <c r="AR6" s="834"/>
      <c r="AS6" s="834"/>
      <c r="AT6" s="834"/>
      <c r="AU6" s="834"/>
      <c r="AV6" s="834"/>
      <c r="AW6" s="834"/>
      <c r="AX6" s="834"/>
      <c r="AY6" s="834"/>
      <c r="AZ6" s="834"/>
      <c r="BA6" s="834"/>
      <c r="BB6" s="834"/>
      <c r="BC6" s="834"/>
      <c r="BD6" s="834"/>
      <c r="BE6" s="834"/>
      <c r="BF6" s="834"/>
      <c r="BG6" s="834"/>
      <c r="BH6" s="834"/>
      <c r="BI6" s="834"/>
      <c r="BJ6" s="834"/>
      <c r="BK6" s="834"/>
      <c r="BL6" s="834"/>
      <c r="BM6" s="834"/>
      <c r="BN6" s="834"/>
      <c r="BO6" s="834"/>
      <c r="BP6" s="834"/>
      <c r="BQ6" s="834"/>
      <c r="BR6" s="834"/>
      <c r="BS6" s="834"/>
      <c r="BT6" s="834"/>
      <c r="BU6" s="834"/>
      <c r="BV6" s="834"/>
      <c r="BW6" s="834"/>
      <c r="BX6" s="834"/>
      <c r="BY6" s="834"/>
      <c r="BZ6" s="834"/>
      <c r="CA6" s="834"/>
      <c r="CB6" s="834"/>
      <c r="CC6" s="834"/>
      <c r="CD6" s="834"/>
      <c r="CE6" s="834"/>
      <c r="CF6" s="834"/>
      <c r="CG6" s="834"/>
      <c r="CH6" s="834"/>
      <c r="CI6" s="834"/>
      <c r="CJ6" s="834"/>
      <c r="CK6" s="834"/>
      <c r="CL6" s="834"/>
      <c r="CM6" s="834"/>
      <c r="CN6" s="834"/>
      <c r="CO6" s="834"/>
      <c r="CP6" s="834"/>
      <c r="CQ6" s="834"/>
      <c r="CR6" s="834"/>
      <c r="CS6" s="834"/>
      <c r="CT6" s="834"/>
      <c r="CU6" s="834"/>
      <c r="CV6" s="834"/>
      <c r="CW6" s="834"/>
      <c r="CX6" s="834"/>
      <c r="CY6" s="834"/>
      <c r="CZ6" s="834"/>
      <c r="DA6" s="834"/>
      <c r="DB6" s="834"/>
      <c r="DC6" s="834"/>
      <c r="DD6" s="834"/>
      <c r="DE6" s="834"/>
      <c r="DF6" s="834"/>
      <c r="DG6" s="834"/>
      <c r="DH6" s="834"/>
      <c r="DI6" s="834"/>
      <c r="DJ6" s="834"/>
      <c r="DK6" s="834"/>
      <c r="DL6" s="834"/>
      <c r="DM6" s="834"/>
      <c r="DN6" s="834"/>
      <c r="DO6" s="834"/>
      <c r="DP6" s="834"/>
      <c r="DQ6" s="834"/>
      <c r="DR6" s="834"/>
      <c r="DS6" s="834"/>
      <c r="DT6" s="834"/>
      <c r="DU6" s="834"/>
      <c r="DV6" s="834"/>
      <c r="DW6" s="834"/>
      <c r="DX6" s="834"/>
      <c r="DY6" s="834"/>
      <c r="DZ6" s="834"/>
      <c r="EA6" s="834"/>
      <c r="EB6" s="834"/>
      <c r="EC6" s="834"/>
      <c r="ED6" s="834"/>
      <c r="EE6" s="834"/>
      <c r="EF6" s="834"/>
      <c r="EG6" s="834"/>
      <c r="EH6" s="834"/>
      <c r="EI6" s="834"/>
      <c r="EJ6" s="834"/>
      <c r="EK6" s="834"/>
      <c r="EL6" s="834"/>
      <c r="EM6" s="834"/>
      <c r="EN6" s="834"/>
      <c r="EO6" s="834"/>
      <c r="EP6" s="834"/>
      <c r="EQ6" s="834"/>
      <c r="ER6" s="834"/>
      <c r="ES6" s="834"/>
      <c r="ET6" s="834"/>
      <c r="EU6" s="834"/>
      <c r="EV6" s="834"/>
      <c r="EW6" s="834"/>
      <c r="EX6" s="834"/>
      <c r="EY6" s="834"/>
      <c r="EZ6" s="834"/>
      <c r="FA6" s="834"/>
      <c r="FB6" s="834"/>
      <c r="FC6" s="834"/>
      <c r="FD6" s="834"/>
      <c r="FE6" s="834"/>
      <c r="FF6" s="834"/>
      <c r="FG6" s="834"/>
      <c r="FH6" s="834"/>
      <c r="FI6" s="834"/>
      <c r="FJ6" s="834"/>
      <c r="FK6" s="834"/>
      <c r="FL6" s="834"/>
      <c r="FM6" s="834"/>
      <c r="FN6" s="834"/>
      <c r="FO6" s="834"/>
      <c r="FP6" s="834"/>
      <c r="FQ6" s="834"/>
      <c r="FR6" s="834"/>
      <c r="FS6" s="834"/>
      <c r="FT6" s="834"/>
      <c r="FU6" s="834"/>
      <c r="FV6" s="834"/>
      <c r="FW6" s="834"/>
      <c r="FX6" s="834"/>
      <c r="FY6" s="834"/>
      <c r="FZ6" s="834"/>
      <c r="GA6" s="834"/>
      <c r="GB6" s="834"/>
      <c r="GC6" s="834"/>
      <c r="GD6" s="834"/>
      <c r="GE6" s="834"/>
      <c r="GF6" s="834"/>
      <c r="GG6" s="834"/>
      <c r="GH6" s="834"/>
      <c r="GI6" s="834"/>
      <c r="GJ6" s="834"/>
      <c r="GK6" s="834"/>
      <c r="GL6" s="834"/>
      <c r="GM6" s="834"/>
      <c r="GN6" s="834"/>
      <c r="GO6" s="834"/>
      <c r="GP6" s="834"/>
      <c r="GQ6" s="834"/>
      <c r="GR6" s="834"/>
      <c r="GS6" s="834"/>
      <c r="GT6" s="834"/>
      <c r="GU6" s="834"/>
      <c r="GV6" s="834"/>
      <c r="GW6" s="834"/>
      <c r="GX6" s="834"/>
      <c r="GY6" s="834"/>
      <c r="GZ6" s="834"/>
      <c r="HA6" s="834"/>
      <c r="HB6" s="834"/>
      <c r="HC6" s="834"/>
      <c r="HD6" s="834"/>
      <c r="HE6" s="834"/>
      <c r="HF6" s="834"/>
      <c r="HG6" s="834"/>
      <c r="HH6" s="509"/>
      <c r="HI6" s="509"/>
      <c r="HJ6" s="509"/>
      <c r="HK6" s="509"/>
      <c r="HL6" s="509"/>
      <c r="HM6" s="509"/>
      <c r="HN6" s="509"/>
      <c r="HO6" s="509"/>
      <c r="HP6" s="509"/>
      <c r="HQ6" s="509"/>
      <c r="HR6" s="509"/>
      <c r="HS6" s="509"/>
      <c r="HT6" s="509"/>
      <c r="HU6" s="509"/>
      <c r="HV6" s="509"/>
      <c r="HW6" s="509"/>
      <c r="HX6" s="509"/>
      <c r="HY6" s="509"/>
      <c r="HZ6" s="509"/>
      <c r="IA6" s="509"/>
      <c r="IB6" s="509"/>
      <c r="IC6" s="509"/>
      <c r="ID6" s="509"/>
      <c r="IE6" s="509"/>
      <c r="IF6" s="509"/>
      <c r="IG6" s="509"/>
      <c r="IH6" s="509"/>
      <c r="II6" s="509"/>
      <c r="IJ6" s="509"/>
      <c r="IK6" s="509"/>
      <c r="IL6" s="509"/>
      <c r="IM6" s="509"/>
      <c r="IN6" s="509"/>
      <c r="IO6" s="509"/>
      <c r="IP6" s="509"/>
      <c r="IQ6" s="509"/>
      <c r="IR6" s="509"/>
      <c r="IS6" s="509"/>
      <c r="IT6" s="509"/>
      <c r="IU6" s="509"/>
      <c r="IV6" s="509"/>
      <c r="IW6" s="509"/>
      <c r="IX6" s="509"/>
      <c r="IY6" s="509"/>
      <c r="IZ6" s="509"/>
      <c r="JA6" s="509"/>
      <c r="JB6" s="509"/>
      <c r="JC6" s="509"/>
      <c r="JD6" s="509"/>
      <c r="JE6" s="509"/>
      <c r="JF6" s="509"/>
      <c r="JG6" s="509"/>
      <c r="JH6" s="509"/>
      <c r="JI6" s="509"/>
      <c r="JJ6" s="509"/>
      <c r="JK6" s="509"/>
      <c r="JL6" s="509"/>
      <c r="JM6" s="509"/>
      <c r="JN6" s="509"/>
      <c r="JO6" s="509"/>
      <c r="JP6" s="509"/>
      <c r="JQ6" s="509"/>
      <c r="JR6" s="509"/>
      <c r="JS6" s="509"/>
      <c r="JT6" s="509"/>
      <c r="JU6" s="509"/>
      <c r="JV6" s="509"/>
      <c r="JW6" s="509"/>
      <c r="JX6" s="509"/>
      <c r="JY6" s="509"/>
      <c r="JZ6" s="509"/>
      <c r="KA6" s="509"/>
      <c r="KB6" s="509"/>
      <c r="KC6" s="509"/>
      <c r="KD6" s="509"/>
      <c r="KE6" s="509"/>
      <c r="KF6" s="509"/>
      <c r="KG6" s="509"/>
      <c r="KH6" s="509"/>
      <c r="KI6" s="509"/>
      <c r="KJ6" s="509"/>
      <c r="KK6" s="509"/>
      <c r="KL6" s="509"/>
      <c r="KM6" s="509"/>
      <c r="KN6" s="509"/>
      <c r="KO6" s="509"/>
      <c r="KP6" s="509"/>
      <c r="KQ6" s="509"/>
      <c r="KR6" s="509"/>
      <c r="KS6" s="509"/>
      <c r="KT6" s="509"/>
      <c r="KU6" s="509"/>
      <c r="KV6" s="509"/>
      <c r="KW6" s="509"/>
      <c r="KX6" s="509"/>
      <c r="KY6" s="509"/>
      <c r="KZ6" s="509"/>
      <c r="LA6" s="509"/>
      <c r="LB6" s="509"/>
      <c r="LC6" s="509"/>
      <c r="LD6" s="509"/>
      <c r="LE6" s="509"/>
      <c r="LF6" s="509"/>
      <c r="LG6" s="509"/>
      <c r="LH6" s="509"/>
      <c r="LI6" s="509"/>
      <c r="LJ6" s="509"/>
      <c r="LK6" s="509"/>
      <c r="LL6" s="509"/>
      <c r="LM6" s="509"/>
      <c r="LN6" s="509"/>
      <c r="LO6" s="509"/>
      <c r="LP6" s="509"/>
      <c r="LQ6" s="509"/>
      <c r="LR6" s="509"/>
      <c r="LS6" s="509"/>
      <c r="LT6" s="509"/>
      <c r="LU6" s="509"/>
      <c r="LV6" s="509"/>
      <c r="LW6" s="509"/>
      <c r="LX6" s="509"/>
      <c r="LY6" s="509"/>
      <c r="LZ6" s="509"/>
      <c r="MA6" s="509"/>
      <c r="MB6" s="509"/>
      <c r="MC6" s="509"/>
      <c r="MD6" s="509"/>
      <c r="ME6" s="509"/>
      <c r="MF6" s="509"/>
      <c r="MG6" s="509"/>
      <c r="MH6" s="509"/>
      <c r="MI6" s="509"/>
      <c r="MJ6" s="509"/>
      <c r="MK6" s="509"/>
      <c r="ML6" s="509"/>
      <c r="MM6" s="509"/>
      <c r="MN6" s="509"/>
      <c r="MO6" s="509"/>
      <c r="MP6" s="509"/>
      <c r="MQ6" s="509"/>
      <c r="MR6" s="509"/>
      <c r="MS6" s="509"/>
      <c r="MT6" s="509"/>
      <c r="MU6" s="509"/>
      <c r="MV6" s="509"/>
      <c r="MW6" s="509"/>
      <c r="MX6" s="509"/>
      <c r="MY6" s="509"/>
      <c r="MZ6" s="509"/>
      <c r="NA6" s="509"/>
      <c r="NB6" s="509"/>
      <c r="NC6" s="509"/>
      <c r="ND6" s="509"/>
      <c r="NE6" s="509"/>
      <c r="NF6" s="509"/>
      <c r="NG6" s="509"/>
      <c r="NH6" s="509"/>
      <c r="NI6" s="509"/>
      <c r="NJ6" s="509"/>
      <c r="NK6" s="509"/>
      <c r="NL6" s="509"/>
      <c r="NM6" s="509"/>
      <c r="NN6" s="509"/>
      <c r="NO6" s="509"/>
      <c r="NP6" s="509"/>
      <c r="NQ6" s="509"/>
      <c r="NR6" s="509"/>
      <c r="NS6" s="509"/>
      <c r="NT6" s="509"/>
      <c r="NU6" s="509"/>
      <c r="NV6" s="509"/>
      <c r="NW6" s="509"/>
      <c r="NX6" s="509"/>
      <c r="NY6" s="509"/>
      <c r="NZ6" s="509"/>
      <c r="OA6" s="509"/>
      <c r="OB6" s="509"/>
      <c r="OC6" s="509"/>
      <c r="OD6" s="509"/>
      <c r="OE6" s="509"/>
      <c r="OF6" s="509"/>
      <c r="OG6" s="509"/>
      <c r="OH6" s="509"/>
      <c r="OI6" s="509"/>
      <c r="OJ6" s="509"/>
      <c r="OK6" s="509"/>
      <c r="OL6" s="509"/>
      <c r="OM6" s="509"/>
      <c r="ON6" s="509"/>
      <c r="OO6" s="509"/>
      <c r="OP6" s="509"/>
      <c r="OQ6" s="509"/>
      <c r="OR6" s="509"/>
      <c r="OS6" s="509"/>
      <c r="OT6" s="509"/>
      <c r="OU6" s="509"/>
      <c r="OV6" s="509"/>
      <c r="OW6" s="509"/>
      <c r="OX6" s="509"/>
      <c r="OY6" s="509"/>
      <c r="OZ6" s="509"/>
      <c r="PA6" s="509"/>
      <c r="PB6" s="509"/>
      <c r="PC6" s="509"/>
      <c r="PD6" s="509"/>
      <c r="PE6" s="509"/>
      <c r="PF6" s="509"/>
      <c r="PG6" s="509"/>
      <c r="PH6" s="509"/>
      <c r="PI6" s="509"/>
      <c r="PJ6" s="509"/>
      <c r="PK6" s="509"/>
      <c r="PL6" s="509"/>
      <c r="PM6" s="509"/>
      <c r="PN6" s="509"/>
      <c r="PO6" s="509"/>
      <c r="PP6" s="509"/>
      <c r="PQ6" s="509"/>
      <c r="PR6" s="509"/>
      <c r="PS6" s="509"/>
      <c r="PT6" s="509"/>
      <c r="PU6" s="509"/>
      <c r="PV6" s="509"/>
      <c r="PW6" s="509"/>
      <c r="PX6" s="509"/>
      <c r="PY6" s="509"/>
      <c r="PZ6" s="509"/>
      <c r="QA6" s="509"/>
      <c r="QB6" s="509"/>
      <c r="QC6" s="509"/>
      <c r="QD6" s="509"/>
      <c r="QE6" s="509"/>
      <c r="QF6" s="509"/>
      <c r="QG6" s="509"/>
      <c r="QH6" s="509"/>
      <c r="QI6" s="509"/>
      <c r="QJ6" s="509"/>
      <c r="QK6" s="509"/>
      <c r="QL6" s="509"/>
      <c r="QM6" s="509"/>
      <c r="QN6" s="509"/>
      <c r="QO6" s="509"/>
      <c r="QP6" s="509"/>
      <c r="QQ6" s="509"/>
      <c r="QR6" s="509"/>
      <c r="QS6" s="509"/>
      <c r="QT6" s="509"/>
      <c r="QU6" s="509"/>
      <c r="QV6" s="509"/>
      <c r="QW6" s="509"/>
      <c r="QX6" s="509"/>
      <c r="QY6" s="509"/>
      <c r="QZ6" s="509"/>
      <c r="RA6" s="509"/>
      <c r="RB6" s="509"/>
      <c r="RC6" s="509"/>
      <c r="RD6" s="509"/>
      <c r="RE6" s="509"/>
      <c r="RF6" s="509"/>
      <c r="RG6" s="509"/>
      <c r="RH6" s="509"/>
      <c r="RI6" s="509"/>
      <c r="RJ6" s="509"/>
      <c r="RK6" s="509"/>
      <c r="RL6" s="509"/>
      <c r="RM6" s="509"/>
      <c r="RN6" s="509"/>
      <c r="RO6" s="509"/>
      <c r="RP6" s="509"/>
      <c r="RQ6" s="509"/>
      <c r="RR6" s="509"/>
      <c r="RS6" s="509"/>
      <c r="RT6" s="509"/>
      <c r="RU6" s="509"/>
      <c r="RV6" s="509"/>
      <c r="RW6" s="509"/>
      <c r="RX6" s="509"/>
      <c r="RY6" s="509"/>
      <c r="RZ6" s="509"/>
      <c r="SA6" s="509"/>
      <c r="SB6" s="509"/>
      <c r="SC6" s="509"/>
      <c r="SD6" s="509"/>
      <c r="SE6" s="509"/>
      <c r="SF6" s="509"/>
      <c r="SG6" s="509"/>
      <c r="SH6" s="509"/>
      <c r="SI6" s="509"/>
      <c r="SJ6" s="509"/>
      <c r="SK6" s="509"/>
      <c r="SL6" s="509"/>
      <c r="SM6" s="509"/>
      <c r="SN6" s="509"/>
      <c r="SO6" s="509"/>
      <c r="SP6" s="509"/>
      <c r="SQ6" s="509"/>
      <c r="SR6" s="509"/>
      <c r="SS6" s="509"/>
      <c r="ST6" s="509"/>
      <c r="SU6" s="509"/>
      <c r="SV6" s="509"/>
      <c r="SW6" s="509"/>
      <c r="SX6" s="509"/>
      <c r="SY6" s="509"/>
      <c r="SZ6" s="509"/>
      <c r="TA6" s="509"/>
      <c r="TB6" s="509"/>
      <c r="TC6" s="509"/>
      <c r="TD6" s="509"/>
      <c r="TE6" s="509"/>
      <c r="TF6" s="509"/>
      <c r="TG6" s="509"/>
      <c r="TH6" s="509"/>
      <c r="TI6" s="509"/>
      <c r="TJ6" s="509"/>
      <c r="TK6" s="509"/>
      <c r="TL6" s="509"/>
      <c r="TM6" s="509"/>
      <c r="TN6" s="509"/>
      <c r="TO6" s="509"/>
      <c r="TP6" s="509"/>
      <c r="TQ6" s="509"/>
      <c r="TR6" s="509"/>
      <c r="TS6" s="509"/>
      <c r="TT6" s="509"/>
      <c r="TU6" s="509"/>
      <c r="TV6" s="509"/>
      <c r="TW6" s="509"/>
      <c r="TX6" s="509"/>
      <c r="TY6" s="509"/>
      <c r="TZ6" s="509"/>
      <c r="UA6" s="509"/>
      <c r="UB6" s="509"/>
      <c r="UC6" s="509"/>
      <c r="UD6" s="509"/>
      <c r="UE6" s="509"/>
      <c r="UF6" s="509"/>
      <c r="UG6" s="509"/>
      <c r="UH6" s="509"/>
      <c r="UI6" s="509"/>
      <c r="UJ6" s="509"/>
      <c r="UK6" s="509"/>
      <c r="UL6" s="509"/>
      <c r="UM6" s="509"/>
      <c r="UN6" s="509"/>
      <c r="UO6" s="509"/>
      <c r="UP6" s="509"/>
      <c r="UQ6" s="509"/>
      <c r="UR6" s="509"/>
      <c r="US6" s="509"/>
      <c r="UT6" s="509"/>
      <c r="UU6" s="509"/>
      <c r="UV6" s="509"/>
      <c r="UW6" s="509"/>
      <c r="UX6" s="509"/>
      <c r="UY6" s="509"/>
      <c r="UZ6" s="509"/>
      <c r="VA6" s="509"/>
      <c r="VB6" s="509"/>
      <c r="VC6" s="509"/>
      <c r="VD6" s="509"/>
      <c r="VE6" s="509"/>
      <c r="VF6" s="509"/>
      <c r="VG6" s="509"/>
      <c r="VH6" s="509"/>
      <c r="VI6" s="509"/>
      <c r="VJ6" s="509"/>
      <c r="VK6" s="509"/>
      <c r="VL6" s="509"/>
      <c r="VM6" s="509"/>
      <c r="VN6" s="509"/>
      <c r="VO6" s="509"/>
      <c r="VP6" s="509"/>
      <c r="VQ6" s="509"/>
      <c r="VR6" s="509"/>
      <c r="VS6" s="509"/>
      <c r="VT6" s="509"/>
      <c r="VU6" s="509"/>
      <c r="VV6" s="509"/>
      <c r="VW6" s="509"/>
      <c r="VX6" s="509"/>
      <c r="VY6" s="509"/>
      <c r="VZ6" s="509"/>
      <c r="WA6" s="509"/>
      <c r="WB6" s="509"/>
      <c r="WC6" s="509"/>
      <c r="WD6" s="509"/>
      <c r="WE6" s="509"/>
      <c r="WF6" s="509"/>
      <c r="WG6" s="509"/>
      <c r="WH6" s="509"/>
      <c r="WI6" s="509"/>
      <c r="WJ6" s="509"/>
      <c r="WK6" s="509"/>
      <c r="WL6" s="509"/>
      <c r="WM6" s="509"/>
      <c r="WN6" s="509"/>
      <c r="WO6" s="509"/>
      <c r="WP6" s="509"/>
      <c r="WQ6" s="509"/>
      <c r="WR6" s="509"/>
      <c r="WS6" s="509"/>
      <c r="WT6" s="509"/>
      <c r="WU6" s="509"/>
      <c r="WV6" s="509"/>
      <c r="WW6" s="509"/>
      <c r="WX6" s="509"/>
      <c r="WY6" s="509"/>
      <c r="WZ6" s="509"/>
      <c r="XA6" s="509"/>
      <c r="XB6" s="509"/>
      <c r="XC6" s="509"/>
      <c r="XD6" s="509"/>
      <c r="XE6" s="509"/>
      <c r="XF6" s="509"/>
      <c r="XG6" s="509"/>
      <c r="XH6" s="509"/>
      <c r="XI6" s="509"/>
      <c r="XJ6" s="509"/>
      <c r="XK6" s="509"/>
      <c r="XL6" s="509"/>
      <c r="XM6" s="509"/>
      <c r="XN6" s="509"/>
      <c r="XO6" s="509"/>
      <c r="XP6" s="509"/>
      <c r="XQ6" s="509"/>
      <c r="XR6" s="509"/>
      <c r="XS6" s="509"/>
      <c r="XT6" s="509"/>
      <c r="XU6" s="509"/>
      <c r="XV6" s="509"/>
      <c r="XW6" s="509"/>
      <c r="XX6" s="509"/>
      <c r="XY6" s="509"/>
      <c r="XZ6" s="509"/>
      <c r="YA6" s="509"/>
      <c r="YB6" s="509"/>
      <c r="YC6" s="509"/>
      <c r="YD6" s="509"/>
      <c r="YE6" s="509"/>
      <c r="YF6" s="509"/>
      <c r="YG6" s="509"/>
      <c r="YH6" s="509"/>
      <c r="YI6" s="509"/>
      <c r="YJ6" s="509"/>
      <c r="YK6" s="509"/>
      <c r="YL6" s="509"/>
      <c r="YM6" s="509"/>
      <c r="YN6" s="509"/>
      <c r="YO6" s="509"/>
      <c r="YP6" s="509"/>
      <c r="YQ6" s="509"/>
      <c r="YR6" s="509"/>
      <c r="YS6" s="509"/>
      <c r="YT6" s="509"/>
      <c r="YU6" s="509"/>
      <c r="YV6" s="509"/>
      <c r="YW6" s="509"/>
      <c r="YX6" s="509"/>
      <c r="YY6" s="509"/>
      <c r="YZ6" s="509"/>
      <c r="ZA6" s="509"/>
      <c r="ZB6" s="509"/>
      <c r="ZC6" s="509"/>
      <c r="ZD6" s="509"/>
      <c r="ZE6" s="509"/>
      <c r="ZF6" s="509"/>
      <c r="ZG6" s="509"/>
      <c r="ZH6" s="509"/>
      <c r="ZI6" s="509"/>
      <c r="ZJ6" s="509"/>
      <c r="ZK6" s="509"/>
      <c r="ZL6" s="509"/>
      <c r="ZM6" s="509"/>
      <c r="ZN6" s="509"/>
      <c r="ZO6" s="509"/>
      <c r="ZP6" s="509"/>
      <c r="ZQ6" s="509"/>
      <c r="ZR6" s="509"/>
      <c r="ZS6" s="509"/>
      <c r="ZT6" s="509"/>
      <c r="ZU6" s="509"/>
      <c r="ZV6" s="509"/>
      <c r="ZW6" s="509"/>
      <c r="ZX6" s="509"/>
      <c r="ZY6" s="509"/>
      <c r="ZZ6" s="509"/>
      <c r="AAA6" s="509"/>
      <c r="AAB6" s="509"/>
      <c r="AAC6" s="509"/>
      <c r="AAD6" s="509"/>
      <c r="AAE6" s="509"/>
      <c r="AAF6" s="509"/>
      <c r="AAG6" s="509"/>
      <c r="AAH6" s="509"/>
      <c r="AAI6" s="509"/>
      <c r="AAJ6" s="509"/>
      <c r="AAK6" s="509"/>
      <c r="AAL6" s="509"/>
      <c r="AAM6" s="509"/>
      <c r="AAN6" s="509"/>
      <c r="AAO6" s="509"/>
      <c r="AAP6" s="509"/>
      <c r="AAQ6" s="509"/>
      <c r="AAR6" s="509"/>
      <c r="AAS6" s="509"/>
      <c r="AAT6" s="509"/>
      <c r="AAU6" s="509"/>
      <c r="AAV6" s="509"/>
      <c r="AAW6" s="509"/>
      <c r="AAX6" s="509"/>
      <c r="AAY6" s="509"/>
      <c r="AAZ6" s="509"/>
      <c r="ABA6" s="509"/>
      <c r="ABB6" s="509"/>
      <c r="ABC6" s="509"/>
      <c r="ABD6" s="509"/>
      <c r="ABE6" s="509"/>
      <c r="ABF6" s="509"/>
      <c r="ABG6" s="509"/>
      <c r="ABH6" s="509"/>
      <c r="ABI6" s="509"/>
      <c r="ABJ6" s="509"/>
      <c r="ABK6" s="509"/>
      <c r="ABL6" s="509"/>
      <c r="ABM6" s="509"/>
      <c r="ABN6" s="509"/>
      <c r="ABO6" s="509"/>
      <c r="ABP6" s="509"/>
      <c r="ABQ6" s="509"/>
      <c r="ABR6" s="509"/>
      <c r="ABS6" s="509"/>
      <c r="ABT6" s="509"/>
      <c r="ABU6" s="509"/>
      <c r="ABV6" s="509"/>
      <c r="ABW6" s="509"/>
      <c r="ABX6" s="509"/>
      <c r="ABY6" s="509"/>
      <c r="ABZ6" s="509"/>
      <c r="ACA6" s="509"/>
      <c r="ACB6" s="509"/>
      <c r="ACC6" s="509"/>
      <c r="ACD6" s="509"/>
      <c r="ACE6" s="509"/>
      <c r="ACF6" s="509"/>
      <c r="ACG6" s="509"/>
      <c r="ACH6" s="509"/>
      <c r="ACI6" s="509"/>
      <c r="ACJ6" s="509"/>
      <c r="ACK6" s="509"/>
      <c r="ACL6" s="509"/>
      <c r="ACM6" s="509"/>
      <c r="ACN6" s="509"/>
      <c r="ACO6" s="509"/>
      <c r="ACP6" s="509"/>
      <c r="ACQ6" s="509"/>
      <c r="ACR6" s="509"/>
      <c r="ACS6" s="509"/>
      <c r="ACT6" s="509"/>
      <c r="ACU6" s="509"/>
      <c r="ACV6" s="509"/>
      <c r="ACW6" s="509"/>
      <c r="ACX6" s="509"/>
      <c r="ACY6" s="509"/>
      <c r="ACZ6" s="509"/>
      <c r="ADA6" s="509"/>
      <c r="ADB6" s="509"/>
      <c r="ADC6" s="509"/>
      <c r="ADD6" s="509"/>
      <c r="ADE6" s="509"/>
      <c r="ADF6" s="509"/>
      <c r="ADG6" s="509"/>
      <c r="ADH6" s="509"/>
      <c r="ADI6" s="509"/>
      <c r="ADJ6" s="509"/>
      <c r="ADK6" s="509"/>
      <c r="ADL6" s="509"/>
      <c r="ADM6" s="509"/>
      <c r="ADN6" s="509"/>
      <c r="ADO6" s="509"/>
      <c r="ADP6" s="509"/>
      <c r="ADQ6" s="509"/>
      <c r="ADR6" s="509"/>
      <c r="ADS6" s="509"/>
      <c r="ADT6" s="509"/>
      <c r="ADU6" s="509"/>
      <c r="ADV6" s="509"/>
      <c r="ADW6" s="509"/>
      <c r="ADX6" s="509"/>
      <c r="ADY6" s="509"/>
      <c r="ADZ6" s="509"/>
      <c r="AEA6" s="509"/>
      <c r="AEB6" s="509"/>
      <c r="AEC6" s="509"/>
      <c r="AED6" s="509"/>
      <c r="AEE6" s="509"/>
      <c r="AEF6" s="509"/>
      <c r="AEG6" s="509"/>
      <c r="AEH6" s="509"/>
      <c r="AEI6" s="509"/>
      <c r="AEJ6" s="509"/>
      <c r="AEK6" s="509"/>
      <c r="AEL6" s="509"/>
      <c r="AEM6" s="509"/>
      <c r="AEN6" s="509"/>
      <c r="AEO6" s="509"/>
      <c r="AEP6" s="509"/>
      <c r="AEQ6" s="509"/>
      <c r="AER6" s="509"/>
      <c r="AES6" s="509"/>
      <c r="AET6" s="509"/>
      <c r="AEU6" s="509"/>
      <c r="AEV6" s="509"/>
      <c r="AEW6" s="509"/>
      <c r="AEX6" s="509"/>
      <c r="AEY6" s="509"/>
      <c r="AEZ6" s="509"/>
      <c r="AFA6" s="509"/>
      <c r="AFB6" s="509"/>
      <c r="AFC6" s="509"/>
      <c r="AFD6" s="509"/>
      <c r="AFE6" s="509"/>
      <c r="AFF6" s="509"/>
      <c r="AFG6" s="509"/>
      <c r="AFH6" s="509"/>
      <c r="AFI6" s="509"/>
      <c r="AFJ6" s="509"/>
      <c r="AFK6" s="509"/>
      <c r="AFL6" s="509"/>
      <c r="AFM6" s="509"/>
      <c r="AFN6" s="509"/>
      <c r="AFO6" s="509"/>
      <c r="AFP6" s="509"/>
      <c r="AFQ6" s="509"/>
      <c r="AFR6" s="509"/>
      <c r="AFS6" s="509"/>
      <c r="AFT6" s="509"/>
      <c r="AFU6" s="509"/>
      <c r="AFV6" s="509"/>
      <c r="AFW6" s="509"/>
      <c r="AFX6" s="509"/>
      <c r="AFY6" s="509"/>
      <c r="AFZ6" s="509"/>
      <c r="AGA6" s="509"/>
      <c r="AGB6" s="509"/>
      <c r="AGC6" s="509"/>
      <c r="AGD6" s="509"/>
      <c r="AGE6" s="509"/>
      <c r="AGF6" s="509"/>
      <c r="AGG6" s="509"/>
      <c r="AGH6" s="509"/>
      <c r="AGI6" s="509"/>
      <c r="AGJ6" s="509"/>
      <c r="AGK6" s="509"/>
      <c r="AGL6" s="509"/>
      <c r="AGM6" s="509"/>
      <c r="AGN6" s="509"/>
      <c r="AGO6" s="509"/>
      <c r="AGP6" s="509"/>
      <c r="AGQ6" s="509"/>
      <c r="AGR6" s="509"/>
      <c r="AGS6" s="509"/>
      <c r="AGT6" s="509"/>
      <c r="AGU6" s="509"/>
      <c r="AGV6" s="509"/>
      <c r="AGW6" s="509"/>
      <c r="AGX6" s="509"/>
      <c r="AGY6" s="509"/>
      <c r="AGZ6" s="509"/>
      <c r="AHA6" s="509"/>
      <c r="AHB6" s="509"/>
      <c r="AHC6" s="509"/>
      <c r="AHD6" s="509"/>
      <c r="AHE6" s="509"/>
      <c r="AHF6" s="509"/>
      <c r="AHG6" s="509"/>
      <c r="AHH6" s="509"/>
      <c r="AHI6" s="509"/>
      <c r="AHJ6" s="509"/>
      <c r="AHK6" s="509"/>
      <c r="AHL6" s="509"/>
      <c r="AHM6" s="509"/>
      <c r="AHN6" s="509"/>
      <c r="AHO6" s="509"/>
      <c r="AHP6" s="509"/>
      <c r="AHQ6" s="509"/>
      <c r="AHR6" s="509"/>
      <c r="AHS6" s="509"/>
      <c r="AHT6" s="509"/>
      <c r="AHU6" s="509"/>
      <c r="AHV6" s="509"/>
      <c r="AHW6" s="509"/>
      <c r="AHX6" s="509"/>
      <c r="AHY6" s="509"/>
      <c r="AHZ6" s="509"/>
      <c r="AIA6" s="509"/>
      <c r="AIB6" s="509"/>
      <c r="AIC6" s="509"/>
      <c r="AID6" s="509"/>
      <c r="AIE6" s="509"/>
      <c r="AIF6" s="509"/>
      <c r="AIG6" s="509"/>
      <c r="AIH6" s="509"/>
      <c r="AII6" s="509"/>
      <c r="AIJ6" s="509"/>
      <c r="AIK6" s="509"/>
      <c r="AIL6" s="509"/>
      <c r="AIM6" s="509"/>
      <c r="AIN6" s="509"/>
      <c r="AIO6" s="509"/>
      <c r="AIP6" s="509"/>
      <c r="AIQ6" s="509"/>
      <c r="AIR6" s="509"/>
      <c r="AIS6" s="509"/>
      <c r="AIT6" s="509"/>
      <c r="AIU6" s="509"/>
      <c r="AIV6" s="509"/>
      <c r="AIW6" s="509"/>
      <c r="AIX6" s="509"/>
      <c r="AIY6" s="509"/>
      <c r="AIZ6" s="509"/>
      <c r="AJA6" s="509"/>
      <c r="AJB6" s="509"/>
      <c r="AJC6" s="509"/>
      <c r="AJD6" s="509"/>
      <c r="AJE6" s="509"/>
      <c r="AJF6" s="509"/>
      <c r="AJG6" s="509"/>
      <c r="AJH6" s="509"/>
      <c r="AJI6" s="509"/>
      <c r="AJJ6" s="509"/>
      <c r="AJK6" s="509"/>
      <c r="AJL6" s="509"/>
      <c r="AJM6" s="509"/>
      <c r="AJN6" s="509"/>
      <c r="AJO6" s="509"/>
      <c r="AJP6" s="509"/>
      <c r="AJQ6" s="509"/>
      <c r="AJR6" s="509"/>
      <c r="AJS6" s="509"/>
      <c r="AJT6" s="509"/>
      <c r="AJU6" s="509"/>
      <c r="AJV6" s="509"/>
      <c r="AJW6" s="509"/>
      <c r="AJX6" s="509"/>
      <c r="AJY6" s="509"/>
      <c r="AJZ6" s="509"/>
      <c r="AKA6" s="509"/>
      <c r="AKB6" s="509"/>
      <c r="AKC6" s="509"/>
      <c r="AKD6" s="509"/>
      <c r="AKE6" s="509"/>
      <c r="AKF6" s="509"/>
      <c r="AKG6" s="509"/>
      <c r="AKH6" s="509"/>
      <c r="AKI6" s="509"/>
      <c r="AKJ6" s="509"/>
      <c r="AKK6" s="509"/>
      <c r="AKL6" s="509"/>
      <c r="AKM6" s="509"/>
      <c r="AKN6" s="509"/>
      <c r="AKO6" s="509"/>
      <c r="AKP6" s="509"/>
      <c r="AKQ6" s="509"/>
      <c r="AKR6" s="509"/>
      <c r="AKS6" s="509"/>
      <c r="AKT6" s="509"/>
      <c r="AKU6" s="509"/>
      <c r="AKV6" s="509"/>
      <c r="AKW6" s="509"/>
      <c r="AKX6" s="509"/>
      <c r="AKY6" s="509"/>
      <c r="AKZ6" s="509"/>
      <c r="ALA6" s="509"/>
      <c r="ALB6" s="509"/>
      <c r="ALC6" s="509"/>
      <c r="ALD6" s="509"/>
      <c r="ALE6" s="509"/>
      <c r="ALF6" s="509"/>
      <c r="ALG6" s="509"/>
      <c r="ALH6" s="509"/>
      <c r="ALI6" s="509"/>
      <c r="ALJ6" s="509"/>
      <c r="ALK6" s="509"/>
      <c r="ALL6" s="509"/>
      <c r="ALM6" s="509"/>
      <c r="ALN6" s="509"/>
      <c r="ALO6" s="509"/>
      <c r="ALP6" s="509"/>
      <c r="ALQ6" s="509"/>
      <c r="ALR6" s="509"/>
      <c r="ALS6" s="509"/>
      <c r="ALT6" s="509"/>
      <c r="ALU6" s="509"/>
      <c r="ALV6" s="509"/>
      <c r="ALW6" s="509"/>
      <c r="ALX6" s="509"/>
      <c r="ALY6" s="509"/>
      <c r="ALZ6" s="509"/>
      <c r="AMA6" s="509"/>
      <c r="AMB6" s="509"/>
      <c r="AMC6" s="509"/>
      <c r="AMD6" s="509"/>
      <c r="AME6" s="509"/>
      <c r="AMF6" s="509"/>
      <c r="AMG6" s="509"/>
      <c r="AMH6" s="509"/>
      <c r="AMI6" s="509"/>
      <c r="AMJ6" s="509"/>
      <c r="AMK6" s="509"/>
      <c r="AML6" s="509"/>
      <c r="AMM6" s="509"/>
      <c r="AMN6" s="509"/>
      <c r="AMO6" s="509"/>
      <c r="AMP6" s="509"/>
      <c r="AMQ6" s="509"/>
      <c r="AMR6" s="509"/>
      <c r="AMS6" s="509"/>
      <c r="AMT6" s="509"/>
      <c r="AMU6" s="509"/>
      <c r="AMV6" s="509"/>
      <c r="AMW6" s="509"/>
      <c r="AMX6" s="509"/>
      <c r="AMY6" s="509"/>
      <c r="AMZ6" s="509"/>
      <c r="ANA6" s="509"/>
      <c r="ANB6" s="509"/>
      <c r="ANC6" s="509"/>
      <c r="AND6" s="509"/>
      <c r="ANE6" s="509"/>
      <c r="ANF6" s="509"/>
      <c r="ANG6" s="509"/>
      <c r="ANH6" s="509"/>
      <c r="ANI6" s="509"/>
      <c r="ANJ6" s="509"/>
      <c r="ANK6" s="509"/>
      <c r="ANL6" s="509"/>
      <c r="ANM6" s="509"/>
      <c r="ANN6" s="509"/>
      <c r="ANO6" s="509"/>
      <c r="ANP6" s="509"/>
      <c r="ANQ6" s="509"/>
      <c r="ANR6" s="509"/>
      <c r="ANS6" s="509"/>
      <c r="ANT6" s="509"/>
      <c r="ANU6" s="509"/>
      <c r="ANV6" s="509"/>
      <c r="ANW6" s="509"/>
      <c r="ANX6" s="509"/>
      <c r="ANY6" s="509"/>
      <c r="ANZ6" s="509"/>
      <c r="AOA6" s="509"/>
      <c r="AOB6" s="509"/>
      <c r="AOC6" s="509"/>
      <c r="AOD6" s="509"/>
      <c r="AOE6" s="509"/>
      <c r="AOF6" s="509"/>
      <c r="AOG6" s="509"/>
      <c r="AOH6" s="509"/>
      <c r="AOI6" s="509"/>
      <c r="AOJ6" s="509"/>
      <c r="AOK6" s="509"/>
      <c r="AOL6" s="509"/>
      <c r="AOM6" s="509"/>
      <c r="AON6" s="509"/>
      <c r="AOO6" s="509"/>
      <c r="AOP6" s="509"/>
      <c r="AOQ6" s="509"/>
      <c r="AOR6" s="509"/>
      <c r="AOS6" s="509"/>
      <c r="AOT6" s="509"/>
      <c r="AOU6" s="509"/>
      <c r="AOV6" s="509"/>
      <c r="AOW6" s="509"/>
      <c r="AOX6" s="509"/>
      <c r="AOY6" s="509"/>
      <c r="AOZ6" s="509"/>
      <c r="APA6" s="509"/>
      <c r="APB6" s="509"/>
      <c r="APC6" s="509"/>
      <c r="APD6" s="509"/>
      <c r="APE6" s="509"/>
      <c r="APF6" s="509"/>
      <c r="APG6" s="509"/>
      <c r="APH6" s="509"/>
      <c r="API6" s="509"/>
      <c r="APJ6" s="509"/>
      <c r="APK6" s="509"/>
      <c r="APL6" s="509"/>
      <c r="APM6" s="509"/>
      <c r="APN6" s="509"/>
      <c r="APO6" s="509"/>
      <c r="APP6" s="509"/>
      <c r="APQ6" s="509"/>
      <c r="APR6" s="509"/>
      <c r="APS6" s="509"/>
      <c r="APT6" s="509"/>
      <c r="APU6" s="509"/>
      <c r="APV6" s="509"/>
      <c r="APW6" s="509"/>
      <c r="APX6" s="509"/>
      <c r="APY6" s="509"/>
      <c r="APZ6" s="509"/>
      <c r="AQA6" s="509"/>
      <c r="AQB6" s="509"/>
      <c r="AQC6" s="509"/>
      <c r="AQD6" s="509"/>
      <c r="AQE6" s="509"/>
      <c r="AQF6" s="509"/>
      <c r="AQG6" s="509"/>
      <c r="AQH6" s="509"/>
      <c r="AQI6" s="509"/>
      <c r="AQJ6" s="509"/>
      <c r="AQK6" s="509"/>
      <c r="AQL6" s="509"/>
      <c r="AQM6" s="509"/>
      <c r="AQN6" s="509"/>
      <c r="AQO6" s="509"/>
      <c r="AQP6" s="509"/>
      <c r="AQQ6" s="509"/>
      <c r="AQR6" s="509"/>
      <c r="AQS6" s="509"/>
      <c r="AQT6" s="509"/>
      <c r="AQU6" s="509"/>
      <c r="AQV6" s="509"/>
      <c r="AQW6" s="509"/>
      <c r="AQX6" s="509"/>
      <c r="AQY6" s="509"/>
      <c r="AQZ6" s="509"/>
      <c r="ARA6" s="509"/>
      <c r="ARB6" s="509"/>
      <c r="ARC6" s="509"/>
      <c r="ARD6" s="509"/>
      <c r="ARE6" s="509"/>
      <c r="ARF6" s="509"/>
      <c r="ARG6" s="509"/>
      <c r="ARH6" s="509"/>
      <c r="ARI6" s="509"/>
      <c r="ARJ6" s="509"/>
      <c r="ARK6" s="509"/>
      <c r="ARL6" s="509"/>
      <c r="ARM6" s="509"/>
      <c r="ARN6" s="509"/>
      <c r="ARO6" s="509"/>
      <c r="ARP6" s="509"/>
      <c r="ARQ6" s="509"/>
      <c r="ARR6" s="509"/>
      <c r="ARS6" s="509"/>
      <c r="ART6" s="509"/>
      <c r="ARU6" s="509"/>
      <c r="ARV6" s="509"/>
      <c r="ARW6" s="509"/>
      <c r="ARX6" s="509"/>
      <c r="ARY6" s="509"/>
      <c r="ARZ6" s="509"/>
      <c r="ASA6" s="509"/>
      <c r="ASB6" s="509"/>
      <c r="ASC6" s="509"/>
      <c r="ASD6" s="509"/>
      <c r="ASE6" s="509"/>
      <c r="ASF6" s="509"/>
      <c r="ASG6" s="509"/>
      <c r="ASH6" s="509"/>
      <c r="ASI6" s="509"/>
      <c r="ASJ6" s="509"/>
      <c r="ASK6" s="509"/>
      <c r="ASL6" s="509"/>
      <c r="ASM6" s="509"/>
      <c r="ASN6" s="509"/>
      <c r="ASO6" s="509"/>
      <c r="ASP6" s="509"/>
      <c r="ASQ6" s="509"/>
      <c r="ASR6" s="509"/>
      <c r="ASS6" s="509"/>
      <c r="AST6" s="509"/>
      <c r="ASU6" s="509"/>
      <c r="ASV6" s="509"/>
      <c r="ASW6" s="509"/>
      <c r="ASX6" s="509"/>
      <c r="ASY6" s="509"/>
      <c r="ASZ6" s="509"/>
      <c r="ATA6" s="509"/>
      <c r="ATB6" s="509"/>
      <c r="ATC6" s="509"/>
      <c r="ATD6" s="509"/>
      <c r="ATE6" s="509"/>
      <c r="ATF6" s="509"/>
      <c r="ATG6" s="509"/>
      <c r="ATH6" s="509"/>
      <c r="ATI6" s="509"/>
      <c r="ATJ6" s="509"/>
      <c r="ATK6" s="509"/>
      <c r="ATL6" s="509"/>
      <c r="ATM6" s="509"/>
      <c r="ATN6" s="509"/>
      <c r="ATO6" s="509"/>
      <c r="ATP6" s="509"/>
      <c r="ATQ6" s="509"/>
      <c r="ATR6" s="509"/>
      <c r="ATS6" s="509"/>
      <c r="ATT6" s="509"/>
      <c r="ATU6" s="509"/>
      <c r="ATV6" s="509"/>
      <c r="ATW6" s="509"/>
      <c r="ATX6" s="509"/>
      <c r="ATY6" s="509"/>
      <c r="ATZ6" s="509"/>
      <c r="AUA6" s="509"/>
      <c r="AUB6" s="509"/>
      <c r="AUC6" s="509"/>
      <c r="AUD6" s="509"/>
      <c r="AUE6" s="509"/>
      <c r="AUF6" s="509"/>
      <c r="AUG6" s="509"/>
      <c r="AUH6" s="509"/>
      <c r="AUI6" s="509"/>
      <c r="AUJ6" s="509"/>
      <c r="AUK6" s="509"/>
      <c r="AUL6" s="509"/>
      <c r="AUM6" s="509"/>
      <c r="AUN6" s="509"/>
      <c r="AUO6" s="509"/>
      <c r="AUP6" s="509"/>
      <c r="AUQ6" s="509"/>
      <c r="AUR6" s="509"/>
      <c r="AUS6" s="509"/>
      <c r="AUT6" s="509"/>
      <c r="AUU6" s="509"/>
      <c r="AUV6" s="509"/>
      <c r="AUW6" s="509"/>
      <c r="AUX6" s="509"/>
      <c r="AUY6" s="509"/>
      <c r="AUZ6" s="509"/>
      <c r="AVA6" s="509"/>
      <c r="AVB6" s="509"/>
      <c r="AVC6" s="509"/>
      <c r="AVD6" s="509"/>
      <c r="AVE6" s="509"/>
      <c r="AVF6" s="509"/>
      <c r="AVG6" s="509"/>
      <c r="AVH6" s="509"/>
      <c r="AVI6" s="509"/>
      <c r="AVJ6" s="509"/>
      <c r="AVK6" s="509"/>
      <c r="AVL6" s="509"/>
      <c r="AVM6" s="509"/>
      <c r="AVN6" s="509"/>
      <c r="AVO6" s="509"/>
      <c r="AVP6" s="509"/>
      <c r="AVQ6" s="509"/>
      <c r="AVR6" s="509"/>
      <c r="AVS6" s="509"/>
      <c r="AVT6" s="509"/>
      <c r="AVU6" s="509"/>
      <c r="AVV6" s="509"/>
      <c r="AVW6" s="509"/>
      <c r="AVX6" s="509"/>
      <c r="AVY6" s="509"/>
      <c r="AVZ6" s="509"/>
      <c r="AWA6" s="509"/>
      <c r="AWB6" s="509"/>
      <c r="AWC6" s="509"/>
      <c r="AWD6" s="509"/>
      <c r="AWE6" s="509"/>
      <c r="AWF6" s="509"/>
      <c r="AWG6" s="509"/>
      <c r="AWH6" s="509"/>
      <c r="AWI6" s="509"/>
      <c r="AWJ6" s="509"/>
      <c r="AWK6" s="509"/>
      <c r="AWL6" s="509"/>
      <c r="AWM6" s="509"/>
      <c r="AWN6" s="509"/>
      <c r="AWO6" s="509"/>
      <c r="AWP6" s="509"/>
      <c r="AWQ6" s="509"/>
      <c r="AWR6" s="509"/>
      <c r="AWS6" s="509"/>
      <c r="AWT6" s="509"/>
      <c r="AWU6" s="509"/>
      <c r="AWV6" s="509"/>
      <c r="AWW6" s="509"/>
      <c r="AWX6" s="509"/>
      <c r="AWY6" s="509"/>
      <c r="AWZ6" s="509"/>
      <c r="AXA6" s="509"/>
      <c r="AXB6" s="509"/>
      <c r="AXC6" s="509"/>
      <c r="AXD6" s="509"/>
      <c r="AXE6" s="509"/>
      <c r="AXF6" s="509"/>
      <c r="AXG6" s="509"/>
      <c r="AXH6" s="509"/>
      <c r="AXI6" s="509"/>
      <c r="AXJ6" s="509"/>
      <c r="AXK6" s="509"/>
      <c r="AXL6" s="509"/>
      <c r="AXM6" s="509"/>
      <c r="AXN6" s="509"/>
      <c r="AXO6" s="509"/>
      <c r="AXP6" s="509"/>
      <c r="AXQ6" s="509"/>
      <c r="AXR6" s="509"/>
      <c r="AXS6" s="509"/>
      <c r="AXT6" s="509"/>
      <c r="AXU6" s="509"/>
      <c r="AXV6" s="509"/>
      <c r="AXW6" s="509"/>
      <c r="AXX6" s="509"/>
      <c r="AXY6" s="509"/>
      <c r="AXZ6" s="509"/>
      <c r="AYA6" s="509"/>
      <c r="AYB6" s="509"/>
      <c r="AYC6" s="509"/>
      <c r="AYD6" s="509"/>
      <c r="AYE6" s="509"/>
      <c r="AYF6" s="509"/>
      <c r="AYG6" s="509"/>
      <c r="AYH6" s="509"/>
      <c r="AYI6" s="509"/>
      <c r="AYJ6" s="509"/>
      <c r="AYK6" s="509"/>
      <c r="AYL6" s="509"/>
      <c r="AYM6" s="509"/>
      <c r="AYN6" s="509"/>
      <c r="AYO6" s="509"/>
      <c r="AYP6" s="509"/>
      <c r="AYQ6" s="509"/>
      <c r="AYR6" s="509"/>
      <c r="AYS6" s="509"/>
      <c r="AYT6" s="509"/>
      <c r="AYU6" s="509"/>
      <c r="AYV6" s="509"/>
      <c r="AYW6" s="509"/>
      <c r="AYX6" s="509"/>
      <c r="AYY6" s="509"/>
      <c r="AYZ6" s="509"/>
      <c r="AZA6" s="509"/>
      <c r="AZB6" s="509"/>
      <c r="AZC6" s="509"/>
      <c r="AZD6" s="509"/>
      <c r="AZE6" s="509"/>
      <c r="AZF6" s="509"/>
      <c r="AZG6" s="509"/>
      <c r="AZH6" s="509"/>
      <c r="AZI6" s="509"/>
      <c r="AZJ6" s="509"/>
      <c r="AZK6" s="509"/>
      <c r="AZL6" s="509"/>
      <c r="AZM6" s="509"/>
      <c r="AZN6" s="509"/>
      <c r="AZO6" s="509"/>
      <c r="AZP6" s="509"/>
      <c r="AZQ6" s="509"/>
      <c r="AZR6" s="509"/>
      <c r="AZS6" s="509"/>
      <c r="AZT6" s="509"/>
      <c r="AZU6" s="509"/>
      <c r="AZV6" s="509"/>
      <c r="AZW6" s="509"/>
      <c r="AZX6" s="509"/>
      <c r="AZY6" s="509"/>
      <c r="AZZ6" s="509"/>
      <c r="BAA6" s="509"/>
      <c r="BAB6" s="509"/>
      <c r="BAC6" s="509"/>
      <c r="BAD6" s="509"/>
      <c r="BAE6" s="509"/>
      <c r="BAF6" s="509"/>
      <c r="BAG6" s="509"/>
      <c r="BAH6" s="509"/>
      <c r="BAI6" s="509"/>
      <c r="BAJ6" s="509"/>
      <c r="BAK6" s="509"/>
      <c r="BAL6" s="509"/>
      <c r="BAM6" s="509"/>
      <c r="BAN6" s="509"/>
      <c r="BAO6" s="509"/>
      <c r="BAP6" s="509"/>
      <c r="BAQ6" s="509"/>
      <c r="BAR6" s="509"/>
      <c r="BAS6" s="509"/>
      <c r="BAT6" s="509"/>
      <c r="BAU6" s="509"/>
      <c r="BAV6" s="509"/>
      <c r="BAW6" s="509"/>
      <c r="BAX6" s="509"/>
      <c r="BAY6" s="509"/>
      <c r="BAZ6" s="509"/>
      <c r="BBA6" s="509"/>
      <c r="BBB6" s="509"/>
      <c r="BBC6" s="509"/>
      <c r="BBD6" s="509"/>
      <c r="BBE6" s="509"/>
      <c r="BBF6" s="509"/>
      <c r="BBG6" s="509"/>
      <c r="BBH6" s="509"/>
      <c r="BBI6" s="509"/>
      <c r="BBJ6" s="509"/>
      <c r="BBK6" s="509"/>
      <c r="BBL6" s="509"/>
      <c r="BBM6" s="509"/>
      <c r="BBN6" s="509"/>
      <c r="BBO6" s="509"/>
      <c r="BBP6" s="509"/>
      <c r="BBQ6" s="509"/>
      <c r="BBR6" s="509"/>
      <c r="BBS6" s="509"/>
      <c r="BBT6" s="509"/>
      <c r="BBU6" s="509"/>
      <c r="BBV6" s="509"/>
      <c r="BBW6" s="509"/>
      <c r="BBX6" s="509"/>
      <c r="BBY6" s="509"/>
      <c r="BBZ6" s="509"/>
      <c r="BCA6" s="509"/>
      <c r="BCB6" s="509"/>
      <c r="BCC6" s="509"/>
      <c r="BCD6" s="509"/>
      <c r="BCE6" s="509"/>
      <c r="BCF6" s="509"/>
      <c r="BCG6" s="509"/>
      <c r="BCH6" s="509"/>
      <c r="BCI6" s="509"/>
      <c r="BCJ6" s="509"/>
      <c r="BCK6" s="509"/>
      <c r="BCL6" s="509"/>
      <c r="BCM6" s="509"/>
      <c r="BCN6" s="509"/>
      <c r="BCO6" s="509"/>
      <c r="BCP6" s="509"/>
      <c r="BCQ6" s="509"/>
      <c r="BCR6" s="509"/>
      <c r="BCS6" s="509"/>
      <c r="BCT6" s="509"/>
      <c r="BCU6" s="509"/>
      <c r="BCV6" s="509"/>
      <c r="BCW6" s="509"/>
      <c r="BCX6" s="509"/>
      <c r="BCY6" s="509"/>
      <c r="BCZ6" s="509"/>
      <c r="BDA6" s="509"/>
      <c r="BDB6" s="509"/>
      <c r="BDC6" s="509"/>
      <c r="BDD6" s="509"/>
      <c r="BDE6" s="509"/>
      <c r="BDF6" s="509"/>
      <c r="BDG6" s="509"/>
      <c r="BDH6" s="509"/>
      <c r="BDI6" s="509"/>
      <c r="BDJ6" s="509"/>
      <c r="BDK6" s="509"/>
      <c r="BDL6" s="509"/>
      <c r="BDM6" s="509"/>
      <c r="BDN6" s="509"/>
      <c r="BDO6" s="509"/>
      <c r="BDP6" s="509"/>
      <c r="BDQ6" s="509"/>
      <c r="BDR6" s="509"/>
      <c r="BDS6" s="509"/>
      <c r="BDT6" s="509"/>
      <c r="BDU6" s="509"/>
      <c r="BDV6" s="509"/>
      <c r="BDW6" s="509"/>
      <c r="BDX6" s="509"/>
      <c r="BDY6" s="509"/>
      <c r="BDZ6" s="509"/>
      <c r="BEA6" s="509"/>
      <c r="BEB6" s="509"/>
      <c r="BEC6" s="509"/>
      <c r="BED6" s="509"/>
      <c r="BEE6" s="509"/>
      <c r="BEF6" s="509"/>
      <c r="BEG6" s="509"/>
      <c r="BEH6" s="509"/>
      <c r="BEI6" s="509"/>
      <c r="BEJ6" s="509"/>
      <c r="BEK6" s="509"/>
      <c r="BEL6" s="509"/>
      <c r="BEM6" s="509"/>
      <c r="BEN6" s="509"/>
      <c r="BEO6" s="509"/>
      <c r="BEP6" s="509"/>
      <c r="BEQ6" s="509"/>
      <c r="BER6" s="509"/>
      <c r="BES6" s="509"/>
      <c r="BET6" s="509"/>
      <c r="BEU6" s="509"/>
      <c r="BEV6" s="509"/>
      <c r="BEW6" s="509"/>
      <c r="BEX6" s="509"/>
      <c r="BEY6" s="509"/>
      <c r="BEZ6" s="509"/>
      <c r="BFA6" s="509"/>
      <c r="BFB6" s="509"/>
      <c r="BFC6" s="509"/>
      <c r="BFD6" s="509"/>
      <c r="BFE6" s="509"/>
      <c r="BFF6" s="509"/>
      <c r="BFG6" s="509"/>
      <c r="BFH6" s="509"/>
      <c r="BFI6" s="509"/>
      <c r="BFJ6" s="509"/>
      <c r="BFK6" s="509"/>
      <c r="BFL6" s="509"/>
      <c r="BFM6" s="509"/>
      <c r="BFN6" s="509"/>
      <c r="BFO6" s="509"/>
      <c r="BFP6" s="509"/>
      <c r="BFQ6" s="509"/>
      <c r="BFR6" s="509"/>
      <c r="BFS6" s="509"/>
      <c r="BFT6" s="509"/>
      <c r="BFU6" s="509"/>
      <c r="BFV6" s="509"/>
      <c r="BFW6" s="509"/>
      <c r="BFX6" s="509"/>
      <c r="BFY6" s="509"/>
      <c r="BFZ6" s="509"/>
      <c r="BGA6" s="509"/>
      <c r="BGB6" s="509"/>
      <c r="BGC6" s="509"/>
      <c r="BGD6" s="509"/>
      <c r="BGE6" s="509"/>
      <c r="BGF6" s="509"/>
      <c r="BGG6" s="509"/>
      <c r="BGH6" s="509"/>
      <c r="BGI6" s="509"/>
      <c r="BGJ6" s="509"/>
      <c r="BGK6" s="509"/>
      <c r="BGL6" s="509"/>
      <c r="BGM6" s="509"/>
      <c r="BGN6" s="509"/>
      <c r="BGO6" s="509"/>
      <c r="BGP6" s="509"/>
      <c r="BGQ6" s="509"/>
      <c r="BGR6" s="509"/>
      <c r="BGS6" s="509"/>
      <c r="BGT6" s="509"/>
      <c r="BGU6" s="509"/>
      <c r="BGV6" s="509"/>
      <c r="BGW6" s="509"/>
      <c r="BGX6" s="509"/>
      <c r="BGY6" s="509"/>
      <c r="BGZ6" s="509"/>
      <c r="BHA6" s="509"/>
      <c r="BHB6" s="509"/>
      <c r="BHC6" s="509"/>
      <c r="BHD6" s="509"/>
      <c r="BHE6" s="509"/>
      <c r="BHF6" s="509"/>
      <c r="BHG6" s="509"/>
      <c r="BHH6" s="509"/>
      <c r="BHI6" s="509"/>
      <c r="BHJ6" s="509"/>
      <c r="BHK6" s="509"/>
      <c r="BHL6" s="509"/>
      <c r="BHM6" s="509"/>
      <c r="BHN6" s="509"/>
      <c r="BHO6" s="509"/>
      <c r="BHP6" s="509"/>
      <c r="BHQ6" s="509"/>
      <c r="BHR6" s="509"/>
      <c r="BHS6" s="509"/>
      <c r="BHT6" s="509"/>
      <c r="BHU6" s="509"/>
      <c r="BHV6" s="509"/>
      <c r="BHW6" s="509"/>
      <c r="BHX6" s="509"/>
      <c r="BHY6" s="509"/>
      <c r="BHZ6" s="509"/>
      <c r="BIA6" s="509"/>
      <c r="BIB6" s="509"/>
      <c r="BIC6" s="509"/>
      <c r="BID6" s="509"/>
      <c r="BIE6" s="509"/>
      <c r="BIF6" s="509"/>
      <c r="BIG6" s="509"/>
      <c r="BIH6" s="509"/>
      <c r="BII6" s="509"/>
      <c r="BIJ6" s="509"/>
      <c r="BIK6" s="509"/>
      <c r="BIL6" s="509"/>
      <c r="BIM6" s="509"/>
      <c r="BIN6" s="509"/>
      <c r="BIO6" s="509"/>
      <c r="BIP6" s="509"/>
      <c r="BIQ6" s="509"/>
      <c r="BIR6" s="509"/>
      <c r="BIS6" s="509"/>
      <c r="BIT6" s="509"/>
      <c r="BIU6" s="509"/>
      <c r="BIV6" s="509"/>
      <c r="BIW6" s="509"/>
      <c r="BIX6" s="509"/>
      <c r="BIY6" s="509"/>
      <c r="BIZ6" s="509"/>
      <c r="BJA6" s="509"/>
      <c r="BJB6" s="509"/>
      <c r="BJC6" s="509"/>
      <c r="BJD6" s="509"/>
      <c r="BJE6" s="509"/>
      <c r="BJF6" s="509"/>
      <c r="BJG6" s="509"/>
      <c r="BJH6" s="509"/>
      <c r="BJI6" s="509"/>
      <c r="BJJ6" s="509"/>
      <c r="BJK6" s="509"/>
      <c r="BJL6" s="509"/>
      <c r="BJM6" s="509"/>
      <c r="BJN6" s="509"/>
      <c r="BJO6" s="509"/>
      <c r="BJP6" s="509"/>
      <c r="BJQ6" s="509"/>
      <c r="BJR6" s="509"/>
      <c r="BJS6" s="509"/>
      <c r="BJT6" s="509"/>
      <c r="BJU6" s="509"/>
      <c r="BJV6" s="509"/>
      <c r="BJW6" s="509"/>
      <c r="BJX6" s="509"/>
      <c r="BJY6" s="509"/>
      <c r="BJZ6" s="509"/>
      <c r="BKA6" s="509"/>
      <c r="BKB6" s="509"/>
      <c r="BKC6" s="509"/>
      <c r="BKD6" s="509"/>
      <c r="BKE6" s="509"/>
      <c r="BKF6" s="509"/>
      <c r="BKG6" s="509"/>
      <c r="BKH6" s="509"/>
      <c r="BKI6" s="509"/>
      <c r="BKJ6" s="509"/>
      <c r="BKK6" s="509"/>
      <c r="BKL6" s="509"/>
      <c r="BKM6" s="509"/>
      <c r="BKN6" s="509"/>
      <c r="BKO6" s="509"/>
      <c r="BKP6" s="509"/>
      <c r="BKQ6" s="509"/>
      <c r="BKR6" s="509"/>
      <c r="BKS6" s="509"/>
      <c r="BKT6" s="509"/>
      <c r="BKU6" s="509"/>
      <c r="BKV6" s="509"/>
      <c r="BKW6" s="509"/>
      <c r="BKX6" s="509"/>
      <c r="BKY6" s="509"/>
      <c r="BKZ6" s="509"/>
      <c r="BLA6" s="509"/>
      <c r="BLB6" s="509"/>
      <c r="BLC6" s="509"/>
      <c r="BLD6" s="509"/>
      <c r="BLE6" s="509"/>
      <c r="BLF6" s="509"/>
      <c r="BLG6" s="509"/>
    </row>
    <row r="7" spans="1:1671" s="687" customFormat="1" ht="15" customHeight="1" x14ac:dyDescent="0.35">
      <c r="A7" s="681"/>
      <c r="B7" s="681"/>
      <c r="C7" s="681"/>
      <c r="D7" s="681"/>
      <c r="E7" s="681"/>
      <c r="F7" s="681"/>
      <c r="G7" s="681"/>
      <c r="H7" s="681"/>
      <c r="I7" s="861"/>
      <c r="J7" s="682"/>
      <c r="K7" s="683"/>
      <c r="L7" s="682"/>
      <c r="M7" s="682"/>
      <c r="N7" s="681"/>
      <c r="O7" s="681"/>
      <c r="P7" s="681"/>
      <c r="Q7" s="681"/>
      <c r="R7" s="683"/>
      <c r="S7" s="684"/>
      <c r="T7" s="684"/>
      <c r="U7" s="684"/>
      <c r="V7" s="681"/>
      <c r="W7" s="685"/>
      <c r="X7" s="681"/>
      <c r="Y7" s="834"/>
      <c r="Z7" s="834"/>
      <c r="AA7" s="834"/>
      <c r="AB7" s="834"/>
      <c r="AC7" s="834"/>
      <c r="AD7" s="834"/>
      <c r="AE7" s="834"/>
      <c r="AF7" s="834"/>
      <c r="AG7" s="834"/>
      <c r="AH7" s="834"/>
      <c r="AI7" s="834"/>
      <c r="AJ7" s="834"/>
      <c r="AK7" s="834"/>
      <c r="AL7" s="834"/>
      <c r="AM7" s="834"/>
      <c r="AN7" s="834"/>
      <c r="AO7" s="834"/>
      <c r="AP7" s="834"/>
      <c r="AQ7" s="834"/>
      <c r="AR7" s="834"/>
      <c r="AS7" s="834"/>
      <c r="AT7" s="834"/>
      <c r="AU7" s="834"/>
      <c r="AV7" s="834"/>
      <c r="AW7" s="834"/>
      <c r="AX7" s="834"/>
      <c r="AY7" s="834"/>
      <c r="AZ7" s="834"/>
      <c r="BA7" s="834"/>
      <c r="BB7" s="834"/>
      <c r="BC7" s="834"/>
      <c r="BD7" s="834"/>
      <c r="BE7" s="834"/>
      <c r="BF7" s="834"/>
      <c r="BG7" s="834"/>
      <c r="BH7" s="834"/>
      <c r="BI7" s="834"/>
      <c r="BJ7" s="834"/>
      <c r="BK7" s="834"/>
      <c r="BL7" s="834"/>
      <c r="BM7" s="834"/>
      <c r="BN7" s="834"/>
      <c r="BO7" s="834"/>
      <c r="BP7" s="834"/>
      <c r="BQ7" s="834"/>
      <c r="BR7" s="834"/>
      <c r="BS7" s="834"/>
      <c r="BT7" s="834"/>
      <c r="BU7" s="834"/>
      <c r="BV7" s="834"/>
      <c r="BW7" s="834"/>
      <c r="BX7" s="834"/>
      <c r="BY7" s="834"/>
      <c r="BZ7" s="834"/>
      <c r="CA7" s="834"/>
      <c r="CB7" s="834"/>
      <c r="CC7" s="834"/>
      <c r="CD7" s="834"/>
      <c r="CE7" s="834"/>
      <c r="CF7" s="834"/>
      <c r="CG7" s="834"/>
      <c r="CH7" s="834"/>
      <c r="CI7" s="834"/>
      <c r="CJ7" s="834"/>
      <c r="CK7" s="834"/>
      <c r="CL7" s="834"/>
      <c r="CM7" s="834"/>
      <c r="CN7" s="834"/>
      <c r="CO7" s="834"/>
      <c r="CP7" s="834"/>
      <c r="CQ7" s="834"/>
      <c r="CR7" s="834"/>
      <c r="CS7" s="834"/>
      <c r="CT7" s="834"/>
      <c r="CU7" s="834"/>
      <c r="CV7" s="834"/>
      <c r="CW7" s="834"/>
      <c r="CX7" s="834"/>
      <c r="CY7" s="834"/>
      <c r="CZ7" s="834"/>
      <c r="DA7" s="834"/>
      <c r="DB7" s="834"/>
      <c r="DC7" s="834"/>
      <c r="DD7" s="834"/>
      <c r="DE7" s="834"/>
      <c r="DF7" s="834"/>
      <c r="DG7" s="834"/>
      <c r="DH7" s="834"/>
      <c r="DI7" s="834"/>
      <c r="DJ7" s="834"/>
      <c r="DK7" s="834"/>
      <c r="DL7" s="834"/>
      <c r="DM7" s="834"/>
      <c r="DN7" s="834"/>
      <c r="DO7" s="834"/>
      <c r="DP7" s="834"/>
      <c r="DQ7" s="834"/>
      <c r="DR7" s="834"/>
      <c r="DS7" s="834"/>
      <c r="DT7" s="834"/>
      <c r="DU7" s="834"/>
      <c r="DV7" s="834"/>
      <c r="DW7" s="834"/>
      <c r="DX7" s="834"/>
      <c r="DY7" s="834"/>
      <c r="DZ7" s="834"/>
      <c r="EA7" s="834"/>
      <c r="EB7" s="834"/>
      <c r="EC7" s="834"/>
      <c r="ED7" s="834"/>
      <c r="EE7" s="834"/>
      <c r="EF7" s="834"/>
      <c r="EG7" s="834"/>
      <c r="EH7" s="834"/>
      <c r="EI7" s="834"/>
      <c r="EJ7" s="834"/>
      <c r="EK7" s="834"/>
      <c r="EL7" s="834"/>
      <c r="EM7" s="834"/>
      <c r="EN7" s="834"/>
      <c r="EO7" s="834"/>
      <c r="EP7" s="834"/>
      <c r="EQ7" s="834"/>
      <c r="ER7" s="834"/>
      <c r="ES7" s="834"/>
      <c r="ET7" s="834"/>
      <c r="EU7" s="834"/>
      <c r="EV7" s="834"/>
      <c r="EW7" s="834"/>
      <c r="EX7" s="834"/>
      <c r="EY7" s="834"/>
      <c r="EZ7" s="834"/>
      <c r="FA7" s="834"/>
      <c r="FB7" s="834"/>
      <c r="FC7" s="834"/>
      <c r="FD7" s="834"/>
      <c r="FE7" s="834"/>
      <c r="FF7" s="834"/>
      <c r="FG7" s="834"/>
      <c r="FH7" s="834"/>
      <c r="FI7" s="834"/>
      <c r="FJ7" s="834"/>
      <c r="FK7" s="834"/>
      <c r="FL7" s="834"/>
      <c r="FM7" s="834"/>
      <c r="FN7" s="834"/>
      <c r="FO7" s="834"/>
      <c r="FP7" s="834"/>
      <c r="FQ7" s="834"/>
      <c r="FR7" s="834"/>
      <c r="FS7" s="834"/>
      <c r="FT7" s="834"/>
      <c r="FU7" s="834"/>
      <c r="FV7" s="834"/>
      <c r="FW7" s="834"/>
      <c r="FX7" s="834"/>
      <c r="FY7" s="834"/>
      <c r="FZ7" s="834"/>
      <c r="GA7" s="834"/>
      <c r="GB7" s="834"/>
      <c r="GC7" s="834"/>
      <c r="GD7" s="834"/>
      <c r="GE7" s="834"/>
      <c r="GF7" s="834"/>
      <c r="GG7" s="834"/>
      <c r="GH7" s="834"/>
      <c r="GI7" s="834"/>
      <c r="GJ7" s="834"/>
      <c r="GK7" s="834"/>
      <c r="GL7" s="834"/>
      <c r="GM7" s="834"/>
      <c r="GN7" s="834"/>
      <c r="GO7" s="834"/>
      <c r="GP7" s="834"/>
      <c r="GQ7" s="834"/>
      <c r="GR7" s="834"/>
      <c r="GS7" s="834"/>
      <c r="GT7" s="834"/>
      <c r="GU7" s="834"/>
      <c r="GV7" s="834"/>
      <c r="GW7" s="834"/>
      <c r="GX7" s="834"/>
      <c r="GY7" s="834"/>
      <c r="GZ7" s="834"/>
      <c r="HA7" s="834"/>
      <c r="HB7" s="834"/>
      <c r="HC7" s="834"/>
      <c r="HD7" s="834"/>
      <c r="HE7" s="834"/>
      <c r="HF7" s="834"/>
      <c r="HG7" s="834"/>
      <c r="HH7" s="686"/>
      <c r="HI7" s="686"/>
      <c r="HJ7" s="686"/>
      <c r="HK7" s="686"/>
      <c r="HL7" s="686"/>
      <c r="HM7" s="686"/>
      <c r="HN7" s="686"/>
      <c r="HO7" s="686"/>
      <c r="HP7" s="686"/>
      <c r="HQ7" s="686"/>
      <c r="HR7" s="686"/>
      <c r="HS7" s="686"/>
      <c r="HT7" s="686"/>
      <c r="HU7" s="686"/>
      <c r="HV7" s="686"/>
      <c r="HW7" s="686"/>
      <c r="HX7" s="686"/>
      <c r="HY7" s="686"/>
      <c r="HZ7" s="686"/>
      <c r="IA7" s="686"/>
      <c r="IB7" s="686"/>
      <c r="IC7" s="686"/>
      <c r="ID7" s="686"/>
      <c r="IE7" s="686"/>
      <c r="IF7" s="686"/>
      <c r="IG7" s="686"/>
      <c r="IH7" s="686"/>
      <c r="II7" s="686"/>
      <c r="IJ7" s="686"/>
      <c r="IK7" s="686"/>
      <c r="IL7" s="686"/>
      <c r="IM7" s="686"/>
      <c r="IN7" s="686"/>
      <c r="IO7" s="686"/>
      <c r="IP7" s="686"/>
      <c r="IQ7" s="686"/>
      <c r="IR7" s="686"/>
      <c r="IS7" s="686"/>
      <c r="IT7" s="686"/>
      <c r="IU7" s="686"/>
      <c r="IV7" s="686"/>
      <c r="IW7" s="686"/>
      <c r="IX7" s="686"/>
      <c r="IY7" s="686"/>
      <c r="IZ7" s="686"/>
      <c r="JA7" s="686"/>
      <c r="JB7" s="686"/>
      <c r="JC7" s="686"/>
      <c r="JD7" s="686"/>
      <c r="JE7" s="686"/>
      <c r="JF7" s="686"/>
      <c r="JG7" s="686"/>
      <c r="JH7" s="686"/>
      <c r="JI7" s="686"/>
      <c r="JJ7" s="686"/>
      <c r="JK7" s="686"/>
      <c r="JL7" s="686"/>
      <c r="JM7" s="686"/>
      <c r="JN7" s="686"/>
      <c r="JO7" s="686"/>
      <c r="JP7" s="686"/>
      <c r="JQ7" s="686"/>
      <c r="JR7" s="686"/>
      <c r="JS7" s="686"/>
      <c r="JT7" s="686"/>
      <c r="JU7" s="686"/>
      <c r="JV7" s="686"/>
      <c r="JW7" s="686"/>
      <c r="JX7" s="686"/>
      <c r="JY7" s="686"/>
      <c r="JZ7" s="686"/>
      <c r="KA7" s="686"/>
      <c r="KB7" s="686"/>
      <c r="KC7" s="686"/>
      <c r="KD7" s="686"/>
      <c r="KE7" s="686"/>
      <c r="KF7" s="686"/>
      <c r="KG7" s="686"/>
      <c r="KH7" s="686"/>
      <c r="KI7" s="686"/>
      <c r="KJ7" s="686"/>
      <c r="KK7" s="686"/>
      <c r="KL7" s="686"/>
      <c r="KM7" s="686"/>
      <c r="KN7" s="686"/>
      <c r="KO7" s="686"/>
      <c r="KP7" s="686"/>
      <c r="KQ7" s="686"/>
      <c r="KR7" s="686"/>
      <c r="KS7" s="686"/>
      <c r="KT7" s="686"/>
      <c r="KU7" s="686"/>
      <c r="KV7" s="686"/>
      <c r="KW7" s="686"/>
      <c r="KX7" s="686"/>
      <c r="KY7" s="686"/>
      <c r="KZ7" s="686"/>
      <c r="LA7" s="686"/>
      <c r="LB7" s="686"/>
      <c r="LC7" s="686"/>
      <c r="LD7" s="686"/>
      <c r="LE7" s="686"/>
      <c r="LF7" s="686"/>
      <c r="LG7" s="686"/>
      <c r="LH7" s="686"/>
      <c r="LI7" s="686"/>
      <c r="LJ7" s="686"/>
      <c r="LK7" s="686"/>
      <c r="LL7" s="686"/>
      <c r="LM7" s="686"/>
      <c r="LN7" s="686"/>
      <c r="LO7" s="686"/>
      <c r="LP7" s="686"/>
      <c r="LQ7" s="686"/>
      <c r="LR7" s="686"/>
      <c r="LS7" s="686"/>
      <c r="LT7" s="686"/>
      <c r="LU7" s="686"/>
      <c r="LV7" s="686"/>
      <c r="LW7" s="686"/>
      <c r="LX7" s="686"/>
      <c r="LY7" s="686"/>
      <c r="LZ7" s="686"/>
      <c r="MA7" s="686"/>
      <c r="MB7" s="686"/>
      <c r="MC7" s="686"/>
      <c r="MD7" s="686"/>
      <c r="ME7" s="686"/>
      <c r="MF7" s="686"/>
      <c r="MG7" s="686"/>
      <c r="MH7" s="686"/>
      <c r="MI7" s="686"/>
      <c r="MJ7" s="686"/>
      <c r="MK7" s="686"/>
      <c r="ML7" s="686"/>
      <c r="MM7" s="686"/>
      <c r="MN7" s="686"/>
      <c r="MO7" s="686"/>
      <c r="MP7" s="686"/>
      <c r="MQ7" s="686"/>
      <c r="MR7" s="686"/>
      <c r="MS7" s="686"/>
      <c r="MT7" s="686"/>
      <c r="MU7" s="686"/>
      <c r="MV7" s="686"/>
      <c r="MW7" s="686"/>
      <c r="MX7" s="686"/>
      <c r="MY7" s="686"/>
      <c r="MZ7" s="686"/>
      <c r="NA7" s="686"/>
      <c r="NB7" s="686"/>
      <c r="NC7" s="686"/>
      <c r="ND7" s="686"/>
      <c r="NE7" s="686"/>
      <c r="NF7" s="686"/>
      <c r="NG7" s="686"/>
      <c r="NH7" s="686"/>
      <c r="NI7" s="686"/>
      <c r="NJ7" s="686"/>
      <c r="NK7" s="686"/>
      <c r="NL7" s="686"/>
      <c r="NM7" s="686"/>
      <c r="NN7" s="686"/>
      <c r="NO7" s="686"/>
      <c r="NP7" s="686"/>
      <c r="NQ7" s="686"/>
      <c r="NR7" s="686"/>
      <c r="NS7" s="686"/>
      <c r="NT7" s="686"/>
      <c r="NU7" s="686"/>
      <c r="NV7" s="686"/>
      <c r="NW7" s="686"/>
      <c r="NX7" s="686"/>
      <c r="NY7" s="686"/>
      <c r="NZ7" s="686"/>
      <c r="OA7" s="686"/>
      <c r="OB7" s="686"/>
      <c r="OC7" s="686"/>
      <c r="OD7" s="686"/>
      <c r="OE7" s="686"/>
      <c r="OF7" s="686"/>
      <c r="OG7" s="686"/>
      <c r="OH7" s="686"/>
      <c r="OI7" s="686"/>
      <c r="OJ7" s="686"/>
      <c r="OK7" s="686"/>
      <c r="OL7" s="686"/>
      <c r="OM7" s="686"/>
      <c r="ON7" s="686"/>
      <c r="OO7" s="686"/>
      <c r="OP7" s="686"/>
      <c r="OQ7" s="686"/>
      <c r="OR7" s="686"/>
      <c r="OS7" s="686"/>
      <c r="OT7" s="686"/>
      <c r="OU7" s="686"/>
      <c r="OV7" s="686"/>
      <c r="OW7" s="686"/>
      <c r="OX7" s="686"/>
      <c r="OY7" s="686"/>
      <c r="OZ7" s="686"/>
      <c r="PA7" s="686"/>
      <c r="PB7" s="686"/>
      <c r="PC7" s="686"/>
      <c r="PD7" s="686"/>
      <c r="PE7" s="686"/>
      <c r="PF7" s="686"/>
      <c r="PG7" s="686"/>
      <c r="PH7" s="686"/>
      <c r="PI7" s="686"/>
      <c r="PJ7" s="686"/>
      <c r="PK7" s="686"/>
      <c r="PL7" s="686"/>
      <c r="PM7" s="686"/>
      <c r="PN7" s="686"/>
      <c r="PO7" s="686"/>
      <c r="PP7" s="686"/>
      <c r="PQ7" s="686"/>
      <c r="PR7" s="686"/>
      <c r="PS7" s="686"/>
      <c r="PT7" s="686"/>
      <c r="PU7" s="686"/>
      <c r="PV7" s="686"/>
      <c r="PW7" s="686"/>
      <c r="PX7" s="686"/>
      <c r="PY7" s="686"/>
      <c r="PZ7" s="686"/>
      <c r="QA7" s="686"/>
      <c r="QB7" s="686"/>
      <c r="QC7" s="686"/>
      <c r="QD7" s="686"/>
      <c r="QE7" s="686"/>
      <c r="QF7" s="686"/>
      <c r="QG7" s="686"/>
      <c r="QH7" s="686"/>
      <c r="QI7" s="686"/>
      <c r="QJ7" s="686"/>
      <c r="QK7" s="686"/>
      <c r="QL7" s="686"/>
      <c r="QM7" s="686"/>
      <c r="QN7" s="686"/>
      <c r="QO7" s="686"/>
      <c r="QP7" s="686"/>
      <c r="QQ7" s="686"/>
      <c r="QR7" s="686"/>
      <c r="QS7" s="686"/>
      <c r="QT7" s="686"/>
      <c r="QU7" s="686"/>
      <c r="QV7" s="686"/>
      <c r="QW7" s="686"/>
      <c r="QX7" s="686"/>
      <c r="QY7" s="686"/>
      <c r="QZ7" s="686"/>
      <c r="RA7" s="686"/>
      <c r="RB7" s="686"/>
      <c r="RC7" s="686"/>
      <c r="RD7" s="686"/>
      <c r="RE7" s="686"/>
      <c r="RF7" s="686"/>
      <c r="RG7" s="686"/>
      <c r="RH7" s="686"/>
      <c r="RI7" s="686"/>
      <c r="RJ7" s="686"/>
      <c r="RK7" s="686"/>
      <c r="RL7" s="686"/>
      <c r="RM7" s="686"/>
      <c r="RN7" s="686"/>
      <c r="RO7" s="686"/>
      <c r="RP7" s="686"/>
      <c r="RQ7" s="686"/>
      <c r="RR7" s="686"/>
      <c r="RS7" s="686"/>
      <c r="RT7" s="686"/>
      <c r="RU7" s="686"/>
      <c r="RV7" s="686"/>
      <c r="RW7" s="686"/>
      <c r="RX7" s="686"/>
      <c r="RY7" s="686"/>
      <c r="RZ7" s="686"/>
      <c r="SA7" s="686"/>
      <c r="SB7" s="686"/>
      <c r="SC7" s="686"/>
      <c r="SD7" s="686"/>
      <c r="SE7" s="686"/>
      <c r="SF7" s="686"/>
      <c r="SG7" s="686"/>
      <c r="SH7" s="686"/>
      <c r="SI7" s="686"/>
      <c r="SJ7" s="686"/>
      <c r="SK7" s="686"/>
      <c r="SL7" s="686"/>
      <c r="SM7" s="686"/>
      <c r="SN7" s="686"/>
      <c r="SO7" s="686"/>
      <c r="SP7" s="686"/>
      <c r="SQ7" s="686"/>
      <c r="SR7" s="686"/>
      <c r="SS7" s="686"/>
      <c r="ST7" s="686"/>
      <c r="SU7" s="686"/>
      <c r="SV7" s="686"/>
      <c r="SW7" s="686"/>
      <c r="SX7" s="686"/>
      <c r="SY7" s="686"/>
      <c r="SZ7" s="686"/>
      <c r="TA7" s="686"/>
      <c r="TB7" s="686"/>
      <c r="TC7" s="686"/>
      <c r="TD7" s="686"/>
      <c r="TE7" s="686"/>
      <c r="TF7" s="686"/>
      <c r="TG7" s="686"/>
      <c r="TH7" s="686"/>
      <c r="TI7" s="686"/>
      <c r="TJ7" s="686"/>
      <c r="TK7" s="686"/>
      <c r="TL7" s="686"/>
      <c r="TM7" s="686"/>
      <c r="TN7" s="686"/>
      <c r="TO7" s="686"/>
      <c r="TP7" s="686"/>
      <c r="TQ7" s="686"/>
      <c r="TR7" s="686"/>
      <c r="TS7" s="686"/>
      <c r="TT7" s="686"/>
      <c r="TU7" s="686"/>
      <c r="TV7" s="686"/>
      <c r="TW7" s="686"/>
      <c r="TX7" s="686"/>
      <c r="TY7" s="686"/>
      <c r="TZ7" s="686"/>
      <c r="UA7" s="686"/>
      <c r="UB7" s="686"/>
      <c r="UC7" s="686"/>
      <c r="UD7" s="686"/>
      <c r="UE7" s="686"/>
      <c r="UF7" s="686"/>
      <c r="UG7" s="686"/>
      <c r="UH7" s="686"/>
      <c r="UI7" s="686"/>
      <c r="UJ7" s="686"/>
      <c r="UK7" s="686"/>
      <c r="UL7" s="686"/>
      <c r="UM7" s="686"/>
      <c r="UN7" s="686"/>
      <c r="UO7" s="686"/>
      <c r="UP7" s="686"/>
      <c r="UQ7" s="686"/>
      <c r="UR7" s="686"/>
      <c r="US7" s="686"/>
      <c r="UT7" s="686"/>
      <c r="UU7" s="686"/>
      <c r="UV7" s="686"/>
      <c r="UW7" s="686"/>
      <c r="UX7" s="686"/>
      <c r="UY7" s="686"/>
      <c r="UZ7" s="686"/>
      <c r="VA7" s="686"/>
      <c r="VB7" s="686"/>
      <c r="VC7" s="686"/>
      <c r="VD7" s="686"/>
      <c r="VE7" s="686"/>
      <c r="VF7" s="686"/>
      <c r="VG7" s="686"/>
      <c r="VH7" s="686"/>
      <c r="VI7" s="686"/>
      <c r="VJ7" s="686"/>
      <c r="VK7" s="686"/>
      <c r="VL7" s="686"/>
      <c r="VM7" s="686"/>
      <c r="VN7" s="686"/>
      <c r="VO7" s="686"/>
      <c r="VP7" s="686"/>
      <c r="VQ7" s="686"/>
      <c r="VR7" s="686"/>
      <c r="VS7" s="686"/>
      <c r="VT7" s="686"/>
      <c r="VU7" s="686"/>
      <c r="VV7" s="686"/>
      <c r="VW7" s="686"/>
      <c r="VX7" s="686"/>
      <c r="VY7" s="686"/>
      <c r="VZ7" s="686"/>
      <c r="WA7" s="686"/>
      <c r="WB7" s="686"/>
      <c r="WC7" s="686"/>
      <c r="WD7" s="686"/>
      <c r="WE7" s="686"/>
      <c r="WF7" s="686"/>
      <c r="WG7" s="686"/>
      <c r="WH7" s="686"/>
      <c r="WI7" s="686"/>
      <c r="WJ7" s="686"/>
      <c r="WK7" s="686"/>
      <c r="WL7" s="686"/>
      <c r="WM7" s="686"/>
      <c r="WN7" s="686"/>
      <c r="WO7" s="686"/>
      <c r="WP7" s="686"/>
      <c r="WQ7" s="686"/>
      <c r="WR7" s="686"/>
      <c r="WS7" s="686"/>
      <c r="WT7" s="686"/>
      <c r="WU7" s="686"/>
      <c r="WV7" s="686"/>
      <c r="WW7" s="686"/>
      <c r="WX7" s="686"/>
      <c r="WY7" s="686"/>
      <c r="WZ7" s="686"/>
      <c r="XA7" s="686"/>
      <c r="XB7" s="686"/>
      <c r="XC7" s="686"/>
      <c r="XD7" s="686"/>
      <c r="XE7" s="686"/>
      <c r="XF7" s="686"/>
      <c r="XG7" s="686"/>
      <c r="XH7" s="686"/>
      <c r="XI7" s="686"/>
      <c r="XJ7" s="686"/>
      <c r="XK7" s="686"/>
      <c r="XL7" s="686"/>
      <c r="XM7" s="686"/>
      <c r="XN7" s="686"/>
      <c r="XO7" s="686"/>
      <c r="XP7" s="686"/>
      <c r="XQ7" s="686"/>
      <c r="XR7" s="686"/>
      <c r="XS7" s="686"/>
      <c r="XT7" s="686"/>
      <c r="XU7" s="686"/>
      <c r="XV7" s="686"/>
      <c r="XW7" s="686"/>
      <c r="XX7" s="686"/>
      <c r="XY7" s="686"/>
      <c r="XZ7" s="686"/>
      <c r="YA7" s="686"/>
      <c r="YB7" s="686"/>
      <c r="YC7" s="686"/>
      <c r="YD7" s="686"/>
      <c r="YE7" s="686"/>
      <c r="YF7" s="686"/>
      <c r="YG7" s="686"/>
      <c r="YH7" s="686"/>
      <c r="YI7" s="686"/>
      <c r="YJ7" s="686"/>
      <c r="YK7" s="686"/>
      <c r="YL7" s="686"/>
      <c r="YM7" s="686"/>
      <c r="YN7" s="686"/>
      <c r="YO7" s="686"/>
      <c r="YP7" s="686"/>
      <c r="YQ7" s="686"/>
      <c r="YR7" s="686"/>
      <c r="YS7" s="686"/>
      <c r="YT7" s="686"/>
      <c r="YU7" s="686"/>
      <c r="YV7" s="686"/>
      <c r="YW7" s="686"/>
      <c r="YX7" s="686"/>
      <c r="YY7" s="686"/>
      <c r="YZ7" s="686"/>
      <c r="ZA7" s="686"/>
      <c r="ZB7" s="686"/>
      <c r="ZC7" s="686"/>
      <c r="ZD7" s="686"/>
      <c r="ZE7" s="686"/>
      <c r="ZF7" s="686"/>
      <c r="ZG7" s="686"/>
      <c r="ZH7" s="686"/>
      <c r="ZI7" s="686"/>
      <c r="ZJ7" s="686"/>
      <c r="ZK7" s="686"/>
      <c r="ZL7" s="686"/>
      <c r="ZM7" s="686"/>
      <c r="ZN7" s="686"/>
      <c r="ZO7" s="686"/>
      <c r="ZP7" s="686"/>
      <c r="ZQ7" s="686"/>
      <c r="ZR7" s="686"/>
      <c r="ZS7" s="686"/>
      <c r="ZT7" s="686"/>
      <c r="ZU7" s="686"/>
      <c r="ZV7" s="686"/>
      <c r="ZW7" s="686"/>
      <c r="ZX7" s="686"/>
      <c r="ZY7" s="686"/>
      <c r="ZZ7" s="686"/>
      <c r="AAA7" s="686"/>
      <c r="AAB7" s="686"/>
      <c r="AAC7" s="686"/>
      <c r="AAD7" s="686"/>
      <c r="AAE7" s="686"/>
      <c r="AAF7" s="686"/>
      <c r="AAG7" s="686"/>
      <c r="AAH7" s="686"/>
      <c r="AAI7" s="686"/>
      <c r="AAJ7" s="686"/>
      <c r="AAK7" s="686"/>
      <c r="AAL7" s="686"/>
      <c r="AAM7" s="686"/>
      <c r="AAN7" s="686"/>
      <c r="AAO7" s="686"/>
      <c r="AAP7" s="686"/>
      <c r="AAQ7" s="686"/>
      <c r="AAR7" s="686"/>
      <c r="AAS7" s="686"/>
      <c r="AAT7" s="686"/>
      <c r="AAU7" s="686"/>
      <c r="AAV7" s="686"/>
      <c r="AAW7" s="686"/>
      <c r="AAX7" s="686"/>
      <c r="AAY7" s="686"/>
      <c r="AAZ7" s="686"/>
      <c r="ABA7" s="686"/>
      <c r="ABB7" s="686"/>
      <c r="ABC7" s="686"/>
      <c r="ABD7" s="686"/>
      <c r="ABE7" s="686"/>
      <c r="ABF7" s="686"/>
      <c r="ABG7" s="686"/>
      <c r="ABH7" s="686"/>
      <c r="ABI7" s="686"/>
      <c r="ABJ7" s="686"/>
      <c r="ABK7" s="686"/>
      <c r="ABL7" s="686"/>
      <c r="ABM7" s="686"/>
      <c r="ABN7" s="686"/>
      <c r="ABO7" s="686"/>
      <c r="ABP7" s="686"/>
      <c r="ABQ7" s="686"/>
      <c r="ABR7" s="686"/>
      <c r="ABS7" s="686"/>
      <c r="ABT7" s="686"/>
      <c r="ABU7" s="686"/>
      <c r="ABV7" s="686"/>
      <c r="ABW7" s="686"/>
      <c r="ABX7" s="686"/>
      <c r="ABY7" s="686"/>
      <c r="ABZ7" s="686"/>
      <c r="ACA7" s="686"/>
      <c r="ACB7" s="686"/>
      <c r="ACC7" s="686"/>
      <c r="ACD7" s="686"/>
      <c r="ACE7" s="686"/>
      <c r="ACF7" s="686"/>
      <c r="ACG7" s="686"/>
      <c r="ACH7" s="686"/>
      <c r="ACI7" s="686"/>
      <c r="ACJ7" s="686"/>
      <c r="ACK7" s="686"/>
      <c r="ACL7" s="686"/>
      <c r="ACM7" s="686"/>
      <c r="ACN7" s="686"/>
      <c r="ACO7" s="686"/>
      <c r="ACP7" s="686"/>
      <c r="ACQ7" s="686"/>
      <c r="ACR7" s="686"/>
      <c r="ACS7" s="686"/>
      <c r="ACT7" s="686"/>
      <c r="ACU7" s="686"/>
      <c r="ACV7" s="686"/>
      <c r="ACW7" s="686"/>
      <c r="ACX7" s="686"/>
      <c r="ACY7" s="686"/>
      <c r="ACZ7" s="686"/>
      <c r="ADA7" s="686"/>
      <c r="ADB7" s="686"/>
      <c r="ADC7" s="686"/>
      <c r="ADD7" s="686"/>
      <c r="ADE7" s="686"/>
      <c r="ADF7" s="686"/>
      <c r="ADG7" s="686"/>
      <c r="ADH7" s="686"/>
      <c r="ADI7" s="686"/>
      <c r="ADJ7" s="686"/>
      <c r="ADK7" s="686"/>
      <c r="ADL7" s="686"/>
      <c r="ADM7" s="686"/>
      <c r="ADN7" s="686"/>
      <c r="ADO7" s="686"/>
      <c r="ADP7" s="686"/>
      <c r="ADQ7" s="686"/>
      <c r="ADR7" s="686"/>
      <c r="ADS7" s="686"/>
      <c r="ADT7" s="686"/>
      <c r="ADU7" s="686"/>
      <c r="ADV7" s="686"/>
      <c r="ADW7" s="686"/>
      <c r="ADX7" s="686"/>
      <c r="ADY7" s="686"/>
      <c r="ADZ7" s="686"/>
      <c r="AEA7" s="686"/>
      <c r="AEB7" s="686"/>
      <c r="AEC7" s="686"/>
      <c r="AED7" s="686"/>
      <c r="AEE7" s="686"/>
      <c r="AEF7" s="686"/>
      <c r="AEG7" s="686"/>
      <c r="AEH7" s="686"/>
      <c r="AEI7" s="686"/>
      <c r="AEJ7" s="686"/>
      <c r="AEK7" s="686"/>
      <c r="AEL7" s="686"/>
      <c r="AEM7" s="686"/>
      <c r="AEN7" s="686"/>
      <c r="AEO7" s="686"/>
      <c r="AEP7" s="686"/>
      <c r="AEQ7" s="686"/>
      <c r="AER7" s="686"/>
      <c r="AES7" s="686"/>
      <c r="AET7" s="686"/>
      <c r="AEU7" s="686"/>
      <c r="AEV7" s="686"/>
      <c r="AEW7" s="686"/>
      <c r="AEX7" s="686"/>
      <c r="AEY7" s="686"/>
      <c r="AEZ7" s="686"/>
      <c r="AFA7" s="686"/>
      <c r="AFB7" s="686"/>
      <c r="AFC7" s="686"/>
      <c r="AFD7" s="686"/>
      <c r="AFE7" s="686"/>
      <c r="AFF7" s="686"/>
      <c r="AFG7" s="686"/>
      <c r="AFH7" s="686"/>
      <c r="AFI7" s="686"/>
      <c r="AFJ7" s="686"/>
      <c r="AFK7" s="686"/>
      <c r="AFL7" s="686"/>
      <c r="AFM7" s="686"/>
      <c r="AFN7" s="686"/>
      <c r="AFO7" s="686"/>
      <c r="AFP7" s="686"/>
      <c r="AFQ7" s="686"/>
      <c r="AFR7" s="686"/>
      <c r="AFS7" s="686"/>
      <c r="AFT7" s="686"/>
      <c r="AFU7" s="686"/>
      <c r="AFV7" s="686"/>
      <c r="AFW7" s="686"/>
      <c r="AFX7" s="686"/>
      <c r="AFY7" s="686"/>
      <c r="AFZ7" s="686"/>
      <c r="AGA7" s="686"/>
      <c r="AGB7" s="686"/>
      <c r="AGC7" s="686"/>
      <c r="AGD7" s="686"/>
      <c r="AGE7" s="686"/>
      <c r="AGF7" s="686"/>
      <c r="AGG7" s="686"/>
      <c r="AGH7" s="686"/>
      <c r="AGI7" s="686"/>
      <c r="AGJ7" s="686"/>
      <c r="AGK7" s="686"/>
      <c r="AGL7" s="686"/>
      <c r="AGM7" s="686"/>
      <c r="AGN7" s="686"/>
      <c r="AGO7" s="686"/>
      <c r="AGP7" s="686"/>
      <c r="AGQ7" s="686"/>
      <c r="AGR7" s="686"/>
      <c r="AGS7" s="686"/>
      <c r="AGT7" s="686"/>
      <c r="AGU7" s="686"/>
      <c r="AGV7" s="686"/>
      <c r="AGW7" s="686"/>
      <c r="AGX7" s="686"/>
      <c r="AGY7" s="686"/>
      <c r="AGZ7" s="686"/>
      <c r="AHA7" s="686"/>
      <c r="AHB7" s="686"/>
      <c r="AHC7" s="686"/>
      <c r="AHD7" s="686"/>
      <c r="AHE7" s="686"/>
      <c r="AHF7" s="686"/>
      <c r="AHG7" s="686"/>
      <c r="AHH7" s="686"/>
      <c r="AHI7" s="686"/>
      <c r="AHJ7" s="686"/>
      <c r="AHK7" s="686"/>
      <c r="AHL7" s="686"/>
      <c r="AHM7" s="686"/>
      <c r="AHN7" s="686"/>
      <c r="AHO7" s="686"/>
      <c r="AHP7" s="686"/>
      <c r="AHQ7" s="686"/>
      <c r="AHR7" s="686"/>
      <c r="AHS7" s="686"/>
      <c r="AHT7" s="686"/>
      <c r="AHU7" s="686"/>
      <c r="AHV7" s="686"/>
      <c r="AHW7" s="686"/>
      <c r="AHX7" s="686"/>
      <c r="AHY7" s="686"/>
      <c r="AHZ7" s="686"/>
      <c r="AIA7" s="686"/>
      <c r="AIB7" s="686"/>
      <c r="AIC7" s="686"/>
      <c r="AID7" s="686"/>
      <c r="AIE7" s="686"/>
      <c r="AIF7" s="686"/>
      <c r="AIG7" s="686"/>
      <c r="AIH7" s="686"/>
      <c r="AII7" s="686"/>
      <c r="AIJ7" s="686"/>
      <c r="AIK7" s="686"/>
      <c r="AIL7" s="686"/>
      <c r="AIM7" s="686"/>
      <c r="AIN7" s="686"/>
      <c r="AIO7" s="686"/>
      <c r="AIP7" s="686"/>
      <c r="AIQ7" s="686"/>
      <c r="AIR7" s="686"/>
      <c r="AIS7" s="686"/>
      <c r="AIT7" s="686"/>
      <c r="AIU7" s="686"/>
      <c r="AIV7" s="686"/>
      <c r="AIW7" s="686"/>
      <c r="AIX7" s="686"/>
      <c r="AIY7" s="686"/>
      <c r="AIZ7" s="686"/>
      <c r="AJA7" s="686"/>
      <c r="AJB7" s="686"/>
      <c r="AJC7" s="686"/>
      <c r="AJD7" s="686"/>
      <c r="AJE7" s="686"/>
      <c r="AJF7" s="686"/>
      <c r="AJG7" s="686"/>
      <c r="AJH7" s="686"/>
      <c r="AJI7" s="686"/>
      <c r="AJJ7" s="686"/>
      <c r="AJK7" s="686"/>
      <c r="AJL7" s="686"/>
      <c r="AJM7" s="686"/>
      <c r="AJN7" s="686"/>
      <c r="AJO7" s="686"/>
      <c r="AJP7" s="686"/>
      <c r="AJQ7" s="686"/>
      <c r="AJR7" s="686"/>
      <c r="AJS7" s="686"/>
      <c r="AJT7" s="686"/>
      <c r="AJU7" s="686"/>
      <c r="AJV7" s="686"/>
      <c r="AJW7" s="686"/>
      <c r="AJX7" s="686"/>
      <c r="AJY7" s="686"/>
      <c r="AJZ7" s="686"/>
      <c r="AKA7" s="686"/>
      <c r="AKB7" s="686"/>
      <c r="AKC7" s="686"/>
      <c r="AKD7" s="686"/>
      <c r="AKE7" s="686"/>
      <c r="AKF7" s="686"/>
      <c r="AKG7" s="686"/>
      <c r="AKH7" s="686"/>
      <c r="AKI7" s="686"/>
      <c r="AKJ7" s="686"/>
      <c r="AKK7" s="686"/>
      <c r="AKL7" s="686"/>
      <c r="AKM7" s="686"/>
      <c r="AKN7" s="686"/>
      <c r="AKO7" s="686"/>
      <c r="AKP7" s="686"/>
      <c r="AKQ7" s="686"/>
      <c r="AKR7" s="686"/>
      <c r="AKS7" s="686"/>
      <c r="AKT7" s="686"/>
      <c r="AKU7" s="686"/>
      <c r="AKV7" s="686"/>
      <c r="AKW7" s="686"/>
      <c r="AKX7" s="686"/>
      <c r="AKY7" s="686"/>
      <c r="AKZ7" s="686"/>
      <c r="ALA7" s="686"/>
      <c r="ALB7" s="686"/>
      <c r="ALC7" s="686"/>
      <c r="ALD7" s="686"/>
      <c r="ALE7" s="686"/>
      <c r="ALF7" s="686"/>
      <c r="ALG7" s="686"/>
      <c r="ALH7" s="686"/>
      <c r="ALI7" s="686"/>
      <c r="ALJ7" s="686"/>
      <c r="ALK7" s="686"/>
      <c r="ALL7" s="686"/>
      <c r="ALM7" s="686"/>
      <c r="ALN7" s="686"/>
      <c r="ALO7" s="686"/>
      <c r="ALP7" s="686"/>
      <c r="ALQ7" s="686"/>
      <c r="ALR7" s="686"/>
      <c r="ALS7" s="686"/>
      <c r="ALT7" s="686"/>
      <c r="ALU7" s="686"/>
      <c r="ALV7" s="686"/>
      <c r="ALW7" s="686"/>
      <c r="ALX7" s="686"/>
      <c r="ALY7" s="686"/>
      <c r="ALZ7" s="686"/>
      <c r="AMA7" s="686"/>
      <c r="AMB7" s="686"/>
      <c r="AMC7" s="686"/>
      <c r="AMD7" s="686"/>
      <c r="AME7" s="686"/>
      <c r="AMF7" s="686"/>
      <c r="AMG7" s="686"/>
      <c r="AMH7" s="686"/>
      <c r="AMI7" s="686"/>
      <c r="AMJ7" s="686"/>
      <c r="AMK7" s="686"/>
      <c r="AML7" s="686"/>
      <c r="AMM7" s="686"/>
      <c r="AMN7" s="686"/>
      <c r="AMO7" s="686"/>
      <c r="AMP7" s="686"/>
      <c r="AMQ7" s="686"/>
      <c r="AMR7" s="686"/>
      <c r="AMS7" s="686"/>
      <c r="AMT7" s="686"/>
      <c r="AMU7" s="686"/>
      <c r="AMV7" s="686"/>
      <c r="AMW7" s="686"/>
      <c r="AMX7" s="686"/>
      <c r="AMY7" s="686"/>
      <c r="AMZ7" s="686"/>
      <c r="ANA7" s="686"/>
      <c r="ANB7" s="686"/>
      <c r="ANC7" s="686"/>
      <c r="AND7" s="686"/>
      <c r="ANE7" s="686"/>
      <c r="ANF7" s="686"/>
      <c r="ANG7" s="686"/>
      <c r="ANH7" s="686"/>
      <c r="ANI7" s="686"/>
      <c r="ANJ7" s="686"/>
      <c r="ANK7" s="686"/>
      <c r="ANL7" s="686"/>
      <c r="ANM7" s="686"/>
      <c r="ANN7" s="686"/>
      <c r="ANO7" s="686"/>
      <c r="ANP7" s="686"/>
      <c r="ANQ7" s="686"/>
      <c r="ANR7" s="686"/>
      <c r="ANS7" s="686"/>
      <c r="ANT7" s="686"/>
      <c r="ANU7" s="686"/>
      <c r="ANV7" s="686"/>
      <c r="ANW7" s="686"/>
      <c r="ANX7" s="686"/>
      <c r="ANY7" s="686"/>
      <c r="ANZ7" s="686"/>
      <c r="AOA7" s="686"/>
      <c r="AOB7" s="686"/>
      <c r="AOC7" s="686"/>
      <c r="AOD7" s="686"/>
      <c r="AOE7" s="686"/>
      <c r="AOF7" s="686"/>
      <c r="AOG7" s="686"/>
      <c r="AOH7" s="686"/>
      <c r="AOI7" s="686"/>
      <c r="AOJ7" s="686"/>
      <c r="AOK7" s="686"/>
      <c r="AOL7" s="686"/>
      <c r="AOM7" s="686"/>
      <c r="AON7" s="686"/>
      <c r="AOO7" s="686"/>
      <c r="AOP7" s="686"/>
      <c r="AOQ7" s="686"/>
      <c r="AOR7" s="686"/>
      <c r="AOS7" s="686"/>
      <c r="AOT7" s="686"/>
      <c r="AOU7" s="686"/>
      <c r="AOV7" s="686"/>
      <c r="AOW7" s="686"/>
      <c r="AOX7" s="686"/>
      <c r="AOY7" s="686"/>
      <c r="AOZ7" s="686"/>
      <c r="APA7" s="686"/>
      <c r="APB7" s="686"/>
      <c r="APC7" s="686"/>
      <c r="APD7" s="686"/>
      <c r="APE7" s="686"/>
      <c r="APF7" s="686"/>
      <c r="APG7" s="686"/>
      <c r="APH7" s="686"/>
      <c r="API7" s="686"/>
      <c r="APJ7" s="686"/>
      <c r="APK7" s="686"/>
      <c r="APL7" s="686"/>
      <c r="APM7" s="686"/>
      <c r="APN7" s="686"/>
      <c r="APO7" s="686"/>
      <c r="APP7" s="686"/>
      <c r="APQ7" s="686"/>
      <c r="APR7" s="686"/>
      <c r="APS7" s="686"/>
      <c r="APT7" s="686"/>
      <c r="APU7" s="686"/>
      <c r="APV7" s="686"/>
      <c r="APW7" s="686"/>
      <c r="APX7" s="686"/>
      <c r="APY7" s="686"/>
      <c r="APZ7" s="686"/>
      <c r="AQA7" s="686"/>
      <c r="AQB7" s="686"/>
      <c r="AQC7" s="686"/>
      <c r="AQD7" s="686"/>
      <c r="AQE7" s="686"/>
      <c r="AQF7" s="686"/>
      <c r="AQG7" s="686"/>
      <c r="AQH7" s="686"/>
      <c r="AQI7" s="686"/>
      <c r="AQJ7" s="686"/>
      <c r="AQK7" s="686"/>
      <c r="AQL7" s="686"/>
      <c r="AQM7" s="686"/>
      <c r="AQN7" s="686"/>
      <c r="AQO7" s="686"/>
      <c r="AQP7" s="686"/>
      <c r="AQQ7" s="686"/>
      <c r="AQR7" s="686"/>
      <c r="AQS7" s="686"/>
      <c r="AQT7" s="686"/>
      <c r="AQU7" s="686"/>
      <c r="AQV7" s="686"/>
      <c r="AQW7" s="686"/>
      <c r="AQX7" s="686"/>
      <c r="AQY7" s="686"/>
      <c r="AQZ7" s="686"/>
      <c r="ARA7" s="686"/>
      <c r="ARB7" s="686"/>
      <c r="ARC7" s="686"/>
      <c r="ARD7" s="686"/>
      <c r="ARE7" s="686"/>
      <c r="ARF7" s="686"/>
      <c r="ARG7" s="686"/>
      <c r="ARH7" s="686"/>
      <c r="ARI7" s="686"/>
      <c r="ARJ7" s="686"/>
      <c r="ARK7" s="686"/>
      <c r="ARL7" s="686"/>
      <c r="ARM7" s="686"/>
      <c r="ARN7" s="686"/>
      <c r="ARO7" s="686"/>
      <c r="ARP7" s="686"/>
      <c r="ARQ7" s="686"/>
      <c r="ARR7" s="686"/>
      <c r="ARS7" s="686"/>
      <c r="ART7" s="686"/>
      <c r="ARU7" s="686"/>
      <c r="ARV7" s="686"/>
      <c r="ARW7" s="686"/>
      <c r="ARX7" s="686"/>
      <c r="ARY7" s="686"/>
      <c r="ARZ7" s="686"/>
      <c r="ASA7" s="686"/>
      <c r="ASB7" s="686"/>
      <c r="ASC7" s="686"/>
      <c r="ASD7" s="686"/>
      <c r="ASE7" s="686"/>
      <c r="ASF7" s="686"/>
      <c r="ASG7" s="686"/>
      <c r="ASH7" s="686"/>
      <c r="ASI7" s="686"/>
      <c r="ASJ7" s="686"/>
      <c r="ASK7" s="686"/>
      <c r="ASL7" s="686"/>
      <c r="ASM7" s="686"/>
      <c r="ASN7" s="686"/>
      <c r="ASO7" s="686"/>
      <c r="ASP7" s="686"/>
      <c r="ASQ7" s="686"/>
      <c r="ASR7" s="686"/>
      <c r="ASS7" s="686"/>
      <c r="AST7" s="686"/>
      <c r="ASU7" s="686"/>
      <c r="ASV7" s="686"/>
      <c r="ASW7" s="686"/>
      <c r="ASX7" s="686"/>
      <c r="ASY7" s="686"/>
      <c r="ASZ7" s="686"/>
      <c r="ATA7" s="686"/>
      <c r="ATB7" s="686"/>
      <c r="ATC7" s="686"/>
      <c r="ATD7" s="686"/>
      <c r="ATE7" s="686"/>
      <c r="ATF7" s="686"/>
      <c r="ATG7" s="686"/>
      <c r="ATH7" s="686"/>
      <c r="ATI7" s="686"/>
      <c r="ATJ7" s="686"/>
      <c r="ATK7" s="686"/>
      <c r="ATL7" s="686"/>
      <c r="ATM7" s="686"/>
      <c r="ATN7" s="686"/>
      <c r="ATO7" s="686"/>
      <c r="ATP7" s="686"/>
      <c r="ATQ7" s="686"/>
      <c r="ATR7" s="686"/>
      <c r="ATS7" s="686"/>
      <c r="ATT7" s="686"/>
      <c r="ATU7" s="686"/>
      <c r="ATV7" s="686"/>
      <c r="ATW7" s="686"/>
      <c r="ATX7" s="686"/>
      <c r="ATY7" s="686"/>
      <c r="ATZ7" s="686"/>
      <c r="AUA7" s="686"/>
      <c r="AUB7" s="686"/>
      <c r="AUC7" s="686"/>
      <c r="AUD7" s="686"/>
      <c r="AUE7" s="686"/>
      <c r="AUF7" s="686"/>
      <c r="AUG7" s="686"/>
      <c r="AUH7" s="686"/>
      <c r="AUI7" s="686"/>
      <c r="AUJ7" s="686"/>
      <c r="AUK7" s="686"/>
      <c r="AUL7" s="686"/>
      <c r="AUM7" s="686"/>
      <c r="AUN7" s="686"/>
      <c r="AUO7" s="686"/>
      <c r="AUP7" s="686"/>
      <c r="AUQ7" s="686"/>
      <c r="AUR7" s="686"/>
      <c r="AUS7" s="686"/>
      <c r="AUT7" s="686"/>
      <c r="AUU7" s="686"/>
      <c r="AUV7" s="686"/>
      <c r="AUW7" s="686"/>
      <c r="AUX7" s="686"/>
      <c r="AUY7" s="686"/>
      <c r="AUZ7" s="686"/>
      <c r="AVA7" s="686"/>
      <c r="AVB7" s="686"/>
      <c r="AVC7" s="686"/>
      <c r="AVD7" s="686"/>
      <c r="AVE7" s="686"/>
      <c r="AVF7" s="686"/>
      <c r="AVG7" s="686"/>
      <c r="AVH7" s="686"/>
      <c r="AVI7" s="686"/>
      <c r="AVJ7" s="686"/>
      <c r="AVK7" s="686"/>
      <c r="AVL7" s="686"/>
      <c r="AVM7" s="686"/>
      <c r="AVN7" s="686"/>
      <c r="AVO7" s="686"/>
      <c r="AVP7" s="686"/>
      <c r="AVQ7" s="686"/>
      <c r="AVR7" s="686"/>
      <c r="AVS7" s="686"/>
      <c r="AVT7" s="686"/>
      <c r="AVU7" s="686"/>
      <c r="AVV7" s="686"/>
      <c r="AVW7" s="686"/>
      <c r="AVX7" s="686"/>
      <c r="AVY7" s="686"/>
      <c r="AVZ7" s="686"/>
      <c r="AWA7" s="686"/>
      <c r="AWB7" s="686"/>
      <c r="AWC7" s="686"/>
      <c r="AWD7" s="686"/>
      <c r="AWE7" s="686"/>
      <c r="AWF7" s="686"/>
      <c r="AWG7" s="686"/>
      <c r="AWH7" s="686"/>
      <c r="AWI7" s="686"/>
      <c r="AWJ7" s="686"/>
      <c r="AWK7" s="686"/>
      <c r="AWL7" s="686"/>
      <c r="AWM7" s="686"/>
      <c r="AWN7" s="686"/>
      <c r="AWO7" s="686"/>
      <c r="AWP7" s="686"/>
      <c r="AWQ7" s="686"/>
      <c r="AWR7" s="686"/>
      <c r="AWS7" s="686"/>
      <c r="AWT7" s="686"/>
      <c r="AWU7" s="686"/>
      <c r="AWV7" s="686"/>
      <c r="AWW7" s="686"/>
      <c r="AWX7" s="686"/>
      <c r="AWY7" s="686"/>
      <c r="AWZ7" s="686"/>
      <c r="AXA7" s="686"/>
      <c r="AXB7" s="686"/>
      <c r="AXC7" s="686"/>
      <c r="AXD7" s="686"/>
      <c r="AXE7" s="686"/>
      <c r="AXF7" s="686"/>
      <c r="AXG7" s="686"/>
      <c r="AXH7" s="686"/>
      <c r="AXI7" s="686"/>
      <c r="AXJ7" s="686"/>
      <c r="AXK7" s="686"/>
      <c r="AXL7" s="686"/>
      <c r="AXM7" s="686"/>
      <c r="AXN7" s="686"/>
      <c r="AXO7" s="686"/>
      <c r="AXP7" s="686"/>
      <c r="AXQ7" s="686"/>
      <c r="AXR7" s="686"/>
      <c r="AXS7" s="686"/>
      <c r="AXT7" s="686"/>
      <c r="AXU7" s="686"/>
      <c r="AXV7" s="686"/>
      <c r="AXW7" s="686"/>
      <c r="AXX7" s="686"/>
      <c r="AXY7" s="686"/>
      <c r="AXZ7" s="686"/>
      <c r="AYA7" s="686"/>
      <c r="AYB7" s="686"/>
      <c r="AYC7" s="686"/>
      <c r="AYD7" s="686"/>
      <c r="AYE7" s="686"/>
      <c r="AYF7" s="686"/>
      <c r="AYG7" s="686"/>
      <c r="AYH7" s="686"/>
      <c r="AYI7" s="686"/>
      <c r="AYJ7" s="686"/>
      <c r="AYK7" s="686"/>
      <c r="AYL7" s="686"/>
      <c r="AYM7" s="686"/>
      <c r="AYN7" s="686"/>
      <c r="AYO7" s="686"/>
      <c r="AYP7" s="686"/>
      <c r="AYQ7" s="686"/>
      <c r="AYR7" s="686"/>
      <c r="AYS7" s="686"/>
      <c r="AYT7" s="686"/>
      <c r="AYU7" s="686"/>
      <c r="AYV7" s="686"/>
      <c r="AYW7" s="686"/>
      <c r="AYX7" s="686"/>
      <c r="AYY7" s="686"/>
      <c r="AYZ7" s="686"/>
      <c r="AZA7" s="686"/>
      <c r="AZB7" s="686"/>
      <c r="AZC7" s="686"/>
      <c r="AZD7" s="686"/>
      <c r="AZE7" s="686"/>
      <c r="AZF7" s="686"/>
      <c r="AZG7" s="686"/>
      <c r="AZH7" s="686"/>
      <c r="AZI7" s="686"/>
      <c r="AZJ7" s="686"/>
      <c r="AZK7" s="686"/>
      <c r="AZL7" s="686"/>
      <c r="AZM7" s="686"/>
      <c r="AZN7" s="686"/>
      <c r="AZO7" s="686"/>
      <c r="AZP7" s="686"/>
      <c r="AZQ7" s="686"/>
      <c r="AZR7" s="686"/>
      <c r="AZS7" s="686"/>
      <c r="AZT7" s="686"/>
      <c r="AZU7" s="686"/>
      <c r="AZV7" s="686"/>
      <c r="AZW7" s="686"/>
      <c r="AZX7" s="686"/>
      <c r="AZY7" s="686"/>
      <c r="AZZ7" s="686"/>
      <c r="BAA7" s="686"/>
      <c r="BAB7" s="686"/>
      <c r="BAC7" s="686"/>
      <c r="BAD7" s="686"/>
      <c r="BAE7" s="686"/>
      <c r="BAF7" s="686"/>
      <c r="BAG7" s="686"/>
      <c r="BAH7" s="686"/>
      <c r="BAI7" s="686"/>
      <c r="BAJ7" s="686"/>
      <c r="BAK7" s="686"/>
      <c r="BAL7" s="686"/>
      <c r="BAM7" s="686"/>
      <c r="BAN7" s="686"/>
      <c r="BAO7" s="686"/>
      <c r="BAP7" s="686"/>
      <c r="BAQ7" s="686"/>
      <c r="BAR7" s="686"/>
      <c r="BAS7" s="686"/>
      <c r="BAT7" s="686"/>
      <c r="BAU7" s="686"/>
      <c r="BAV7" s="686"/>
      <c r="BAW7" s="686"/>
      <c r="BAX7" s="686"/>
      <c r="BAY7" s="686"/>
      <c r="BAZ7" s="686"/>
      <c r="BBA7" s="686"/>
      <c r="BBB7" s="686"/>
      <c r="BBC7" s="686"/>
      <c r="BBD7" s="686"/>
      <c r="BBE7" s="686"/>
      <c r="BBF7" s="686"/>
      <c r="BBG7" s="686"/>
      <c r="BBH7" s="686"/>
      <c r="BBI7" s="686"/>
      <c r="BBJ7" s="686"/>
      <c r="BBK7" s="686"/>
      <c r="BBL7" s="686"/>
      <c r="BBM7" s="686"/>
      <c r="BBN7" s="686"/>
      <c r="BBO7" s="686"/>
      <c r="BBP7" s="686"/>
      <c r="BBQ7" s="686"/>
      <c r="BBR7" s="686"/>
      <c r="BBS7" s="686"/>
      <c r="BBT7" s="686"/>
      <c r="BBU7" s="686"/>
      <c r="BBV7" s="686"/>
      <c r="BBW7" s="686"/>
      <c r="BBX7" s="686"/>
      <c r="BBY7" s="686"/>
      <c r="BBZ7" s="686"/>
      <c r="BCA7" s="686"/>
      <c r="BCB7" s="686"/>
      <c r="BCC7" s="686"/>
      <c r="BCD7" s="686"/>
      <c r="BCE7" s="686"/>
      <c r="BCF7" s="686"/>
      <c r="BCG7" s="686"/>
      <c r="BCH7" s="686"/>
      <c r="BCI7" s="686"/>
      <c r="BCJ7" s="686"/>
      <c r="BCK7" s="686"/>
      <c r="BCL7" s="686"/>
      <c r="BCM7" s="686"/>
      <c r="BCN7" s="686"/>
      <c r="BCO7" s="686"/>
      <c r="BCP7" s="686"/>
      <c r="BCQ7" s="686"/>
      <c r="BCR7" s="686"/>
      <c r="BCS7" s="686"/>
      <c r="BCT7" s="686"/>
      <c r="BCU7" s="686"/>
      <c r="BCV7" s="686"/>
      <c r="BCW7" s="686"/>
      <c r="BCX7" s="686"/>
      <c r="BCY7" s="686"/>
      <c r="BCZ7" s="686"/>
      <c r="BDA7" s="686"/>
      <c r="BDB7" s="686"/>
      <c r="BDC7" s="686"/>
      <c r="BDD7" s="686"/>
      <c r="BDE7" s="686"/>
      <c r="BDF7" s="686"/>
      <c r="BDG7" s="686"/>
      <c r="BDH7" s="686"/>
      <c r="BDI7" s="686"/>
      <c r="BDJ7" s="686"/>
      <c r="BDK7" s="686"/>
      <c r="BDL7" s="686"/>
      <c r="BDM7" s="686"/>
      <c r="BDN7" s="686"/>
      <c r="BDO7" s="686"/>
      <c r="BDP7" s="686"/>
      <c r="BDQ7" s="686"/>
      <c r="BDR7" s="686"/>
      <c r="BDS7" s="686"/>
      <c r="BDT7" s="686"/>
      <c r="BDU7" s="686"/>
      <c r="BDV7" s="686"/>
      <c r="BDW7" s="686"/>
      <c r="BDX7" s="686"/>
      <c r="BDY7" s="686"/>
      <c r="BDZ7" s="686"/>
      <c r="BEA7" s="686"/>
      <c r="BEB7" s="686"/>
      <c r="BEC7" s="686"/>
      <c r="BED7" s="686"/>
      <c r="BEE7" s="686"/>
      <c r="BEF7" s="686"/>
      <c r="BEG7" s="686"/>
      <c r="BEH7" s="686"/>
      <c r="BEI7" s="686"/>
      <c r="BEJ7" s="686"/>
      <c r="BEK7" s="686"/>
      <c r="BEL7" s="686"/>
      <c r="BEM7" s="686"/>
      <c r="BEN7" s="686"/>
      <c r="BEO7" s="686"/>
      <c r="BEP7" s="686"/>
      <c r="BEQ7" s="686"/>
      <c r="BER7" s="686"/>
      <c r="BES7" s="686"/>
      <c r="BET7" s="686"/>
      <c r="BEU7" s="686"/>
      <c r="BEV7" s="686"/>
      <c r="BEW7" s="686"/>
      <c r="BEX7" s="686"/>
      <c r="BEY7" s="686"/>
      <c r="BEZ7" s="686"/>
      <c r="BFA7" s="686"/>
      <c r="BFB7" s="686"/>
      <c r="BFC7" s="686"/>
      <c r="BFD7" s="686"/>
      <c r="BFE7" s="686"/>
      <c r="BFF7" s="686"/>
      <c r="BFG7" s="686"/>
      <c r="BFH7" s="686"/>
      <c r="BFI7" s="686"/>
      <c r="BFJ7" s="686"/>
      <c r="BFK7" s="686"/>
      <c r="BFL7" s="686"/>
      <c r="BFM7" s="686"/>
      <c r="BFN7" s="686"/>
      <c r="BFO7" s="686"/>
      <c r="BFP7" s="686"/>
      <c r="BFQ7" s="686"/>
      <c r="BFR7" s="686"/>
      <c r="BFS7" s="686"/>
      <c r="BFT7" s="686"/>
      <c r="BFU7" s="686"/>
      <c r="BFV7" s="686"/>
      <c r="BFW7" s="686"/>
      <c r="BFX7" s="686"/>
      <c r="BFY7" s="686"/>
      <c r="BFZ7" s="686"/>
      <c r="BGA7" s="686"/>
      <c r="BGB7" s="686"/>
      <c r="BGC7" s="686"/>
      <c r="BGD7" s="686"/>
      <c r="BGE7" s="686"/>
      <c r="BGF7" s="686"/>
      <c r="BGG7" s="686"/>
      <c r="BGH7" s="686"/>
      <c r="BGI7" s="686"/>
      <c r="BGJ7" s="686"/>
      <c r="BGK7" s="686"/>
      <c r="BGL7" s="686"/>
      <c r="BGM7" s="686"/>
      <c r="BGN7" s="686"/>
      <c r="BGO7" s="686"/>
      <c r="BGP7" s="686"/>
      <c r="BGQ7" s="686"/>
      <c r="BGR7" s="686"/>
      <c r="BGS7" s="686"/>
      <c r="BGT7" s="686"/>
      <c r="BGU7" s="686"/>
      <c r="BGV7" s="686"/>
      <c r="BGW7" s="686"/>
      <c r="BGX7" s="686"/>
      <c r="BGY7" s="686"/>
      <c r="BGZ7" s="686"/>
      <c r="BHA7" s="686"/>
      <c r="BHB7" s="686"/>
      <c r="BHC7" s="686"/>
      <c r="BHD7" s="686"/>
      <c r="BHE7" s="686"/>
      <c r="BHF7" s="686"/>
      <c r="BHG7" s="686"/>
      <c r="BHH7" s="686"/>
      <c r="BHI7" s="686"/>
      <c r="BHJ7" s="686"/>
      <c r="BHK7" s="686"/>
      <c r="BHL7" s="686"/>
      <c r="BHM7" s="686"/>
      <c r="BHN7" s="686"/>
      <c r="BHO7" s="686"/>
      <c r="BHP7" s="686"/>
      <c r="BHQ7" s="686"/>
      <c r="BHR7" s="686"/>
      <c r="BHS7" s="686"/>
      <c r="BHT7" s="686"/>
      <c r="BHU7" s="686"/>
      <c r="BHV7" s="686"/>
      <c r="BHW7" s="686"/>
      <c r="BHX7" s="686"/>
      <c r="BHY7" s="686"/>
      <c r="BHZ7" s="686"/>
      <c r="BIA7" s="686"/>
      <c r="BIB7" s="686"/>
      <c r="BIC7" s="686"/>
      <c r="BID7" s="686"/>
      <c r="BIE7" s="686"/>
      <c r="BIF7" s="686"/>
      <c r="BIG7" s="686"/>
      <c r="BIH7" s="686"/>
      <c r="BII7" s="686"/>
      <c r="BIJ7" s="686"/>
      <c r="BIK7" s="686"/>
      <c r="BIL7" s="686"/>
      <c r="BIM7" s="686"/>
      <c r="BIN7" s="686"/>
      <c r="BIO7" s="686"/>
      <c r="BIP7" s="686"/>
      <c r="BIQ7" s="686"/>
      <c r="BIR7" s="686"/>
      <c r="BIS7" s="686"/>
      <c r="BIT7" s="686"/>
      <c r="BIU7" s="686"/>
      <c r="BIV7" s="686"/>
      <c r="BIW7" s="686"/>
      <c r="BIX7" s="686"/>
      <c r="BIY7" s="686"/>
      <c r="BIZ7" s="686"/>
      <c r="BJA7" s="686"/>
      <c r="BJB7" s="686"/>
      <c r="BJC7" s="686"/>
      <c r="BJD7" s="686"/>
      <c r="BJE7" s="686"/>
      <c r="BJF7" s="686"/>
      <c r="BJG7" s="686"/>
      <c r="BJH7" s="686"/>
      <c r="BJI7" s="686"/>
      <c r="BJJ7" s="686"/>
      <c r="BJK7" s="686"/>
      <c r="BJL7" s="686"/>
      <c r="BJM7" s="686"/>
      <c r="BJN7" s="686"/>
      <c r="BJO7" s="686"/>
      <c r="BJP7" s="686"/>
      <c r="BJQ7" s="686"/>
      <c r="BJR7" s="686"/>
      <c r="BJS7" s="686"/>
      <c r="BJT7" s="686"/>
      <c r="BJU7" s="686"/>
      <c r="BJV7" s="686"/>
      <c r="BJW7" s="686"/>
      <c r="BJX7" s="686"/>
      <c r="BJY7" s="686"/>
      <c r="BJZ7" s="686"/>
      <c r="BKA7" s="686"/>
      <c r="BKB7" s="686"/>
      <c r="BKC7" s="686"/>
      <c r="BKD7" s="686"/>
      <c r="BKE7" s="686"/>
      <c r="BKF7" s="686"/>
      <c r="BKG7" s="686"/>
      <c r="BKH7" s="686"/>
      <c r="BKI7" s="686"/>
      <c r="BKJ7" s="686"/>
      <c r="BKK7" s="686"/>
      <c r="BKL7" s="686"/>
      <c r="BKM7" s="686"/>
      <c r="BKN7" s="686"/>
      <c r="BKO7" s="686"/>
      <c r="BKP7" s="686"/>
      <c r="BKQ7" s="686"/>
      <c r="BKR7" s="686"/>
      <c r="BKS7" s="686"/>
      <c r="BKT7" s="686"/>
      <c r="BKU7" s="686"/>
      <c r="BKV7" s="686"/>
      <c r="BKW7" s="686"/>
      <c r="BKX7" s="686"/>
      <c r="BKY7" s="686"/>
      <c r="BKZ7" s="686"/>
      <c r="BLA7" s="686"/>
      <c r="BLB7" s="686"/>
      <c r="BLC7" s="686"/>
      <c r="BLD7" s="686"/>
      <c r="BLE7" s="686"/>
      <c r="BLF7" s="686"/>
      <c r="BLG7" s="686"/>
    </row>
    <row r="8" spans="1:1671" s="512" customFormat="1" ht="15" customHeight="1" x14ac:dyDescent="0.3">
      <c r="A8" s="511" t="s">
        <v>888</v>
      </c>
      <c r="B8" s="659">
        <f>'FY20 Final Allocations '!Y19</f>
        <v>470994.71018559556</v>
      </c>
      <c r="C8" s="659">
        <f>'FY20 Final Allocations '!I19</f>
        <v>0</v>
      </c>
      <c r="D8" s="659">
        <f>'FY20 Final Allocations '!AA19</f>
        <v>368670.05071870267</v>
      </c>
      <c r="E8" s="659">
        <f>'FY20 Final Allocations '!AB19</f>
        <v>375850.45001533331</v>
      </c>
      <c r="F8" s="659">
        <f>'FY20 Final Allocations '!AC19</f>
        <v>1215515.2109196314</v>
      </c>
      <c r="G8" s="659">
        <f>'FY20 Final Allocations '!Q19</f>
        <v>0</v>
      </c>
      <c r="H8" s="659">
        <f>'FY20 Final Allocations '!BB19</f>
        <v>1033187.9292816867</v>
      </c>
      <c r="I8" s="761"/>
      <c r="J8" s="699">
        <f>'FY21 Formula County '!K12</f>
        <v>317</v>
      </c>
      <c r="K8" s="796">
        <f>'FY20 Final Allocations '!AX19</f>
        <v>5115</v>
      </c>
      <c r="L8" s="797">
        <v>0</v>
      </c>
      <c r="M8" s="797">
        <v>1033187.9292816867</v>
      </c>
      <c r="N8" s="797">
        <v>1033187.9292816867</v>
      </c>
      <c r="O8" s="797"/>
      <c r="P8" s="798"/>
      <c r="Q8" s="799"/>
      <c r="R8" s="800">
        <f>'FY21 Formula County '!F12</f>
        <v>313</v>
      </c>
      <c r="S8" s="699">
        <v>0</v>
      </c>
      <c r="T8" s="699">
        <v>0</v>
      </c>
      <c r="U8" s="699">
        <v>5</v>
      </c>
      <c r="V8" s="699">
        <v>202</v>
      </c>
      <c r="W8" s="801">
        <v>3021</v>
      </c>
      <c r="X8" s="843">
        <v>6.6865276398543533E-2</v>
      </c>
      <c r="Y8" s="835"/>
      <c r="Z8" s="836"/>
      <c r="AA8" s="836"/>
      <c r="AB8" s="836"/>
      <c r="AC8" s="836"/>
      <c r="AD8" s="836"/>
      <c r="AE8" s="836"/>
      <c r="AF8" s="836"/>
      <c r="AG8" s="836"/>
      <c r="AH8" s="836"/>
      <c r="AI8" s="836"/>
      <c r="AJ8" s="836"/>
      <c r="AK8" s="836"/>
      <c r="AL8" s="836"/>
      <c r="AM8" s="836"/>
      <c r="AN8" s="836"/>
      <c r="AO8" s="836"/>
      <c r="AP8" s="836"/>
      <c r="AQ8" s="836"/>
      <c r="AR8" s="836"/>
      <c r="AS8" s="836"/>
      <c r="AT8" s="836"/>
      <c r="AU8" s="836"/>
      <c r="AV8" s="836"/>
      <c r="AW8" s="836"/>
      <c r="AX8" s="836"/>
      <c r="AY8" s="836"/>
      <c r="AZ8" s="836"/>
      <c r="BA8" s="836"/>
      <c r="BB8" s="836"/>
      <c r="BC8" s="836"/>
      <c r="BD8" s="836"/>
      <c r="BE8" s="836"/>
      <c r="BF8" s="836"/>
      <c r="BG8" s="836"/>
      <c r="BH8" s="836"/>
      <c r="BI8" s="836"/>
      <c r="BJ8" s="836"/>
      <c r="BK8" s="836"/>
      <c r="BL8" s="836"/>
      <c r="BM8" s="836"/>
      <c r="BN8" s="836"/>
      <c r="BO8" s="836"/>
      <c r="BP8" s="836"/>
      <c r="BQ8" s="836"/>
      <c r="BR8" s="836"/>
      <c r="BS8" s="836"/>
      <c r="BT8" s="836"/>
      <c r="BU8" s="836"/>
      <c r="BV8" s="836"/>
      <c r="BW8" s="836"/>
      <c r="BX8" s="836"/>
      <c r="BY8" s="836"/>
      <c r="BZ8" s="836"/>
      <c r="CA8" s="836"/>
      <c r="CB8" s="836"/>
      <c r="CC8" s="836"/>
      <c r="CD8" s="836"/>
      <c r="CE8" s="836"/>
      <c r="CF8" s="836"/>
      <c r="CG8" s="836"/>
      <c r="CH8" s="836"/>
      <c r="CI8" s="836"/>
      <c r="CJ8" s="836"/>
      <c r="CK8" s="836"/>
      <c r="CL8" s="836"/>
      <c r="CM8" s="836"/>
      <c r="CN8" s="836"/>
      <c r="CO8" s="836"/>
      <c r="CP8" s="836"/>
      <c r="CQ8" s="836"/>
      <c r="CR8" s="836"/>
      <c r="CS8" s="836"/>
      <c r="CT8" s="836"/>
      <c r="CU8" s="836"/>
      <c r="CV8" s="836"/>
      <c r="CW8" s="836"/>
      <c r="CX8" s="836"/>
      <c r="CY8" s="836"/>
      <c r="CZ8" s="836"/>
      <c r="DA8" s="836"/>
      <c r="DB8" s="836"/>
      <c r="DC8" s="836"/>
      <c r="DD8" s="836"/>
      <c r="DE8" s="836"/>
      <c r="DF8" s="836"/>
      <c r="DG8" s="836"/>
      <c r="DH8" s="836"/>
      <c r="DI8" s="836"/>
      <c r="DJ8" s="836"/>
      <c r="DK8" s="836"/>
      <c r="DL8" s="836"/>
      <c r="DM8" s="836"/>
      <c r="DN8" s="836"/>
      <c r="DO8" s="836"/>
      <c r="DP8" s="836"/>
      <c r="DQ8" s="836"/>
      <c r="DR8" s="836"/>
      <c r="DS8" s="836"/>
      <c r="DT8" s="836"/>
      <c r="DU8" s="836"/>
      <c r="DV8" s="836"/>
      <c r="DW8" s="836"/>
      <c r="DX8" s="836"/>
      <c r="DY8" s="836"/>
      <c r="DZ8" s="836"/>
      <c r="EA8" s="836"/>
      <c r="EB8" s="836"/>
      <c r="EC8" s="836"/>
      <c r="ED8" s="836"/>
      <c r="EE8" s="836"/>
      <c r="EF8" s="836"/>
      <c r="EG8" s="836"/>
      <c r="EH8" s="836"/>
      <c r="EI8" s="836"/>
      <c r="EJ8" s="836"/>
      <c r="EK8" s="836"/>
      <c r="EL8" s="836"/>
      <c r="EM8" s="836"/>
      <c r="EN8" s="836"/>
      <c r="EO8" s="836"/>
      <c r="EP8" s="836"/>
      <c r="EQ8" s="836"/>
      <c r="ER8" s="836"/>
      <c r="ES8" s="836"/>
      <c r="ET8" s="836"/>
      <c r="EU8" s="836"/>
      <c r="EV8" s="836"/>
      <c r="EW8" s="836"/>
      <c r="EX8" s="836"/>
      <c r="EY8" s="836"/>
      <c r="EZ8" s="836"/>
      <c r="FA8" s="836"/>
      <c r="FB8" s="836"/>
      <c r="FC8" s="836"/>
      <c r="FD8" s="836"/>
      <c r="FE8" s="836"/>
      <c r="FF8" s="836"/>
      <c r="FG8" s="836"/>
      <c r="FH8" s="836"/>
      <c r="FI8" s="836"/>
      <c r="FJ8" s="836"/>
      <c r="FK8" s="836"/>
      <c r="FL8" s="836"/>
      <c r="FM8" s="836"/>
      <c r="FN8" s="836"/>
      <c r="FO8" s="836"/>
      <c r="FP8" s="836"/>
      <c r="FQ8" s="836"/>
      <c r="FR8" s="836"/>
      <c r="FS8" s="836"/>
      <c r="FT8" s="836"/>
      <c r="FU8" s="836"/>
      <c r="FV8" s="836"/>
      <c r="FW8" s="836"/>
      <c r="FX8" s="836"/>
      <c r="FY8" s="836"/>
      <c r="FZ8" s="836"/>
      <c r="GA8" s="836"/>
      <c r="GB8" s="836"/>
      <c r="GC8" s="836"/>
      <c r="GD8" s="836"/>
      <c r="GE8" s="836"/>
      <c r="GF8" s="836"/>
      <c r="GG8" s="836"/>
      <c r="GH8" s="836"/>
      <c r="GI8" s="836"/>
      <c r="GJ8" s="836"/>
      <c r="GK8" s="836"/>
      <c r="GL8" s="836"/>
      <c r="GM8" s="836"/>
      <c r="GN8" s="836"/>
      <c r="GO8" s="836"/>
      <c r="GP8" s="836"/>
      <c r="GQ8" s="836"/>
      <c r="GR8" s="836"/>
      <c r="GS8" s="836"/>
      <c r="GT8" s="836"/>
      <c r="GU8" s="836"/>
      <c r="GV8" s="836"/>
      <c r="GW8" s="836"/>
      <c r="GX8" s="836"/>
      <c r="GY8" s="836"/>
      <c r="GZ8" s="836"/>
      <c r="HA8" s="836"/>
      <c r="HB8" s="836"/>
      <c r="HC8" s="836"/>
      <c r="HD8" s="836"/>
      <c r="HE8" s="836"/>
      <c r="HF8" s="836"/>
      <c r="HG8" s="836"/>
    </row>
    <row r="9" spans="1:1671" s="690" customFormat="1" ht="15" customHeight="1" thickBot="1" x14ac:dyDescent="0.35">
      <c r="A9" s="688">
        <v>2021</v>
      </c>
      <c r="B9" s="689">
        <f>'FY21 Allocations'!Y19</f>
        <v>400345.5036577562</v>
      </c>
      <c r="C9" s="689">
        <f>'FY21 Allocations'!Z19</f>
        <v>0</v>
      </c>
      <c r="D9" s="689">
        <f>'FY21 Allocations'!AA19</f>
        <v>313369.54311089718</v>
      </c>
      <c r="E9" s="689">
        <f>'FY21 Allocations'!AB19</f>
        <v>319472.88251303334</v>
      </c>
      <c r="F9" s="689">
        <f>'FY21 Allocations'!AC19</f>
        <v>1033187.9292816868</v>
      </c>
      <c r="G9" s="689">
        <f>'FY21 Allocations'!Q19</f>
        <v>0</v>
      </c>
      <c r="H9" s="689">
        <f>'FY21 Allocations'!BB19</f>
        <v>878209.73988943372</v>
      </c>
      <c r="I9" s="714"/>
      <c r="J9" s="808">
        <f>'FY21 Formula Counts '!K12</f>
        <v>317</v>
      </c>
      <c r="K9" s="809">
        <f>'FY21 Allocations'!AX19</f>
        <v>2770</v>
      </c>
      <c r="L9" s="810"/>
      <c r="M9" s="810"/>
      <c r="N9" s="810"/>
      <c r="O9" s="810"/>
      <c r="P9" s="811"/>
      <c r="Q9" s="812"/>
      <c r="R9" s="813">
        <f>'FY21 Formula Counts '!F12</f>
        <v>313</v>
      </c>
      <c r="S9" s="813">
        <f>'FY21 Formula Counts '!G12</f>
        <v>0</v>
      </c>
      <c r="T9" s="813">
        <f>'FY21 Formula Counts '!H12</f>
        <v>0</v>
      </c>
      <c r="U9" s="813">
        <f>'FY21 Formula Counts '!I12</f>
        <v>4</v>
      </c>
      <c r="V9" s="813">
        <f>'FY21 Formula Counts '!K12</f>
        <v>317</v>
      </c>
      <c r="W9" s="813">
        <f>'FY21 Formula Counts '!L12</f>
        <v>3902</v>
      </c>
      <c r="X9" s="844">
        <f>'FY21 Formula Counts '!M12</f>
        <v>8.1240389543823677E-2</v>
      </c>
      <c r="Y9" s="835"/>
      <c r="Z9" s="836"/>
      <c r="AA9" s="836"/>
      <c r="AB9" s="836"/>
      <c r="AC9" s="836"/>
      <c r="AD9" s="836"/>
      <c r="AE9" s="836"/>
      <c r="AF9" s="836"/>
      <c r="AG9" s="836"/>
      <c r="AH9" s="836"/>
      <c r="AI9" s="836"/>
      <c r="AJ9" s="836"/>
      <c r="AK9" s="836"/>
      <c r="AL9" s="836"/>
      <c r="AM9" s="836"/>
      <c r="AN9" s="836"/>
      <c r="AO9" s="836"/>
      <c r="AP9" s="836"/>
      <c r="AQ9" s="836"/>
      <c r="AR9" s="836"/>
      <c r="AS9" s="836"/>
      <c r="AT9" s="836"/>
      <c r="AU9" s="836"/>
      <c r="AV9" s="836"/>
      <c r="AW9" s="836"/>
      <c r="AX9" s="836"/>
      <c r="AY9" s="836"/>
      <c r="AZ9" s="836"/>
      <c r="BA9" s="836"/>
      <c r="BB9" s="836"/>
      <c r="BC9" s="836"/>
      <c r="BD9" s="836"/>
      <c r="BE9" s="836"/>
      <c r="BF9" s="836"/>
      <c r="BG9" s="836"/>
      <c r="BH9" s="836"/>
      <c r="BI9" s="836"/>
      <c r="BJ9" s="836"/>
      <c r="BK9" s="836"/>
      <c r="BL9" s="836"/>
      <c r="BM9" s="836"/>
      <c r="BN9" s="836"/>
      <c r="BO9" s="836"/>
      <c r="BP9" s="836"/>
      <c r="BQ9" s="836"/>
      <c r="BR9" s="836"/>
      <c r="BS9" s="836"/>
      <c r="BT9" s="836"/>
      <c r="BU9" s="836"/>
      <c r="BV9" s="836"/>
      <c r="BW9" s="836"/>
      <c r="BX9" s="836"/>
      <c r="BY9" s="836"/>
      <c r="BZ9" s="836"/>
      <c r="CA9" s="836"/>
      <c r="CB9" s="836"/>
      <c r="CC9" s="836"/>
      <c r="CD9" s="836"/>
      <c r="CE9" s="836"/>
      <c r="CF9" s="836"/>
      <c r="CG9" s="836"/>
      <c r="CH9" s="836"/>
      <c r="CI9" s="836"/>
      <c r="CJ9" s="836"/>
      <c r="CK9" s="836"/>
      <c r="CL9" s="836"/>
      <c r="CM9" s="836"/>
      <c r="CN9" s="836"/>
      <c r="CO9" s="836"/>
      <c r="CP9" s="836"/>
      <c r="CQ9" s="836"/>
      <c r="CR9" s="836"/>
      <c r="CS9" s="836"/>
      <c r="CT9" s="836"/>
      <c r="CU9" s="836"/>
      <c r="CV9" s="836"/>
      <c r="CW9" s="836"/>
      <c r="CX9" s="836"/>
      <c r="CY9" s="836"/>
      <c r="CZ9" s="836"/>
      <c r="DA9" s="836"/>
      <c r="DB9" s="836"/>
      <c r="DC9" s="836"/>
      <c r="DD9" s="836"/>
      <c r="DE9" s="836"/>
      <c r="DF9" s="836"/>
      <c r="DG9" s="836"/>
      <c r="DH9" s="836"/>
      <c r="DI9" s="836"/>
      <c r="DJ9" s="836"/>
      <c r="DK9" s="836"/>
      <c r="DL9" s="836"/>
      <c r="DM9" s="836"/>
      <c r="DN9" s="836"/>
      <c r="DO9" s="836"/>
      <c r="DP9" s="836"/>
      <c r="DQ9" s="836"/>
      <c r="DR9" s="836"/>
      <c r="DS9" s="836"/>
      <c r="DT9" s="836"/>
      <c r="DU9" s="836"/>
      <c r="DV9" s="836"/>
      <c r="DW9" s="836"/>
      <c r="DX9" s="836"/>
      <c r="DY9" s="836"/>
      <c r="DZ9" s="836"/>
      <c r="EA9" s="836"/>
      <c r="EB9" s="836"/>
      <c r="EC9" s="836"/>
      <c r="ED9" s="836"/>
      <c r="EE9" s="836"/>
      <c r="EF9" s="836"/>
      <c r="EG9" s="836"/>
      <c r="EH9" s="836"/>
      <c r="EI9" s="836"/>
      <c r="EJ9" s="836"/>
      <c r="EK9" s="836"/>
      <c r="EL9" s="836"/>
      <c r="EM9" s="836"/>
      <c r="EN9" s="836"/>
      <c r="EO9" s="836"/>
      <c r="EP9" s="836"/>
      <c r="EQ9" s="836"/>
      <c r="ER9" s="836"/>
      <c r="ES9" s="836"/>
      <c r="ET9" s="836"/>
      <c r="EU9" s="836"/>
      <c r="EV9" s="836"/>
      <c r="EW9" s="836"/>
      <c r="EX9" s="836"/>
      <c r="EY9" s="836"/>
      <c r="EZ9" s="836"/>
      <c r="FA9" s="836"/>
      <c r="FB9" s="836"/>
      <c r="FC9" s="836"/>
      <c r="FD9" s="836"/>
      <c r="FE9" s="836"/>
      <c r="FF9" s="836"/>
      <c r="FG9" s="836"/>
      <c r="FH9" s="836"/>
      <c r="FI9" s="836"/>
      <c r="FJ9" s="836"/>
      <c r="FK9" s="836"/>
      <c r="FL9" s="836"/>
      <c r="FM9" s="836"/>
      <c r="FN9" s="836"/>
      <c r="FO9" s="836"/>
      <c r="FP9" s="836"/>
      <c r="FQ9" s="836"/>
      <c r="FR9" s="836"/>
      <c r="FS9" s="836"/>
      <c r="FT9" s="836"/>
      <c r="FU9" s="836"/>
      <c r="FV9" s="836"/>
      <c r="FW9" s="836"/>
      <c r="FX9" s="836"/>
      <c r="FY9" s="836"/>
      <c r="FZ9" s="836"/>
      <c r="GA9" s="836"/>
      <c r="GB9" s="836"/>
      <c r="GC9" s="836"/>
      <c r="GD9" s="836"/>
      <c r="GE9" s="836"/>
      <c r="GF9" s="836"/>
      <c r="GG9" s="836"/>
      <c r="GH9" s="836"/>
      <c r="GI9" s="836"/>
      <c r="GJ9" s="836"/>
      <c r="GK9" s="836"/>
      <c r="GL9" s="836"/>
      <c r="GM9" s="836"/>
      <c r="GN9" s="836"/>
      <c r="GO9" s="836"/>
      <c r="GP9" s="836"/>
      <c r="GQ9" s="836"/>
      <c r="GR9" s="836"/>
      <c r="GS9" s="836"/>
      <c r="GT9" s="836"/>
      <c r="GU9" s="836"/>
      <c r="GV9" s="836"/>
      <c r="GW9" s="836"/>
      <c r="GX9" s="836"/>
      <c r="GY9" s="836"/>
      <c r="GZ9" s="836"/>
      <c r="HA9" s="836"/>
      <c r="HB9" s="836"/>
      <c r="HC9" s="836"/>
      <c r="HD9" s="836"/>
      <c r="HE9" s="836"/>
      <c r="HF9" s="836"/>
      <c r="HG9" s="836"/>
    </row>
    <row r="10" spans="1:1671" s="512" customFormat="1" ht="15" customHeight="1" x14ac:dyDescent="0.3">
      <c r="A10" s="513"/>
      <c r="B10" s="664">
        <f>SUM(B9-B8)</f>
        <v>-70649.206527839357</v>
      </c>
      <c r="C10" s="664">
        <f t="shared" ref="C10:H10" si="2">SUM(C9-C8)</f>
        <v>0</v>
      </c>
      <c r="D10" s="664">
        <f t="shared" si="2"/>
        <v>-55300.507607805484</v>
      </c>
      <c r="E10" s="664">
        <f t="shared" si="2"/>
        <v>-56377.567502299964</v>
      </c>
      <c r="F10" s="664">
        <f t="shared" si="2"/>
        <v>-182327.28163794463</v>
      </c>
      <c r="G10" s="664">
        <f t="shared" si="2"/>
        <v>0</v>
      </c>
      <c r="H10" s="673">
        <f t="shared" si="2"/>
        <v>-154978.18939225294</v>
      </c>
      <c r="I10" s="717">
        <f>SUM(H9-H8)/H9</f>
        <v>-0.17647058823529405</v>
      </c>
      <c r="J10" s="666">
        <f>SUM(J9-J8)</f>
        <v>0</v>
      </c>
      <c r="K10" s="666">
        <f t="shared" ref="K10:X10" si="3">SUM(K9-K8)</f>
        <v>-2345</v>
      </c>
      <c r="L10" s="666">
        <f t="shared" si="3"/>
        <v>0</v>
      </c>
      <c r="M10" s="666">
        <f t="shared" si="3"/>
        <v>-1033187.9292816867</v>
      </c>
      <c r="N10" s="666">
        <f t="shared" si="3"/>
        <v>-1033187.9292816867</v>
      </c>
      <c r="O10" s="666">
        <f t="shared" si="3"/>
        <v>0</v>
      </c>
      <c r="P10" s="666">
        <f t="shared" si="3"/>
        <v>0</v>
      </c>
      <c r="Q10" s="666">
        <f t="shared" si="3"/>
        <v>0</v>
      </c>
      <c r="R10" s="666">
        <f t="shared" si="3"/>
        <v>0</v>
      </c>
      <c r="S10" s="666">
        <f t="shared" si="3"/>
        <v>0</v>
      </c>
      <c r="T10" s="666">
        <f t="shared" si="3"/>
        <v>0</v>
      </c>
      <c r="U10" s="666">
        <f t="shared" si="3"/>
        <v>-1</v>
      </c>
      <c r="V10" s="666">
        <f t="shared" si="3"/>
        <v>115</v>
      </c>
      <c r="W10" s="666">
        <f t="shared" si="3"/>
        <v>881</v>
      </c>
      <c r="X10" s="869">
        <f t="shared" si="3"/>
        <v>1.4375113145280144E-2</v>
      </c>
      <c r="Y10" s="835"/>
      <c r="Z10" s="836"/>
      <c r="AA10" s="836"/>
      <c r="AB10" s="836"/>
      <c r="AC10" s="836"/>
      <c r="AD10" s="836"/>
      <c r="AE10" s="836"/>
      <c r="AF10" s="836"/>
      <c r="AG10" s="836"/>
      <c r="AH10" s="836"/>
      <c r="AI10" s="836"/>
      <c r="AJ10" s="836"/>
      <c r="AK10" s="836"/>
      <c r="AL10" s="836"/>
      <c r="AM10" s="836"/>
      <c r="AN10" s="836"/>
      <c r="AO10" s="836"/>
      <c r="AP10" s="836"/>
      <c r="AQ10" s="836"/>
      <c r="AR10" s="836"/>
      <c r="AS10" s="836"/>
      <c r="AT10" s="836"/>
      <c r="AU10" s="836"/>
      <c r="AV10" s="836"/>
      <c r="AW10" s="836"/>
      <c r="AX10" s="836"/>
      <c r="AY10" s="836"/>
      <c r="AZ10" s="836"/>
      <c r="BA10" s="836"/>
      <c r="BB10" s="836"/>
      <c r="BC10" s="836"/>
      <c r="BD10" s="836"/>
      <c r="BE10" s="836"/>
      <c r="BF10" s="836"/>
      <c r="BG10" s="836"/>
      <c r="BH10" s="836"/>
      <c r="BI10" s="836"/>
      <c r="BJ10" s="836"/>
      <c r="BK10" s="836"/>
      <c r="BL10" s="836"/>
      <c r="BM10" s="836"/>
      <c r="BN10" s="836"/>
      <c r="BO10" s="836"/>
      <c r="BP10" s="836"/>
      <c r="BQ10" s="836"/>
      <c r="BR10" s="836"/>
      <c r="BS10" s="836"/>
      <c r="BT10" s="836"/>
      <c r="BU10" s="836"/>
      <c r="BV10" s="836"/>
      <c r="BW10" s="836"/>
      <c r="BX10" s="836"/>
      <c r="BY10" s="836"/>
      <c r="BZ10" s="836"/>
      <c r="CA10" s="836"/>
      <c r="CB10" s="836"/>
      <c r="CC10" s="836"/>
      <c r="CD10" s="836"/>
      <c r="CE10" s="836"/>
      <c r="CF10" s="836"/>
      <c r="CG10" s="836"/>
      <c r="CH10" s="836"/>
      <c r="CI10" s="836"/>
      <c r="CJ10" s="836"/>
      <c r="CK10" s="836"/>
      <c r="CL10" s="836"/>
      <c r="CM10" s="836"/>
      <c r="CN10" s="836"/>
      <c r="CO10" s="836"/>
      <c r="CP10" s="836"/>
      <c r="CQ10" s="836"/>
      <c r="CR10" s="836"/>
      <c r="CS10" s="836"/>
      <c r="CT10" s="836"/>
      <c r="CU10" s="836"/>
      <c r="CV10" s="836"/>
      <c r="CW10" s="836"/>
      <c r="CX10" s="836"/>
      <c r="CY10" s="836"/>
      <c r="CZ10" s="836"/>
      <c r="DA10" s="836"/>
      <c r="DB10" s="836"/>
      <c r="DC10" s="836"/>
      <c r="DD10" s="836"/>
      <c r="DE10" s="836"/>
      <c r="DF10" s="836"/>
      <c r="DG10" s="836"/>
      <c r="DH10" s="836"/>
      <c r="DI10" s="836"/>
      <c r="DJ10" s="836"/>
      <c r="DK10" s="836"/>
      <c r="DL10" s="836"/>
      <c r="DM10" s="836"/>
      <c r="DN10" s="836"/>
      <c r="DO10" s="836"/>
      <c r="DP10" s="836"/>
      <c r="DQ10" s="836"/>
      <c r="DR10" s="836"/>
      <c r="DS10" s="836"/>
      <c r="DT10" s="836"/>
      <c r="DU10" s="836"/>
      <c r="DV10" s="836"/>
      <c r="DW10" s="836"/>
      <c r="DX10" s="836"/>
      <c r="DY10" s="836"/>
      <c r="DZ10" s="836"/>
      <c r="EA10" s="836"/>
      <c r="EB10" s="836"/>
      <c r="EC10" s="836"/>
      <c r="ED10" s="836"/>
      <c r="EE10" s="836"/>
      <c r="EF10" s="836"/>
      <c r="EG10" s="836"/>
      <c r="EH10" s="836"/>
      <c r="EI10" s="836"/>
      <c r="EJ10" s="836"/>
      <c r="EK10" s="836"/>
      <c r="EL10" s="836"/>
      <c r="EM10" s="836"/>
      <c r="EN10" s="836"/>
      <c r="EO10" s="836"/>
      <c r="EP10" s="836"/>
      <c r="EQ10" s="836"/>
      <c r="ER10" s="836"/>
      <c r="ES10" s="836"/>
      <c r="ET10" s="836"/>
      <c r="EU10" s="836"/>
      <c r="EV10" s="836"/>
      <c r="EW10" s="836"/>
      <c r="EX10" s="836"/>
      <c r="EY10" s="836"/>
      <c r="EZ10" s="836"/>
      <c r="FA10" s="836"/>
      <c r="FB10" s="836"/>
      <c r="FC10" s="836"/>
      <c r="FD10" s="836"/>
      <c r="FE10" s="836"/>
      <c r="FF10" s="836"/>
      <c r="FG10" s="836"/>
      <c r="FH10" s="836"/>
      <c r="FI10" s="836"/>
      <c r="FJ10" s="836"/>
      <c r="FK10" s="836"/>
      <c r="FL10" s="836"/>
      <c r="FM10" s="836"/>
      <c r="FN10" s="836"/>
      <c r="FO10" s="836"/>
      <c r="FP10" s="836"/>
      <c r="FQ10" s="836"/>
      <c r="FR10" s="836"/>
      <c r="FS10" s="836"/>
      <c r="FT10" s="836"/>
      <c r="FU10" s="836"/>
      <c r="FV10" s="836"/>
      <c r="FW10" s="836"/>
      <c r="FX10" s="836"/>
      <c r="FY10" s="836"/>
      <c r="FZ10" s="836"/>
      <c r="GA10" s="836"/>
      <c r="GB10" s="836"/>
      <c r="GC10" s="836"/>
      <c r="GD10" s="836"/>
      <c r="GE10" s="836"/>
      <c r="GF10" s="836"/>
      <c r="GG10" s="836"/>
      <c r="GH10" s="836"/>
      <c r="GI10" s="836"/>
      <c r="GJ10" s="836"/>
      <c r="GK10" s="836"/>
      <c r="GL10" s="836"/>
      <c r="GM10" s="836"/>
      <c r="GN10" s="836"/>
      <c r="GO10" s="836"/>
      <c r="GP10" s="836"/>
      <c r="GQ10" s="836"/>
      <c r="GR10" s="836"/>
      <c r="GS10" s="836"/>
      <c r="GT10" s="836"/>
      <c r="GU10" s="836"/>
      <c r="GV10" s="836"/>
      <c r="GW10" s="836"/>
      <c r="GX10" s="836"/>
      <c r="GY10" s="836"/>
      <c r="GZ10" s="836"/>
      <c r="HA10" s="836"/>
      <c r="HB10" s="836"/>
      <c r="HC10" s="836"/>
      <c r="HD10" s="836"/>
      <c r="HE10" s="836"/>
      <c r="HF10" s="836"/>
      <c r="HG10" s="836"/>
    </row>
    <row r="11" spans="1:1671" s="690" customFormat="1" ht="15" customHeight="1" x14ac:dyDescent="0.3">
      <c r="A11" s="688"/>
      <c r="B11" s="691"/>
      <c r="C11" s="691"/>
      <c r="D11" s="691"/>
      <c r="E11" s="691"/>
      <c r="F11" s="691"/>
      <c r="G11" s="692"/>
      <c r="H11" s="691"/>
      <c r="I11" s="720"/>
      <c r="J11" s="691"/>
      <c r="K11" s="721"/>
      <c r="L11" s="722"/>
      <c r="M11" s="722"/>
      <c r="N11" s="722"/>
      <c r="O11" s="722"/>
      <c r="P11" s="722"/>
      <c r="Q11" s="723"/>
      <c r="R11" s="724"/>
      <c r="S11" s="725"/>
      <c r="T11" s="725"/>
      <c r="U11" s="725"/>
      <c r="V11" s="725"/>
      <c r="W11" s="725"/>
      <c r="X11" s="726"/>
      <c r="Y11" s="835"/>
      <c r="Z11" s="836"/>
      <c r="AA11" s="836"/>
      <c r="AB11" s="836"/>
      <c r="AC11" s="836"/>
      <c r="AD11" s="836"/>
      <c r="AE11" s="836"/>
      <c r="AF11" s="836"/>
      <c r="AG11" s="836"/>
      <c r="AH11" s="836"/>
      <c r="AI11" s="836"/>
      <c r="AJ11" s="836"/>
      <c r="AK11" s="836"/>
      <c r="AL11" s="836"/>
      <c r="AM11" s="836"/>
      <c r="AN11" s="836"/>
      <c r="AO11" s="836"/>
      <c r="AP11" s="836"/>
      <c r="AQ11" s="836"/>
      <c r="AR11" s="836"/>
      <c r="AS11" s="836"/>
      <c r="AT11" s="836"/>
      <c r="AU11" s="836"/>
      <c r="AV11" s="836"/>
      <c r="AW11" s="836"/>
      <c r="AX11" s="836"/>
      <c r="AY11" s="836"/>
      <c r="AZ11" s="836"/>
      <c r="BA11" s="836"/>
      <c r="BB11" s="836"/>
      <c r="BC11" s="836"/>
      <c r="BD11" s="836"/>
      <c r="BE11" s="836"/>
      <c r="BF11" s="836"/>
      <c r="BG11" s="836"/>
      <c r="BH11" s="836"/>
      <c r="BI11" s="836"/>
      <c r="BJ11" s="836"/>
      <c r="BK11" s="836"/>
      <c r="BL11" s="836"/>
      <c r="BM11" s="836"/>
      <c r="BN11" s="836"/>
      <c r="BO11" s="836"/>
      <c r="BP11" s="836"/>
      <c r="BQ11" s="836"/>
      <c r="BR11" s="836"/>
      <c r="BS11" s="836"/>
      <c r="BT11" s="836"/>
      <c r="BU11" s="836"/>
      <c r="BV11" s="836"/>
      <c r="BW11" s="836"/>
      <c r="BX11" s="836"/>
      <c r="BY11" s="836"/>
      <c r="BZ11" s="836"/>
      <c r="CA11" s="836"/>
      <c r="CB11" s="836"/>
      <c r="CC11" s="836"/>
      <c r="CD11" s="836"/>
      <c r="CE11" s="836"/>
      <c r="CF11" s="836"/>
      <c r="CG11" s="836"/>
      <c r="CH11" s="836"/>
      <c r="CI11" s="836"/>
      <c r="CJ11" s="836"/>
      <c r="CK11" s="836"/>
      <c r="CL11" s="836"/>
      <c r="CM11" s="836"/>
      <c r="CN11" s="836"/>
      <c r="CO11" s="836"/>
      <c r="CP11" s="836"/>
      <c r="CQ11" s="836"/>
      <c r="CR11" s="836"/>
      <c r="CS11" s="836"/>
      <c r="CT11" s="836"/>
      <c r="CU11" s="836"/>
      <c r="CV11" s="836"/>
      <c r="CW11" s="836"/>
      <c r="CX11" s="836"/>
      <c r="CY11" s="836"/>
      <c r="CZ11" s="836"/>
      <c r="DA11" s="836"/>
      <c r="DB11" s="836"/>
      <c r="DC11" s="836"/>
      <c r="DD11" s="836"/>
      <c r="DE11" s="836"/>
      <c r="DF11" s="836"/>
      <c r="DG11" s="836"/>
      <c r="DH11" s="836"/>
      <c r="DI11" s="836"/>
      <c r="DJ11" s="836"/>
      <c r="DK11" s="836"/>
      <c r="DL11" s="836"/>
      <c r="DM11" s="836"/>
      <c r="DN11" s="836"/>
      <c r="DO11" s="836"/>
      <c r="DP11" s="836"/>
      <c r="DQ11" s="836"/>
      <c r="DR11" s="836"/>
      <c r="DS11" s="836"/>
      <c r="DT11" s="836"/>
      <c r="DU11" s="836"/>
      <c r="DV11" s="836"/>
      <c r="DW11" s="836"/>
      <c r="DX11" s="836"/>
      <c r="DY11" s="836"/>
      <c r="DZ11" s="836"/>
      <c r="EA11" s="836"/>
      <c r="EB11" s="836"/>
      <c r="EC11" s="836"/>
      <c r="ED11" s="836"/>
      <c r="EE11" s="836"/>
      <c r="EF11" s="836"/>
      <c r="EG11" s="836"/>
      <c r="EH11" s="836"/>
      <c r="EI11" s="836"/>
      <c r="EJ11" s="836"/>
      <c r="EK11" s="836"/>
      <c r="EL11" s="836"/>
      <c r="EM11" s="836"/>
      <c r="EN11" s="836"/>
      <c r="EO11" s="836"/>
      <c r="EP11" s="836"/>
      <c r="EQ11" s="836"/>
      <c r="ER11" s="836"/>
      <c r="ES11" s="836"/>
      <c r="ET11" s="836"/>
      <c r="EU11" s="836"/>
      <c r="EV11" s="836"/>
      <c r="EW11" s="836"/>
      <c r="EX11" s="836"/>
      <c r="EY11" s="836"/>
      <c r="EZ11" s="836"/>
      <c r="FA11" s="836"/>
      <c r="FB11" s="836"/>
      <c r="FC11" s="836"/>
      <c r="FD11" s="836"/>
      <c r="FE11" s="836"/>
      <c r="FF11" s="836"/>
      <c r="FG11" s="836"/>
      <c r="FH11" s="836"/>
      <c r="FI11" s="836"/>
      <c r="FJ11" s="836"/>
      <c r="FK11" s="836"/>
      <c r="FL11" s="836"/>
      <c r="FM11" s="836"/>
      <c r="FN11" s="836"/>
      <c r="FO11" s="836"/>
      <c r="FP11" s="836"/>
      <c r="FQ11" s="836"/>
      <c r="FR11" s="836"/>
      <c r="FS11" s="836"/>
      <c r="FT11" s="836"/>
      <c r="FU11" s="836"/>
      <c r="FV11" s="836"/>
      <c r="FW11" s="836"/>
      <c r="FX11" s="836"/>
      <c r="FY11" s="836"/>
      <c r="FZ11" s="836"/>
      <c r="GA11" s="836"/>
      <c r="GB11" s="836"/>
      <c r="GC11" s="836"/>
      <c r="GD11" s="836"/>
      <c r="GE11" s="836"/>
      <c r="GF11" s="836"/>
      <c r="GG11" s="836"/>
      <c r="GH11" s="836"/>
      <c r="GI11" s="836"/>
      <c r="GJ11" s="836"/>
      <c r="GK11" s="836"/>
      <c r="GL11" s="836"/>
      <c r="GM11" s="836"/>
      <c r="GN11" s="836"/>
      <c r="GO11" s="836"/>
      <c r="GP11" s="836"/>
      <c r="GQ11" s="836"/>
      <c r="GR11" s="836"/>
      <c r="GS11" s="836"/>
      <c r="GT11" s="836"/>
      <c r="GU11" s="836"/>
      <c r="GV11" s="836"/>
      <c r="GW11" s="836"/>
      <c r="GX11" s="836"/>
      <c r="GY11" s="836"/>
      <c r="GZ11" s="836"/>
      <c r="HA11" s="836"/>
      <c r="HB11" s="836"/>
      <c r="HC11" s="836"/>
      <c r="HD11" s="836"/>
      <c r="HE11" s="836"/>
      <c r="HF11" s="836"/>
      <c r="HG11" s="836"/>
    </row>
    <row r="12" spans="1:1671" s="512" customFormat="1" ht="15" customHeight="1" x14ac:dyDescent="0.3">
      <c r="A12" s="511" t="s">
        <v>889</v>
      </c>
      <c r="B12" s="660">
        <f>'FY20 Final Allocations '!Y21</f>
        <v>1361953.3617807233</v>
      </c>
      <c r="C12" s="660">
        <f>'FY20 Final Allocations '!Z21</f>
        <v>324429.74754010828</v>
      </c>
      <c r="D12" s="660">
        <f>'FY20 Final Allocations '!AA21</f>
        <v>1066065.9326011324</v>
      </c>
      <c r="E12" s="660">
        <f>'FY20 Final Allocations '!AB21</f>
        <v>1086829.1572180721</v>
      </c>
      <c r="F12" s="660">
        <f>'FY20 Final Allocations '!AC21</f>
        <v>3839278.199140036</v>
      </c>
      <c r="G12" s="661">
        <f>'FY20 Final Allocations '!Q21</f>
        <v>0</v>
      </c>
      <c r="H12" s="662">
        <f>'FY20 Final Allocations '!BB21</f>
        <v>2565468.73578479</v>
      </c>
      <c r="I12" s="795"/>
      <c r="J12" s="802">
        <f>'FY21 Formula County '!K14</f>
        <v>1921</v>
      </c>
      <c r="K12" s="803">
        <f>'FY20 Final Allocations '!AX21</f>
        <v>1978</v>
      </c>
      <c r="L12" s="804"/>
      <c r="M12" s="804"/>
      <c r="N12" s="804"/>
      <c r="O12" s="804"/>
      <c r="P12" s="804"/>
      <c r="Q12" s="805"/>
      <c r="R12" s="806">
        <f>'FY21 Formula County '!F14</f>
        <v>1430</v>
      </c>
      <c r="S12" s="807">
        <f>'Populations Merged FY20 '!G14</f>
        <v>467</v>
      </c>
      <c r="T12" s="807">
        <f>'Populations Merged FY20 '!H14</f>
        <v>0</v>
      </c>
      <c r="U12" s="807">
        <f>'Populations Merged FY20 '!I14</f>
        <v>7</v>
      </c>
      <c r="V12" s="807">
        <f>'Populations Merged FY20 '!K14</f>
        <v>1765</v>
      </c>
      <c r="W12" s="807">
        <f>'Populations Merged FY20 '!L14</f>
        <v>10669</v>
      </c>
      <c r="X12" s="845">
        <f>'Populations Merged FY20 '!M14</f>
        <v>0.16543256162714406</v>
      </c>
      <c r="Y12" s="835"/>
      <c r="Z12" s="836"/>
      <c r="AA12" s="836"/>
      <c r="AB12" s="836"/>
      <c r="AC12" s="836"/>
      <c r="AD12" s="836"/>
      <c r="AE12" s="836"/>
      <c r="AF12" s="836"/>
      <c r="AG12" s="836"/>
      <c r="AH12" s="836"/>
      <c r="AI12" s="836"/>
      <c r="AJ12" s="836"/>
      <c r="AK12" s="836"/>
      <c r="AL12" s="836"/>
      <c r="AM12" s="836"/>
      <c r="AN12" s="836"/>
      <c r="AO12" s="836"/>
      <c r="AP12" s="836"/>
      <c r="AQ12" s="836"/>
      <c r="AR12" s="836"/>
      <c r="AS12" s="836"/>
      <c r="AT12" s="836"/>
      <c r="AU12" s="836"/>
      <c r="AV12" s="836"/>
      <c r="AW12" s="836"/>
      <c r="AX12" s="836"/>
      <c r="AY12" s="836"/>
      <c r="AZ12" s="836"/>
      <c r="BA12" s="836"/>
      <c r="BB12" s="836"/>
      <c r="BC12" s="836"/>
      <c r="BD12" s="836"/>
      <c r="BE12" s="836"/>
      <c r="BF12" s="836"/>
      <c r="BG12" s="836"/>
      <c r="BH12" s="836"/>
      <c r="BI12" s="836"/>
      <c r="BJ12" s="836"/>
      <c r="BK12" s="836"/>
      <c r="BL12" s="836"/>
      <c r="BM12" s="836"/>
      <c r="BN12" s="836"/>
      <c r="BO12" s="836"/>
      <c r="BP12" s="836"/>
      <c r="BQ12" s="836"/>
      <c r="BR12" s="836"/>
      <c r="BS12" s="836"/>
      <c r="BT12" s="836"/>
      <c r="BU12" s="836"/>
      <c r="BV12" s="836"/>
      <c r="BW12" s="836"/>
      <c r="BX12" s="836"/>
      <c r="BY12" s="836"/>
      <c r="BZ12" s="836"/>
      <c r="CA12" s="836"/>
      <c r="CB12" s="836"/>
      <c r="CC12" s="836"/>
      <c r="CD12" s="836"/>
      <c r="CE12" s="836"/>
      <c r="CF12" s="836"/>
      <c r="CG12" s="836"/>
      <c r="CH12" s="836"/>
      <c r="CI12" s="836"/>
      <c r="CJ12" s="836"/>
      <c r="CK12" s="836"/>
      <c r="CL12" s="836"/>
      <c r="CM12" s="836"/>
      <c r="CN12" s="836"/>
      <c r="CO12" s="836"/>
      <c r="CP12" s="836"/>
      <c r="CQ12" s="836"/>
      <c r="CR12" s="836"/>
      <c r="CS12" s="836"/>
      <c r="CT12" s="836"/>
      <c r="CU12" s="836"/>
      <c r="CV12" s="836"/>
      <c r="CW12" s="836"/>
      <c r="CX12" s="836"/>
      <c r="CY12" s="836"/>
      <c r="CZ12" s="836"/>
      <c r="DA12" s="836"/>
      <c r="DB12" s="836"/>
      <c r="DC12" s="836"/>
      <c r="DD12" s="836"/>
      <c r="DE12" s="836"/>
      <c r="DF12" s="836"/>
      <c r="DG12" s="836"/>
      <c r="DH12" s="836"/>
      <c r="DI12" s="836"/>
      <c r="DJ12" s="836"/>
      <c r="DK12" s="836"/>
      <c r="DL12" s="836"/>
      <c r="DM12" s="836"/>
      <c r="DN12" s="836"/>
      <c r="DO12" s="836"/>
      <c r="DP12" s="836"/>
      <c r="DQ12" s="836"/>
      <c r="DR12" s="836"/>
      <c r="DS12" s="836"/>
      <c r="DT12" s="836"/>
      <c r="DU12" s="836"/>
      <c r="DV12" s="836"/>
      <c r="DW12" s="836"/>
      <c r="DX12" s="836"/>
      <c r="DY12" s="836"/>
      <c r="DZ12" s="836"/>
      <c r="EA12" s="836"/>
      <c r="EB12" s="836"/>
      <c r="EC12" s="836"/>
      <c r="ED12" s="836"/>
      <c r="EE12" s="836"/>
      <c r="EF12" s="836"/>
      <c r="EG12" s="836"/>
      <c r="EH12" s="836"/>
      <c r="EI12" s="836"/>
      <c r="EJ12" s="836"/>
      <c r="EK12" s="836"/>
      <c r="EL12" s="836"/>
      <c r="EM12" s="836"/>
      <c r="EN12" s="836"/>
      <c r="EO12" s="836"/>
      <c r="EP12" s="836"/>
      <c r="EQ12" s="836"/>
      <c r="ER12" s="836"/>
      <c r="ES12" s="836"/>
      <c r="ET12" s="836"/>
      <c r="EU12" s="836"/>
      <c r="EV12" s="836"/>
      <c r="EW12" s="836"/>
      <c r="EX12" s="836"/>
      <c r="EY12" s="836"/>
      <c r="EZ12" s="836"/>
      <c r="FA12" s="836"/>
      <c r="FB12" s="836"/>
      <c r="FC12" s="836"/>
      <c r="FD12" s="836"/>
      <c r="FE12" s="836"/>
      <c r="FF12" s="836"/>
      <c r="FG12" s="836"/>
      <c r="FH12" s="836"/>
      <c r="FI12" s="836"/>
      <c r="FJ12" s="836"/>
      <c r="FK12" s="836"/>
      <c r="FL12" s="836"/>
      <c r="FM12" s="836"/>
      <c r="FN12" s="836"/>
      <c r="FO12" s="836"/>
      <c r="FP12" s="836"/>
      <c r="FQ12" s="836"/>
      <c r="FR12" s="836"/>
      <c r="FS12" s="836"/>
      <c r="FT12" s="836"/>
      <c r="FU12" s="836"/>
      <c r="FV12" s="836"/>
      <c r="FW12" s="836"/>
      <c r="FX12" s="836"/>
      <c r="FY12" s="836"/>
      <c r="FZ12" s="836"/>
      <c r="GA12" s="836"/>
      <c r="GB12" s="836"/>
      <c r="GC12" s="836"/>
      <c r="GD12" s="836"/>
      <c r="GE12" s="836"/>
      <c r="GF12" s="836"/>
      <c r="GG12" s="836"/>
      <c r="GH12" s="836"/>
      <c r="GI12" s="836"/>
      <c r="GJ12" s="836"/>
      <c r="GK12" s="836"/>
      <c r="GL12" s="836"/>
      <c r="GM12" s="836"/>
      <c r="GN12" s="836"/>
      <c r="GO12" s="836"/>
      <c r="GP12" s="836"/>
      <c r="GQ12" s="836"/>
      <c r="GR12" s="836"/>
      <c r="GS12" s="836"/>
      <c r="GT12" s="836"/>
      <c r="GU12" s="836"/>
      <c r="GV12" s="836"/>
      <c r="GW12" s="836"/>
      <c r="GX12" s="836"/>
      <c r="GY12" s="836"/>
      <c r="GZ12" s="836"/>
      <c r="HA12" s="836"/>
      <c r="HB12" s="836"/>
      <c r="HC12" s="836"/>
      <c r="HD12" s="836"/>
      <c r="HE12" s="836"/>
      <c r="HF12" s="836"/>
      <c r="HG12" s="836"/>
    </row>
    <row r="13" spans="1:1671" s="690" customFormat="1" ht="15" customHeight="1" thickBot="1" x14ac:dyDescent="0.35">
      <c r="A13" s="688">
        <v>2021</v>
      </c>
      <c r="B13" s="693">
        <f>'FY21 Allocations'!Y21</f>
        <v>1238419.5463041633</v>
      </c>
      <c r="C13" s="693">
        <f>'FY21 Allocations'!Z21</f>
        <v>295006.06336889631</v>
      </c>
      <c r="D13" s="693">
        <f>'FY21 Allocations'!AA21</f>
        <v>969408.89373392577</v>
      </c>
      <c r="E13" s="693">
        <f>'FY21 Allocations'!AB21</f>
        <v>988338.23237780458</v>
      </c>
      <c r="F13" s="693">
        <f>'FY21 Allocations'!AC21</f>
        <v>3491172.7357847895</v>
      </c>
      <c r="G13" s="694">
        <f>'FY21 Allocations'!Q21</f>
        <v>0</v>
      </c>
      <c r="H13" s="694">
        <f>'FY21 Allocations'!BB21</f>
        <v>2348595.4622063106</v>
      </c>
      <c r="I13" s="727"/>
      <c r="J13" s="814">
        <f>'FY21 Formula Counts '!K14</f>
        <v>1921</v>
      </c>
      <c r="K13" s="815">
        <f>'FY21 Allocations'!AX21</f>
        <v>1636</v>
      </c>
      <c r="L13" s="816"/>
      <c r="M13" s="816"/>
      <c r="N13" s="816"/>
      <c r="O13" s="816"/>
      <c r="P13" s="816"/>
      <c r="Q13" s="817"/>
      <c r="R13" s="818">
        <f>'FY21 Formula Counts '!F14</f>
        <v>1430</v>
      </c>
      <c r="S13" s="818">
        <f>'FY21 Formula Counts '!G14</f>
        <v>484</v>
      </c>
      <c r="T13" s="818">
        <f>'FY21 Formula Counts '!H14</f>
        <v>0</v>
      </c>
      <c r="U13" s="818">
        <f>'FY21 Formula Counts '!I14</f>
        <v>7</v>
      </c>
      <c r="V13" s="818">
        <f>'FY21 Formula Counts '!K14</f>
        <v>1921</v>
      </c>
      <c r="W13" s="818">
        <f>'FY21 Formula Counts '!K14</f>
        <v>1921</v>
      </c>
      <c r="X13" s="846">
        <f>'FY21 Formula Counts '!M14</f>
        <v>0.18083403934858328</v>
      </c>
      <c r="Y13" s="835"/>
      <c r="Z13" s="836"/>
      <c r="AA13" s="836"/>
      <c r="AB13" s="836"/>
      <c r="AC13" s="836"/>
      <c r="AD13" s="836"/>
      <c r="AE13" s="836"/>
      <c r="AF13" s="836"/>
      <c r="AG13" s="836"/>
      <c r="AH13" s="836"/>
      <c r="AI13" s="836"/>
      <c r="AJ13" s="836"/>
      <c r="AK13" s="836"/>
      <c r="AL13" s="836"/>
      <c r="AM13" s="836"/>
      <c r="AN13" s="836"/>
      <c r="AO13" s="836"/>
      <c r="AP13" s="836"/>
      <c r="AQ13" s="836"/>
      <c r="AR13" s="836"/>
      <c r="AS13" s="836"/>
      <c r="AT13" s="836"/>
      <c r="AU13" s="836"/>
      <c r="AV13" s="836"/>
      <c r="AW13" s="836"/>
      <c r="AX13" s="836"/>
      <c r="AY13" s="836"/>
      <c r="AZ13" s="836"/>
      <c r="BA13" s="836"/>
      <c r="BB13" s="836"/>
      <c r="BC13" s="836"/>
      <c r="BD13" s="836"/>
      <c r="BE13" s="836"/>
      <c r="BF13" s="836"/>
      <c r="BG13" s="836"/>
      <c r="BH13" s="836"/>
      <c r="BI13" s="836"/>
      <c r="BJ13" s="836"/>
      <c r="BK13" s="836"/>
      <c r="BL13" s="836"/>
      <c r="BM13" s="836"/>
      <c r="BN13" s="836"/>
      <c r="BO13" s="836"/>
      <c r="BP13" s="836"/>
      <c r="BQ13" s="836"/>
      <c r="BR13" s="836"/>
      <c r="BS13" s="836"/>
      <c r="BT13" s="836"/>
      <c r="BU13" s="836"/>
      <c r="BV13" s="836"/>
      <c r="BW13" s="836"/>
      <c r="BX13" s="836"/>
      <c r="BY13" s="836"/>
      <c r="BZ13" s="836"/>
      <c r="CA13" s="836"/>
      <c r="CB13" s="836"/>
      <c r="CC13" s="836"/>
      <c r="CD13" s="836"/>
      <c r="CE13" s="836"/>
      <c r="CF13" s="836"/>
      <c r="CG13" s="836"/>
      <c r="CH13" s="836"/>
      <c r="CI13" s="836"/>
      <c r="CJ13" s="836"/>
      <c r="CK13" s="836"/>
      <c r="CL13" s="836"/>
      <c r="CM13" s="836"/>
      <c r="CN13" s="836"/>
      <c r="CO13" s="836"/>
      <c r="CP13" s="836"/>
      <c r="CQ13" s="836"/>
      <c r="CR13" s="836"/>
      <c r="CS13" s="836"/>
      <c r="CT13" s="836"/>
      <c r="CU13" s="836"/>
      <c r="CV13" s="836"/>
      <c r="CW13" s="836"/>
      <c r="CX13" s="836"/>
      <c r="CY13" s="836"/>
      <c r="CZ13" s="836"/>
      <c r="DA13" s="836"/>
      <c r="DB13" s="836"/>
      <c r="DC13" s="836"/>
      <c r="DD13" s="836"/>
      <c r="DE13" s="836"/>
      <c r="DF13" s="836"/>
      <c r="DG13" s="836"/>
      <c r="DH13" s="836"/>
      <c r="DI13" s="836"/>
      <c r="DJ13" s="836"/>
      <c r="DK13" s="836"/>
      <c r="DL13" s="836"/>
      <c r="DM13" s="836"/>
      <c r="DN13" s="836"/>
      <c r="DO13" s="836"/>
      <c r="DP13" s="836"/>
      <c r="DQ13" s="836"/>
      <c r="DR13" s="836"/>
      <c r="DS13" s="836"/>
      <c r="DT13" s="836"/>
      <c r="DU13" s="836"/>
      <c r="DV13" s="836"/>
      <c r="DW13" s="836"/>
      <c r="DX13" s="836"/>
      <c r="DY13" s="836"/>
      <c r="DZ13" s="836"/>
      <c r="EA13" s="836"/>
      <c r="EB13" s="836"/>
      <c r="EC13" s="836"/>
      <c r="ED13" s="836"/>
      <c r="EE13" s="836"/>
      <c r="EF13" s="836"/>
      <c r="EG13" s="836"/>
      <c r="EH13" s="836"/>
      <c r="EI13" s="836"/>
      <c r="EJ13" s="836"/>
      <c r="EK13" s="836"/>
      <c r="EL13" s="836"/>
      <c r="EM13" s="836"/>
      <c r="EN13" s="836"/>
      <c r="EO13" s="836"/>
      <c r="EP13" s="836"/>
      <c r="EQ13" s="836"/>
      <c r="ER13" s="836"/>
      <c r="ES13" s="836"/>
      <c r="ET13" s="836"/>
      <c r="EU13" s="836"/>
      <c r="EV13" s="836"/>
      <c r="EW13" s="836"/>
      <c r="EX13" s="836"/>
      <c r="EY13" s="836"/>
      <c r="EZ13" s="836"/>
      <c r="FA13" s="836"/>
      <c r="FB13" s="836"/>
      <c r="FC13" s="836"/>
      <c r="FD13" s="836"/>
      <c r="FE13" s="836"/>
      <c r="FF13" s="836"/>
      <c r="FG13" s="836"/>
      <c r="FH13" s="836"/>
      <c r="FI13" s="836"/>
      <c r="FJ13" s="836"/>
      <c r="FK13" s="836"/>
      <c r="FL13" s="836"/>
      <c r="FM13" s="836"/>
      <c r="FN13" s="836"/>
      <c r="FO13" s="836"/>
      <c r="FP13" s="836"/>
      <c r="FQ13" s="836"/>
      <c r="FR13" s="836"/>
      <c r="FS13" s="836"/>
      <c r="FT13" s="836"/>
      <c r="FU13" s="836"/>
      <c r="FV13" s="836"/>
      <c r="FW13" s="836"/>
      <c r="FX13" s="836"/>
      <c r="FY13" s="836"/>
      <c r="FZ13" s="836"/>
      <c r="GA13" s="836"/>
      <c r="GB13" s="836"/>
      <c r="GC13" s="836"/>
      <c r="GD13" s="836"/>
      <c r="GE13" s="836"/>
      <c r="GF13" s="836"/>
      <c r="GG13" s="836"/>
      <c r="GH13" s="836"/>
      <c r="GI13" s="836"/>
      <c r="GJ13" s="836"/>
      <c r="GK13" s="836"/>
      <c r="GL13" s="836"/>
      <c r="GM13" s="836"/>
      <c r="GN13" s="836"/>
      <c r="GO13" s="836"/>
      <c r="GP13" s="836"/>
      <c r="GQ13" s="836"/>
      <c r="GR13" s="836"/>
      <c r="GS13" s="836"/>
      <c r="GT13" s="836"/>
      <c r="GU13" s="836"/>
      <c r="GV13" s="836"/>
      <c r="GW13" s="836"/>
      <c r="GX13" s="836"/>
      <c r="GY13" s="836"/>
      <c r="GZ13" s="836"/>
      <c r="HA13" s="836"/>
      <c r="HB13" s="836"/>
      <c r="HC13" s="836"/>
      <c r="HD13" s="836"/>
      <c r="HE13" s="836"/>
      <c r="HF13" s="836"/>
      <c r="HG13" s="836"/>
    </row>
    <row r="14" spans="1:1671" s="512" customFormat="1" ht="15" customHeight="1" x14ac:dyDescent="0.3">
      <c r="A14" s="513"/>
      <c r="B14" s="1031">
        <f>SUM(B13-B12)</f>
        <v>-123533.81547656003</v>
      </c>
      <c r="C14" s="1031">
        <f t="shared" ref="C14:H14" si="4">SUM(C13-C12)</f>
        <v>-29423.684171211964</v>
      </c>
      <c r="D14" s="1031">
        <f t="shared" si="4"/>
        <v>-96657.038867206662</v>
      </c>
      <c r="E14" s="1031">
        <f t="shared" si="4"/>
        <v>-98490.924840267515</v>
      </c>
      <c r="F14" s="1031">
        <f t="shared" si="4"/>
        <v>-348105.46335524647</v>
      </c>
      <c r="G14" s="1031">
        <f t="shared" si="4"/>
        <v>0</v>
      </c>
      <c r="H14" s="1031">
        <f t="shared" si="4"/>
        <v>-216873.27357847942</v>
      </c>
      <c r="I14" s="795">
        <f>SUM(H13-H12)/H13</f>
        <v>-9.2341689775192262E-2</v>
      </c>
      <c r="J14" s="668">
        <f>SUM(J13-J12)</f>
        <v>0</v>
      </c>
      <c r="K14" s="668">
        <f t="shared" ref="K14:X14" si="5">SUM(K13-K12)</f>
        <v>-342</v>
      </c>
      <c r="L14" s="668">
        <f t="shared" si="5"/>
        <v>0</v>
      </c>
      <c r="M14" s="668">
        <f t="shared" si="5"/>
        <v>0</v>
      </c>
      <c r="N14" s="668">
        <f t="shared" si="5"/>
        <v>0</v>
      </c>
      <c r="O14" s="668">
        <f t="shared" si="5"/>
        <v>0</v>
      </c>
      <c r="P14" s="668">
        <f t="shared" si="5"/>
        <v>0</v>
      </c>
      <c r="Q14" s="668">
        <f t="shared" si="5"/>
        <v>0</v>
      </c>
      <c r="R14" s="882">
        <f t="shared" si="5"/>
        <v>0</v>
      </c>
      <c r="S14" s="882">
        <f t="shared" si="5"/>
        <v>17</v>
      </c>
      <c r="T14" s="668">
        <f t="shared" si="5"/>
        <v>0</v>
      </c>
      <c r="U14" s="668">
        <f t="shared" si="5"/>
        <v>0</v>
      </c>
      <c r="V14" s="668">
        <f t="shared" si="5"/>
        <v>156</v>
      </c>
      <c r="W14" s="668">
        <f t="shared" si="5"/>
        <v>-8748</v>
      </c>
      <c r="X14" s="883">
        <f t="shared" si="5"/>
        <v>1.5401477721439211E-2</v>
      </c>
      <c r="Y14" s="835"/>
      <c r="Z14" s="871"/>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836"/>
      <c r="BH14" s="836"/>
      <c r="BI14" s="836"/>
      <c r="BJ14" s="836"/>
      <c r="BK14" s="836"/>
      <c r="BL14" s="836"/>
      <c r="BM14" s="836"/>
      <c r="BN14" s="836"/>
      <c r="BO14" s="836"/>
      <c r="BP14" s="836"/>
      <c r="BQ14" s="836"/>
      <c r="BR14" s="836"/>
      <c r="BS14" s="836"/>
      <c r="BT14" s="836"/>
      <c r="BU14" s="836"/>
      <c r="BV14" s="836"/>
      <c r="BW14" s="836"/>
      <c r="BX14" s="836"/>
      <c r="BY14" s="836"/>
      <c r="BZ14" s="836"/>
      <c r="CA14" s="836"/>
      <c r="CB14" s="836"/>
      <c r="CC14" s="836"/>
      <c r="CD14" s="836"/>
      <c r="CE14" s="836"/>
      <c r="CF14" s="836"/>
      <c r="CG14" s="836"/>
      <c r="CH14" s="836"/>
      <c r="CI14" s="836"/>
      <c r="CJ14" s="836"/>
      <c r="CK14" s="836"/>
      <c r="CL14" s="836"/>
      <c r="CM14" s="836"/>
      <c r="CN14" s="836"/>
      <c r="CO14" s="836"/>
      <c r="CP14" s="836"/>
      <c r="CQ14" s="836"/>
      <c r="CR14" s="836"/>
      <c r="CS14" s="836"/>
      <c r="CT14" s="836"/>
      <c r="CU14" s="836"/>
      <c r="CV14" s="836"/>
      <c r="CW14" s="836"/>
      <c r="CX14" s="836"/>
      <c r="CY14" s="836"/>
      <c r="CZ14" s="836"/>
      <c r="DA14" s="836"/>
      <c r="DB14" s="836"/>
      <c r="DC14" s="836"/>
      <c r="DD14" s="836"/>
      <c r="DE14" s="836"/>
      <c r="DF14" s="836"/>
      <c r="DG14" s="836"/>
      <c r="DH14" s="836"/>
      <c r="DI14" s="836"/>
      <c r="DJ14" s="836"/>
      <c r="DK14" s="836"/>
      <c r="DL14" s="836"/>
      <c r="DM14" s="836"/>
      <c r="DN14" s="836"/>
      <c r="DO14" s="836"/>
      <c r="DP14" s="836"/>
      <c r="DQ14" s="836"/>
      <c r="DR14" s="836"/>
      <c r="DS14" s="836"/>
      <c r="DT14" s="836"/>
      <c r="DU14" s="836"/>
      <c r="DV14" s="836"/>
      <c r="DW14" s="836"/>
      <c r="DX14" s="836"/>
      <c r="DY14" s="836"/>
      <c r="DZ14" s="836"/>
      <c r="EA14" s="836"/>
      <c r="EB14" s="836"/>
      <c r="EC14" s="836"/>
      <c r="ED14" s="836"/>
      <c r="EE14" s="836"/>
      <c r="EF14" s="836"/>
      <c r="EG14" s="836"/>
      <c r="EH14" s="836"/>
      <c r="EI14" s="836"/>
      <c r="EJ14" s="836"/>
      <c r="EK14" s="836"/>
      <c r="EL14" s="836"/>
      <c r="EM14" s="836"/>
      <c r="EN14" s="836"/>
      <c r="EO14" s="836"/>
      <c r="EP14" s="836"/>
      <c r="EQ14" s="836"/>
      <c r="ER14" s="836"/>
      <c r="ES14" s="836"/>
      <c r="ET14" s="836"/>
      <c r="EU14" s="836"/>
      <c r="EV14" s="836"/>
      <c r="EW14" s="836"/>
      <c r="EX14" s="836"/>
      <c r="EY14" s="836"/>
      <c r="EZ14" s="836"/>
      <c r="FA14" s="836"/>
      <c r="FB14" s="836"/>
      <c r="FC14" s="836"/>
      <c r="FD14" s="836"/>
      <c r="FE14" s="836"/>
      <c r="FF14" s="836"/>
      <c r="FG14" s="836"/>
      <c r="FH14" s="836"/>
      <c r="FI14" s="836"/>
      <c r="FJ14" s="836"/>
      <c r="FK14" s="836"/>
      <c r="FL14" s="836"/>
      <c r="FM14" s="836"/>
      <c r="FN14" s="836"/>
      <c r="FO14" s="836"/>
      <c r="FP14" s="836"/>
      <c r="FQ14" s="836"/>
      <c r="FR14" s="836"/>
      <c r="FS14" s="836"/>
      <c r="FT14" s="836"/>
      <c r="FU14" s="836"/>
      <c r="FV14" s="836"/>
      <c r="FW14" s="836"/>
      <c r="FX14" s="836"/>
      <c r="FY14" s="836"/>
      <c r="FZ14" s="836"/>
      <c r="GA14" s="836"/>
      <c r="GB14" s="836"/>
      <c r="GC14" s="836"/>
      <c r="GD14" s="836"/>
      <c r="GE14" s="836"/>
      <c r="GF14" s="836"/>
      <c r="GG14" s="836"/>
      <c r="GH14" s="836"/>
      <c r="GI14" s="836"/>
      <c r="GJ14" s="836"/>
      <c r="GK14" s="836"/>
      <c r="GL14" s="836"/>
      <c r="GM14" s="836"/>
      <c r="GN14" s="836"/>
      <c r="GO14" s="836"/>
      <c r="GP14" s="836"/>
      <c r="GQ14" s="836"/>
      <c r="GR14" s="836"/>
      <c r="GS14" s="836"/>
      <c r="GT14" s="836"/>
      <c r="GU14" s="836"/>
      <c r="GV14" s="836"/>
      <c r="GW14" s="836"/>
      <c r="GX14" s="836"/>
      <c r="GY14" s="836"/>
      <c r="GZ14" s="836"/>
      <c r="HA14" s="836"/>
      <c r="HB14" s="836"/>
      <c r="HC14" s="836"/>
      <c r="HD14" s="836"/>
      <c r="HE14" s="836"/>
      <c r="HF14" s="836"/>
      <c r="HG14" s="836"/>
    </row>
    <row r="15" spans="1:1671" s="690" customFormat="1" ht="15" customHeight="1" x14ac:dyDescent="0.3">
      <c r="A15" s="695"/>
      <c r="B15" s="696"/>
      <c r="C15" s="696"/>
      <c r="D15" s="696"/>
      <c r="E15" s="696"/>
      <c r="F15" s="696"/>
      <c r="G15" s="696"/>
      <c r="H15" s="696"/>
      <c r="I15" s="863"/>
      <c r="J15" s="696"/>
      <c r="K15" s="730"/>
      <c r="L15" s="731"/>
      <c r="M15" s="731"/>
      <c r="N15" s="731"/>
      <c r="O15" s="731"/>
      <c r="P15" s="731"/>
      <c r="Q15" s="731"/>
      <c r="R15" s="732"/>
      <c r="S15" s="696"/>
      <c r="T15" s="733"/>
      <c r="U15" s="696"/>
      <c r="V15" s="696"/>
      <c r="W15" s="696"/>
      <c r="X15" s="734"/>
      <c r="Y15" s="835"/>
      <c r="Z15" s="836"/>
      <c r="AA15" s="836"/>
      <c r="AB15" s="836"/>
      <c r="AC15" s="836"/>
      <c r="AD15" s="836"/>
      <c r="AE15" s="836"/>
      <c r="AF15" s="836"/>
      <c r="AG15" s="836"/>
      <c r="AH15" s="836"/>
      <c r="AI15" s="836"/>
      <c r="AJ15" s="836"/>
      <c r="AK15" s="836"/>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836"/>
      <c r="BH15" s="836"/>
      <c r="BI15" s="836"/>
      <c r="BJ15" s="836"/>
      <c r="BK15" s="836"/>
      <c r="BL15" s="836"/>
      <c r="BM15" s="836"/>
      <c r="BN15" s="836"/>
      <c r="BO15" s="836"/>
      <c r="BP15" s="836"/>
      <c r="BQ15" s="836"/>
      <c r="BR15" s="836"/>
      <c r="BS15" s="836"/>
      <c r="BT15" s="836"/>
      <c r="BU15" s="836"/>
      <c r="BV15" s="836"/>
      <c r="BW15" s="836"/>
      <c r="BX15" s="836"/>
      <c r="BY15" s="836"/>
      <c r="BZ15" s="836"/>
      <c r="CA15" s="836"/>
      <c r="CB15" s="836"/>
      <c r="CC15" s="836"/>
      <c r="CD15" s="836"/>
      <c r="CE15" s="836"/>
      <c r="CF15" s="836"/>
      <c r="CG15" s="836"/>
      <c r="CH15" s="836"/>
      <c r="CI15" s="836"/>
      <c r="CJ15" s="836"/>
      <c r="CK15" s="836"/>
      <c r="CL15" s="836"/>
      <c r="CM15" s="836"/>
      <c r="CN15" s="836"/>
      <c r="CO15" s="836"/>
      <c r="CP15" s="836"/>
      <c r="CQ15" s="836"/>
      <c r="CR15" s="836"/>
      <c r="CS15" s="836"/>
      <c r="CT15" s="836"/>
      <c r="CU15" s="836"/>
      <c r="CV15" s="836"/>
      <c r="CW15" s="836"/>
      <c r="CX15" s="836"/>
      <c r="CY15" s="836"/>
      <c r="CZ15" s="836"/>
      <c r="DA15" s="836"/>
      <c r="DB15" s="836"/>
      <c r="DC15" s="836"/>
      <c r="DD15" s="836"/>
      <c r="DE15" s="836"/>
      <c r="DF15" s="836"/>
      <c r="DG15" s="836"/>
      <c r="DH15" s="836"/>
      <c r="DI15" s="836"/>
      <c r="DJ15" s="836"/>
      <c r="DK15" s="836"/>
      <c r="DL15" s="836"/>
      <c r="DM15" s="836"/>
      <c r="DN15" s="836"/>
      <c r="DO15" s="836"/>
      <c r="DP15" s="836"/>
      <c r="DQ15" s="836"/>
      <c r="DR15" s="836"/>
      <c r="DS15" s="836"/>
      <c r="DT15" s="836"/>
      <c r="DU15" s="836"/>
      <c r="DV15" s="836"/>
      <c r="DW15" s="836"/>
      <c r="DX15" s="836"/>
      <c r="DY15" s="836"/>
      <c r="DZ15" s="836"/>
      <c r="EA15" s="836"/>
      <c r="EB15" s="836"/>
      <c r="EC15" s="836"/>
      <c r="ED15" s="836"/>
      <c r="EE15" s="836"/>
      <c r="EF15" s="836"/>
      <c r="EG15" s="836"/>
      <c r="EH15" s="836"/>
      <c r="EI15" s="836"/>
      <c r="EJ15" s="836"/>
      <c r="EK15" s="836"/>
      <c r="EL15" s="836"/>
      <c r="EM15" s="836"/>
      <c r="EN15" s="836"/>
      <c r="EO15" s="836"/>
      <c r="EP15" s="836"/>
      <c r="EQ15" s="836"/>
      <c r="ER15" s="836"/>
      <c r="ES15" s="836"/>
      <c r="ET15" s="836"/>
      <c r="EU15" s="836"/>
      <c r="EV15" s="836"/>
      <c r="EW15" s="836"/>
      <c r="EX15" s="836"/>
      <c r="EY15" s="836"/>
      <c r="EZ15" s="836"/>
      <c r="FA15" s="836"/>
      <c r="FB15" s="836"/>
      <c r="FC15" s="836"/>
      <c r="FD15" s="836"/>
      <c r="FE15" s="836"/>
      <c r="FF15" s="836"/>
      <c r="FG15" s="836"/>
      <c r="FH15" s="836"/>
      <c r="FI15" s="836"/>
      <c r="FJ15" s="836"/>
      <c r="FK15" s="836"/>
      <c r="FL15" s="836"/>
      <c r="FM15" s="836"/>
      <c r="FN15" s="836"/>
      <c r="FO15" s="836"/>
      <c r="FP15" s="836"/>
      <c r="FQ15" s="836"/>
      <c r="FR15" s="836"/>
      <c r="FS15" s="836"/>
      <c r="FT15" s="836"/>
      <c r="FU15" s="836"/>
      <c r="FV15" s="836"/>
      <c r="FW15" s="836"/>
      <c r="FX15" s="836"/>
      <c r="FY15" s="836"/>
      <c r="FZ15" s="836"/>
      <c r="GA15" s="836"/>
      <c r="GB15" s="836"/>
      <c r="GC15" s="836"/>
      <c r="GD15" s="836"/>
      <c r="GE15" s="836"/>
      <c r="GF15" s="836"/>
      <c r="GG15" s="836"/>
      <c r="GH15" s="836"/>
      <c r="GI15" s="836"/>
      <c r="GJ15" s="836"/>
      <c r="GK15" s="836"/>
      <c r="GL15" s="836"/>
      <c r="GM15" s="836"/>
      <c r="GN15" s="836"/>
      <c r="GO15" s="836"/>
      <c r="GP15" s="836"/>
      <c r="GQ15" s="836"/>
      <c r="GR15" s="836"/>
      <c r="GS15" s="836"/>
      <c r="GT15" s="836"/>
      <c r="GU15" s="836"/>
      <c r="GV15" s="836"/>
      <c r="GW15" s="836"/>
      <c r="GX15" s="836"/>
      <c r="GY15" s="836"/>
      <c r="GZ15" s="836"/>
      <c r="HA15" s="836"/>
      <c r="HB15" s="836"/>
      <c r="HC15" s="836"/>
      <c r="HD15" s="836"/>
      <c r="HE15" s="836"/>
      <c r="HF15" s="836"/>
      <c r="HG15" s="836"/>
    </row>
    <row r="16" spans="1:1671" s="512" customFormat="1" ht="15" customHeight="1" x14ac:dyDescent="0.3">
      <c r="A16" s="511" t="s">
        <v>909</v>
      </c>
      <c r="B16" s="669">
        <f>'FY20 Final Allocations '!Y26</f>
        <v>1103285.578089426</v>
      </c>
      <c r="C16" s="669">
        <f>'FY20 Final Allocations '!Z26</f>
        <v>266030.69224092504</v>
      </c>
      <c r="D16" s="669">
        <f>'FY20 Final Allocations '!AA26</f>
        <v>512741.44072233606</v>
      </c>
      <c r="E16" s="669">
        <f>'FY20 Final Allocations '!AB26</f>
        <v>518094.79520957544</v>
      </c>
      <c r="F16" s="669">
        <f>'FY20 Final Allocations '!AC26</f>
        <v>2400152.5062622624</v>
      </c>
      <c r="G16" s="669">
        <f>'FY20 Final Allocations '!Q26</f>
        <v>430005.1674258323</v>
      </c>
      <c r="H16" s="669">
        <f>'FY20 Final Allocations '!BB26</f>
        <v>2351652.0944536258</v>
      </c>
      <c r="I16" s="864"/>
      <c r="J16" s="669">
        <f>'FY21 Formula County '!K19</f>
        <v>1990</v>
      </c>
      <c r="K16" s="803">
        <f>'FY20 Final Allocations '!AX26</f>
        <v>1041</v>
      </c>
      <c r="L16" s="804"/>
      <c r="M16" s="804"/>
      <c r="N16" s="804"/>
      <c r="O16" s="804"/>
      <c r="P16" s="804"/>
      <c r="Q16" s="804"/>
      <c r="R16" s="828">
        <f>'FY21 Formula County '!F19</f>
        <v>1825</v>
      </c>
      <c r="S16" s="828">
        <f>'FY21 Formula County '!G19</f>
        <v>111</v>
      </c>
      <c r="T16" s="828">
        <f>'FY21 Formula County '!H19</f>
        <v>0</v>
      </c>
      <c r="U16" s="828">
        <f>'FY21 Formula County '!I19</f>
        <v>54</v>
      </c>
      <c r="V16" s="828">
        <f>'FY21 Formula County '!K19</f>
        <v>1990</v>
      </c>
      <c r="W16" s="828">
        <f>'FY21 Formula County '!L19</f>
        <v>13604</v>
      </c>
      <c r="X16" s="847">
        <f>'FY21 Formula County '!M19</f>
        <v>0.14628050573360776</v>
      </c>
      <c r="Y16" s="835"/>
      <c r="Z16" s="836"/>
      <c r="AA16" s="836"/>
      <c r="AB16" s="836"/>
      <c r="AC16" s="836"/>
      <c r="AD16" s="836"/>
      <c r="AE16" s="836"/>
      <c r="AF16" s="836"/>
      <c r="AG16" s="836"/>
      <c r="AH16" s="836"/>
      <c r="AI16" s="836"/>
      <c r="AJ16" s="836"/>
      <c r="AK16" s="836"/>
      <c r="AL16" s="836"/>
      <c r="AM16" s="836"/>
      <c r="AN16" s="836"/>
      <c r="AO16" s="836"/>
      <c r="AP16" s="836"/>
      <c r="AQ16" s="836"/>
      <c r="AR16" s="836"/>
      <c r="AS16" s="836"/>
      <c r="AT16" s="836"/>
      <c r="AU16" s="836"/>
      <c r="AV16" s="836"/>
      <c r="AW16" s="836"/>
      <c r="AX16" s="836"/>
      <c r="AY16" s="836"/>
      <c r="AZ16" s="836"/>
      <c r="BA16" s="836"/>
      <c r="BB16" s="836"/>
      <c r="BC16" s="836"/>
      <c r="BD16" s="836"/>
      <c r="BE16" s="836"/>
      <c r="BF16" s="836"/>
      <c r="BG16" s="836"/>
      <c r="BH16" s="836"/>
      <c r="BI16" s="836"/>
      <c r="BJ16" s="836"/>
      <c r="BK16" s="836"/>
      <c r="BL16" s="836"/>
      <c r="BM16" s="836"/>
      <c r="BN16" s="836"/>
      <c r="BO16" s="836"/>
      <c r="BP16" s="836"/>
      <c r="BQ16" s="836"/>
      <c r="BR16" s="836"/>
      <c r="BS16" s="836"/>
      <c r="BT16" s="836"/>
      <c r="BU16" s="836"/>
      <c r="BV16" s="836"/>
      <c r="BW16" s="836"/>
      <c r="BX16" s="836"/>
      <c r="BY16" s="836"/>
      <c r="BZ16" s="836"/>
      <c r="CA16" s="836"/>
      <c r="CB16" s="836"/>
      <c r="CC16" s="836"/>
      <c r="CD16" s="836"/>
      <c r="CE16" s="836"/>
      <c r="CF16" s="836"/>
      <c r="CG16" s="836"/>
      <c r="CH16" s="836"/>
      <c r="CI16" s="836"/>
      <c r="CJ16" s="836"/>
      <c r="CK16" s="836"/>
      <c r="CL16" s="836"/>
      <c r="CM16" s="836"/>
      <c r="CN16" s="836"/>
      <c r="CO16" s="836"/>
      <c r="CP16" s="836"/>
      <c r="CQ16" s="836"/>
      <c r="CR16" s="836"/>
      <c r="CS16" s="836"/>
      <c r="CT16" s="836"/>
      <c r="CU16" s="836"/>
      <c r="CV16" s="836"/>
      <c r="CW16" s="836"/>
      <c r="CX16" s="836"/>
      <c r="CY16" s="836"/>
      <c r="CZ16" s="836"/>
      <c r="DA16" s="836"/>
      <c r="DB16" s="836"/>
      <c r="DC16" s="836"/>
      <c r="DD16" s="836"/>
      <c r="DE16" s="836"/>
      <c r="DF16" s="836"/>
      <c r="DG16" s="836"/>
      <c r="DH16" s="836"/>
      <c r="DI16" s="836"/>
      <c r="DJ16" s="836"/>
      <c r="DK16" s="836"/>
      <c r="DL16" s="836"/>
      <c r="DM16" s="836"/>
      <c r="DN16" s="836"/>
      <c r="DO16" s="836"/>
      <c r="DP16" s="836"/>
      <c r="DQ16" s="836"/>
      <c r="DR16" s="836"/>
      <c r="DS16" s="836"/>
      <c r="DT16" s="836"/>
      <c r="DU16" s="836"/>
      <c r="DV16" s="836"/>
      <c r="DW16" s="836"/>
      <c r="DX16" s="836"/>
      <c r="DY16" s="836"/>
      <c r="DZ16" s="836"/>
      <c r="EA16" s="836"/>
      <c r="EB16" s="836"/>
      <c r="EC16" s="836"/>
      <c r="ED16" s="836"/>
      <c r="EE16" s="836"/>
      <c r="EF16" s="836"/>
      <c r="EG16" s="836"/>
      <c r="EH16" s="836"/>
      <c r="EI16" s="836"/>
      <c r="EJ16" s="836"/>
      <c r="EK16" s="836"/>
      <c r="EL16" s="836"/>
      <c r="EM16" s="836"/>
      <c r="EN16" s="836"/>
      <c r="EO16" s="836"/>
      <c r="EP16" s="836"/>
      <c r="EQ16" s="836"/>
      <c r="ER16" s="836"/>
      <c r="ES16" s="836"/>
      <c r="ET16" s="836"/>
      <c r="EU16" s="836"/>
      <c r="EV16" s="836"/>
      <c r="EW16" s="836"/>
      <c r="EX16" s="836"/>
      <c r="EY16" s="836"/>
      <c r="EZ16" s="836"/>
      <c r="FA16" s="836"/>
      <c r="FB16" s="836"/>
      <c r="FC16" s="836"/>
      <c r="FD16" s="836"/>
      <c r="FE16" s="836"/>
      <c r="FF16" s="836"/>
      <c r="FG16" s="836"/>
      <c r="FH16" s="836"/>
      <c r="FI16" s="836"/>
      <c r="FJ16" s="836"/>
      <c r="FK16" s="836"/>
      <c r="FL16" s="836"/>
      <c r="FM16" s="836"/>
      <c r="FN16" s="836"/>
      <c r="FO16" s="836"/>
      <c r="FP16" s="836"/>
      <c r="FQ16" s="836"/>
      <c r="FR16" s="836"/>
      <c r="FS16" s="836"/>
      <c r="FT16" s="836"/>
      <c r="FU16" s="836"/>
      <c r="FV16" s="836"/>
      <c r="FW16" s="836"/>
      <c r="FX16" s="836"/>
      <c r="FY16" s="836"/>
      <c r="FZ16" s="836"/>
      <c r="GA16" s="836"/>
      <c r="GB16" s="836"/>
      <c r="GC16" s="836"/>
      <c r="GD16" s="836"/>
      <c r="GE16" s="836"/>
      <c r="GF16" s="836"/>
      <c r="GG16" s="836"/>
      <c r="GH16" s="836"/>
      <c r="GI16" s="836"/>
      <c r="GJ16" s="836"/>
      <c r="GK16" s="836"/>
      <c r="GL16" s="836"/>
      <c r="GM16" s="836"/>
      <c r="GN16" s="836"/>
      <c r="GO16" s="836"/>
      <c r="GP16" s="836"/>
      <c r="GQ16" s="836"/>
      <c r="GR16" s="836"/>
      <c r="GS16" s="836"/>
      <c r="GT16" s="836"/>
      <c r="GU16" s="836"/>
      <c r="GV16" s="836"/>
      <c r="GW16" s="836"/>
      <c r="GX16" s="836"/>
      <c r="GY16" s="836"/>
      <c r="GZ16" s="836"/>
      <c r="HA16" s="836"/>
      <c r="HB16" s="836"/>
      <c r="HC16" s="836"/>
      <c r="HD16" s="836"/>
      <c r="HE16" s="836"/>
      <c r="HF16" s="836"/>
      <c r="HG16" s="836"/>
    </row>
    <row r="17" spans="1:215" s="690" customFormat="1" ht="15" customHeight="1" thickBot="1" x14ac:dyDescent="0.35">
      <c r="A17" s="688">
        <v>2021</v>
      </c>
      <c r="B17" s="697">
        <f>'FY21 Allocations'!Y26</f>
        <v>1153034.4663047227</v>
      </c>
      <c r="C17" s="697">
        <f>'FY21 Allocations'!Z26</f>
        <v>282233.24583528558</v>
      </c>
      <c r="D17" s="697">
        <f>'FY21 Allocations'!AA26</f>
        <v>561202.32286215806</v>
      </c>
      <c r="E17" s="697">
        <f>'FY21 Allocations'!AB26</f>
        <v>479061.05945145962</v>
      </c>
      <c r="F17" s="697">
        <f>'FY21 Allocations'!AC26</f>
        <v>2475531.0944536258</v>
      </c>
      <c r="G17" s="697">
        <f>'FY21 Allocations'!Q26</f>
        <v>0</v>
      </c>
      <c r="H17" s="697">
        <f>'FY21 Allocations'!BB26</f>
        <v>2254149.3817058057</v>
      </c>
      <c r="I17" s="863"/>
      <c r="J17" s="697">
        <f>'FY21 Formula Counts '!K19</f>
        <v>1990</v>
      </c>
      <c r="K17" s="815">
        <f>'FY21 Allocations'!AX26</f>
        <v>1209</v>
      </c>
      <c r="L17" s="816"/>
      <c r="M17" s="816"/>
      <c r="N17" s="816"/>
      <c r="O17" s="816"/>
      <c r="P17" s="816"/>
      <c r="Q17" s="816"/>
      <c r="R17" s="829">
        <f>'FY21 Formula Counts '!F19</f>
        <v>1825</v>
      </c>
      <c r="S17" s="829">
        <f>'FY21 Formula Counts '!G19</f>
        <v>111</v>
      </c>
      <c r="T17" s="829">
        <f>'FY21 Formula Counts '!H19</f>
        <v>0</v>
      </c>
      <c r="U17" s="829">
        <f>'FY21 Formula Counts '!I19</f>
        <v>54</v>
      </c>
      <c r="V17" s="829">
        <f>'FY21 Formula Counts '!K19</f>
        <v>1990</v>
      </c>
      <c r="W17" s="829">
        <f>'FY21 Formula Counts '!L19</f>
        <v>13604</v>
      </c>
      <c r="X17" s="848">
        <f>'FY21 Formula Counts '!M19</f>
        <v>0.14628050573360776</v>
      </c>
      <c r="Y17" s="835"/>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836"/>
      <c r="BL17" s="836"/>
      <c r="BM17" s="836"/>
      <c r="BN17" s="836"/>
      <c r="BO17" s="836"/>
      <c r="BP17" s="836"/>
      <c r="BQ17" s="836"/>
      <c r="BR17" s="836"/>
      <c r="BS17" s="836"/>
      <c r="BT17" s="836"/>
      <c r="BU17" s="836"/>
      <c r="BV17" s="836"/>
      <c r="BW17" s="836"/>
      <c r="BX17" s="836"/>
      <c r="BY17" s="836"/>
      <c r="BZ17" s="836"/>
      <c r="CA17" s="836"/>
      <c r="CB17" s="836"/>
      <c r="CC17" s="836"/>
      <c r="CD17" s="836"/>
      <c r="CE17" s="836"/>
      <c r="CF17" s="836"/>
      <c r="CG17" s="836"/>
      <c r="CH17" s="836"/>
      <c r="CI17" s="836"/>
      <c r="CJ17" s="836"/>
      <c r="CK17" s="836"/>
      <c r="CL17" s="836"/>
      <c r="CM17" s="836"/>
      <c r="CN17" s="836"/>
      <c r="CO17" s="836"/>
      <c r="CP17" s="836"/>
      <c r="CQ17" s="836"/>
      <c r="CR17" s="836"/>
      <c r="CS17" s="836"/>
      <c r="CT17" s="836"/>
      <c r="CU17" s="836"/>
      <c r="CV17" s="836"/>
      <c r="CW17" s="836"/>
      <c r="CX17" s="836"/>
      <c r="CY17" s="836"/>
      <c r="CZ17" s="836"/>
      <c r="DA17" s="836"/>
      <c r="DB17" s="836"/>
      <c r="DC17" s="836"/>
      <c r="DD17" s="836"/>
      <c r="DE17" s="836"/>
      <c r="DF17" s="836"/>
      <c r="DG17" s="836"/>
      <c r="DH17" s="836"/>
      <c r="DI17" s="836"/>
      <c r="DJ17" s="836"/>
      <c r="DK17" s="836"/>
      <c r="DL17" s="836"/>
      <c r="DM17" s="836"/>
      <c r="DN17" s="836"/>
      <c r="DO17" s="836"/>
      <c r="DP17" s="836"/>
      <c r="DQ17" s="836"/>
      <c r="DR17" s="836"/>
      <c r="DS17" s="836"/>
      <c r="DT17" s="836"/>
      <c r="DU17" s="836"/>
      <c r="DV17" s="836"/>
      <c r="DW17" s="836"/>
      <c r="DX17" s="836"/>
      <c r="DY17" s="836"/>
      <c r="DZ17" s="836"/>
      <c r="EA17" s="836"/>
      <c r="EB17" s="836"/>
      <c r="EC17" s="836"/>
      <c r="ED17" s="836"/>
      <c r="EE17" s="836"/>
      <c r="EF17" s="836"/>
      <c r="EG17" s="836"/>
      <c r="EH17" s="836"/>
      <c r="EI17" s="836"/>
      <c r="EJ17" s="836"/>
      <c r="EK17" s="836"/>
      <c r="EL17" s="836"/>
      <c r="EM17" s="836"/>
      <c r="EN17" s="836"/>
      <c r="EO17" s="836"/>
      <c r="EP17" s="836"/>
      <c r="EQ17" s="836"/>
      <c r="ER17" s="836"/>
      <c r="ES17" s="836"/>
      <c r="ET17" s="836"/>
      <c r="EU17" s="836"/>
      <c r="EV17" s="836"/>
      <c r="EW17" s="836"/>
      <c r="EX17" s="836"/>
      <c r="EY17" s="836"/>
      <c r="EZ17" s="836"/>
      <c r="FA17" s="836"/>
      <c r="FB17" s="836"/>
      <c r="FC17" s="836"/>
      <c r="FD17" s="836"/>
      <c r="FE17" s="836"/>
      <c r="FF17" s="836"/>
      <c r="FG17" s="836"/>
      <c r="FH17" s="836"/>
      <c r="FI17" s="836"/>
      <c r="FJ17" s="836"/>
      <c r="FK17" s="836"/>
      <c r="FL17" s="836"/>
      <c r="FM17" s="836"/>
      <c r="FN17" s="836"/>
      <c r="FO17" s="836"/>
      <c r="FP17" s="836"/>
      <c r="FQ17" s="836"/>
      <c r="FR17" s="836"/>
      <c r="FS17" s="836"/>
      <c r="FT17" s="836"/>
      <c r="FU17" s="836"/>
      <c r="FV17" s="836"/>
      <c r="FW17" s="836"/>
      <c r="FX17" s="836"/>
      <c r="FY17" s="836"/>
      <c r="FZ17" s="836"/>
      <c r="GA17" s="836"/>
      <c r="GB17" s="836"/>
      <c r="GC17" s="836"/>
      <c r="GD17" s="836"/>
      <c r="GE17" s="836"/>
      <c r="GF17" s="836"/>
      <c r="GG17" s="836"/>
      <c r="GH17" s="836"/>
      <c r="GI17" s="836"/>
      <c r="GJ17" s="836"/>
      <c r="GK17" s="836"/>
      <c r="GL17" s="836"/>
      <c r="GM17" s="836"/>
      <c r="GN17" s="836"/>
      <c r="GO17" s="836"/>
      <c r="GP17" s="836"/>
      <c r="GQ17" s="836"/>
      <c r="GR17" s="836"/>
      <c r="GS17" s="836"/>
      <c r="GT17" s="836"/>
      <c r="GU17" s="836"/>
      <c r="GV17" s="836"/>
      <c r="GW17" s="836"/>
      <c r="GX17" s="836"/>
      <c r="GY17" s="836"/>
      <c r="GZ17" s="836"/>
      <c r="HA17" s="836"/>
      <c r="HB17" s="836"/>
      <c r="HC17" s="836"/>
      <c r="HD17" s="836"/>
      <c r="HE17" s="836"/>
      <c r="HF17" s="836"/>
      <c r="HG17" s="836"/>
    </row>
    <row r="18" spans="1:215" s="512" customFormat="1" ht="15" customHeight="1" x14ac:dyDescent="0.3">
      <c r="A18" s="513"/>
      <c r="B18" s="705">
        <f>SUM(B17-B16)</f>
        <v>49748.888215296669</v>
      </c>
      <c r="C18" s="705">
        <f t="shared" ref="C18:H18" si="6">SUM(C17-C16)</f>
        <v>16202.553594360535</v>
      </c>
      <c r="D18" s="705">
        <f t="shared" si="6"/>
        <v>48460.882139822003</v>
      </c>
      <c r="E18" s="704">
        <f t="shared" si="6"/>
        <v>-39033.735758115829</v>
      </c>
      <c r="F18" s="705">
        <f t="shared" si="6"/>
        <v>75378.588191363495</v>
      </c>
      <c r="G18" s="704">
        <f t="shared" si="6"/>
        <v>-430005.1674258323</v>
      </c>
      <c r="H18" s="704">
        <f t="shared" si="6"/>
        <v>-97502.712747820187</v>
      </c>
      <c r="I18" s="795">
        <f>SUM(H17-H16)/H17</f>
        <v>-4.3254769865356466E-2</v>
      </c>
      <c r="J18" s="668">
        <f>SUM(J17-J16)</f>
        <v>0</v>
      </c>
      <c r="K18" s="668">
        <f t="shared" ref="K18:X18" si="7">SUM(K17-K16)</f>
        <v>168</v>
      </c>
      <c r="L18" s="668">
        <f t="shared" si="7"/>
        <v>0</v>
      </c>
      <c r="M18" s="668">
        <f t="shared" si="7"/>
        <v>0</v>
      </c>
      <c r="N18" s="668">
        <f t="shared" si="7"/>
        <v>0</v>
      </c>
      <c r="O18" s="668">
        <f t="shared" si="7"/>
        <v>0</v>
      </c>
      <c r="P18" s="668">
        <f t="shared" si="7"/>
        <v>0</v>
      </c>
      <c r="Q18" s="668">
        <f t="shared" si="7"/>
        <v>0</v>
      </c>
      <c r="R18" s="668">
        <f t="shared" si="7"/>
        <v>0</v>
      </c>
      <c r="S18" s="882">
        <f t="shared" si="7"/>
        <v>0</v>
      </c>
      <c r="T18" s="882">
        <f t="shared" si="7"/>
        <v>0</v>
      </c>
      <c r="U18" s="882">
        <f t="shared" si="7"/>
        <v>0</v>
      </c>
      <c r="V18" s="668">
        <f t="shared" si="7"/>
        <v>0</v>
      </c>
      <c r="W18" s="668">
        <f t="shared" si="7"/>
        <v>0</v>
      </c>
      <c r="X18" s="880">
        <f t="shared" si="7"/>
        <v>0</v>
      </c>
      <c r="Y18" s="835"/>
      <c r="Z18" s="836"/>
      <c r="AA18" s="836"/>
      <c r="AB18" s="836"/>
      <c r="AC18" s="836"/>
      <c r="AD18" s="836"/>
      <c r="AE18" s="836"/>
      <c r="AF18" s="836"/>
      <c r="AG18" s="836"/>
      <c r="AH18" s="836"/>
      <c r="AI18" s="836"/>
      <c r="AJ18" s="836"/>
      <c r="AK18" s="836"/>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836"/>
      <c r="BH18" s="836"/>
      <c r="BI18" s="836"/>
      <c r="BJ18" s="836"/>
      <c r="BK18" s="836"/>
      <c r="BL18" s="836"/>
      <c r="BM18" s="836"/>
      <c r="BN18" s="836"/>
      <c r="BO18" s="836"/>
      <c r="BP18" s="836"/>
      <c r="BQ18" s="836"/>
      <c r="BR18" s="836"/>
      <c r="BS18" s="836"/>
      <c r="BT18" s="836"/>
      <c r="BU18" s="836"/>
      <c r="BV18" s="836"/>
      <c r="BW18" s="836"/>
      <c r="BX18" s="836"/>
      <c r="BY18" s="836"/>
      <c r="BZ18" s="836"/>
      <c r="CA18" s="836"/>
      <c r="CB18" s="836"/>
      <c r="CC18" s="836"/>
      <c r="CD18" s="836"/>
      <c r="CE18" s="836"/>
      <c r="CF18" s="836"/>
      <c r="CG18" s="836"/>
      <c r="CH18" s="836"/>
      <c r="CI18" s="836"/>
      <c r="CJ18" s="836"/>
      <c r="CK18" s="836"/>
      <c r="CL18" s="836"/>
      <c r="CM18" s="836"/>
      <c r="CN18" s="836"/>
      <c r="CO18" s="836"/>
      <c r="CP18" s="836"/>
      <c r="CQ18" s="836"/>
      <c r="CR18" s="836"/>
      <c r="CS18" s="836"/>
      <c r="CT18" s="836"/>
      <c r="CU18" s="836"/>
      <c r="CV18" s="836"/>
      <c r="CW18" s="836"/>
      <c r="CX18" s="836"/>
      <c r="CY18" s="836"/>
      <c r="CZ18" s="836"/>
      <c r="DA18" s="836"/>
      <c r="DB18" s="836"/>
      <c r="DC18" s="836"/>
      <c r="DD18" s="836"/>
      <c r="DE18" s="836"/>
      <c r="DF18" s="836"/>
      <c r="DG18" s="836"/>
      <c r="DH18" s="836"/>
      <c r="DI18" s="836"/>
      <c r="DJ18" s="836"/>
      <c r="DK18" s="836"/>
      <c r="DL18" s="836"/>
      <c r="DM18" s="836"/>
      <c r="DN18" s="836"/>
      <c r="DO18" s="836"/>
      <c r="DP18" s="836"/>
      <c r="DQ18" s="836"/>
      <c r="DR18" s="836"/>
      <c r="DS18" s="836"/>
      <c r="DT18" s="836"/>
      <c r="DU18" s="836"/>
      <c r="DV18" s="836"/>
      <c r="DW18" s="836"/>
      <c r="DX18" s="836"/>
      <c r="DY18" s="836"/>
      <c r="DZ18" s="836"/>
      <c r="EA18" s="836"/>
      <c r="EB18" s="836"/>
      <c r="EC18" s="836"/>
      <c r="ED18" s="836"/>
      <c r="EE18" s="836"/>
      <c r="EF18" s="836"/>
      <c r="EG18" s="836"/>
      <c r="EH18" s="836"/>
      <c r="EI18" s="836"/>
      <c r="EJ18" s="836"/>
      <c r="EK18" s="836"/>
      <c r="EL18" s="836"/>
      <c r="EM18" s="836"/>
      <c r="EN18" s="836"/>
      <c r="EO18" s="836"/>
      <c r="EP18" s="836"/>
      <c r="EQ18" s="836"/>
      <c r="ER18" s="836"/>
      <c r="ES18" s="836"/>
      <c r="ET18" s="836"/>
      <c r="EU18" s="836"/>
      <c r="EV18" s="836"/>
      <c r="EW18" s="836"/>
      <c r="EX18" s="836"/>
      <c r="EY18" s="836"/>
      <c r="EZ18" s="836"/>
      <c r="FA18" s="836"/>
      <c r="FB18" s="836"/>
      <c r="FC18" s="836"/>
      <c r="FD18" s="836"/>
      <c r="FE18" s="836"/>
      <c r="FF18" s="836"/>
      <c r="FG18" s="836"/>
      <c r="FH18" s="836"/>
      <c r="FI18" s="836"/>
      <c r="FJ18" s="836"/>
      <c r="FK18" s="836"/>
      <c r="FL18" s="836"/>
      <c r="FM18" s="836"/>
      <c r="FN18" s="836"/>
      <c r="FO18" s="836"/>
      <c r="FP18" s="836"/>
      <c r="FQ18" s="836"/>
      <c r="FR18" s="836"/>
      <c r="FS18" s="836"/>
      <c r="FT18" s="836"/>
      <c r="FU18" s="836"/>
      <c r="FV18" s="836"/>
      <c r="FW18" s="836"/>
      <c r="FX18" s="836"/>
      <c r="FY18" s="836"/>
      <c r="FZ18" s="836"/>
      <c r="GA18" s="836"/>
      <c r="GB18" s="836"/>
      <c r="GC18" s="836"/>
      <c r="GD18" s="836"/>
      <c r="GE18" s="836"/>
      <c r="GF18" s="836"/>
      <c r="GG18" s="836"/>
      <c r="GH18" s="836"/>
      <c r="GI18" s="836"/>
      <c r="GJ18" s="836"/>
      <c r="GK18" s="836"/>
      <c r="GL18" s="836"/>
      <c r="GM18" s="836"/>
      <c r="GN18" s="836"/>
      <c r="GO18" s="836"/>
      <c r="GP18" s="836"/>
      <c r="GQ18" s="836"/>
      <c r="GR18" s="836"/>
      <c r="GS18" s="836"/>
      <c r="GT18" s="836"/>
      <c r="GU18" s="836"/>
      <c r="GV18" s="836"/>
      <c r="GW18" s="836"/>
      <c r="GX18" s="836"/>
      <c r="GY18" s="836"/>
      <c r="GZ18" s="836"/>
      <c r="HA18" s="836"/>
      <c r="HB18" s="836"/>
      <c r="HC18" s="836"/>
      <c r="HD18" s="836"/>
      <c r="HE18" s="836"/>
      <c r="HF18" s="836"/>
      <c r="HG18" s="836"/>
    </row>
    <row r="19" spans="1:215" s="690" customFormat="1" ht="15" customHeight="1" x14ac:dyDescent="0.3">
      <c r="A19" s="695"/>
      <c r="B19" s="696"/>
      <c r="C19" s="696"/>
      <c r="D19" s="696"/>
      <c r="E19" s="696"/>
      <c r="F19" s="696"/>
      <c r="G19" s="696"/>
      <c r="H19" s="696"/>
      <c r="I19" s="727"/>
      <c r="J19" s="696"/>
      <c r="K19" s="730"/>
      <c r="L19" s="731"/>
      <c r="M19" s="731"/>
      <c r="N19" s="731"/>
      <c r="O19" s="731"/>
      <c r="P19" s="731"/>
      <c r="Q19" s="731"/>
      <c r="R19" s="732"/>
      <c r="S19" s="696"/>
      <c r="T19" s="733"/>
      <c r="U19" s="696"/>
      <c r="V19" s="696"/>
      <c r="W19" s="696"/>
      <c r="X19" s="734"/>
      <c r="Y19" s="835"/>
      <c r="Z19" s="836"/>
      <c r="AA19" s="836"/>
      <c r="AB19" s="836"/>
      <c r="AC19" s="836"/>
      <c r="AD19" s="836"/>
      <c r="AE19" s="836"/>
      <c r="AF19" s="836"/>
      <c r="AG19" s="836"/>
      <c r="AH19" s="836"/>
      <c r="AI19" s="836"/>
      <c r="AJ19" s="836"/>
      <c r="AK19" s="836"/>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836"/>
      <c r="BH19" s="836"/>
      <c r="BI19" s="836"/>
      <c r="BJ19" s="836"/>
      <c r="BK19" s="836"/>
      <c r="BL19" s="836"/>
      <c r="BM19" s="836"/>
      <c r="BN19" s="836"/>
      <c r="BO19" s="836"/>
      <c r="BP19" s="836"/>
      <c r="BQ19" s="836"/>
      <c r="BR19" s="836"/>
      <c r="BS19" s="836"/>
      <c r="BT19" s="836"/>
      <c r="BU19" s="836"/>
      <c r="BV19" s="836"/>
      <c r="BW19" s="836"/>
      <c r="BX19" s="836"/>
      <c r="BY19" s="836"/>
      <c r="BZ19" s="836"/>
      <c r="CA19" s="836"/>
      <c r="CB19" s="836"/>
      <c r="CC19" s="836"/>
      <c r="CD19" s="836"/>
      <c r="CE19" s="836"/>
      <c r="CF19" s="836"/>
      <c r="CG19" s="836"/>
      <c r="CH19" s="836"/>
      <c r="CI19" s="836"/>
      <c r="CJ19" s="836"/>
      <c r="CK19" s="836"/>
      <c r="CL19" s="836"/>
      <c r="CM19" s="836"/>
      <c r="CN19" s="836"/>
      <c r="CO19" s="836"/>
      <c r="CP19" s="836"/>
      <c r="CQ19" s="836"/>
      <c r="CR19" s="836"/>
      <c r="CS19" s="836"/>
      <c r="CT19" s="836"/>
      <c r="CU19" s="836"/>
      <c r="CV19" s="836"/>
      <c r="CW19" s="836"/>
      <c r="CX19" s="836"/>
      <c r="CY19" s="836"/>
      <c r="CZ19" s="836"/>
      <c r="DA19" s="836"/>
      <c r="DB19" s="836"/>
      <c r="DC19" s="836"/>
      <c r="DD19" s="836"/>
      <c r="DE19" s="836"/>
      <c r="DF19" s="836"/>
      <c r="DG19" s="836"/>
      <c r="DH19" s="836"/>
      <c r="DI19" s="836"/>
      <c r="DJ19" s="836"/>
      <c r="DK19" s="836"/>
      <c r="DL19" s="836"/>
      <c r="DM19" s="836"/>
      <c r="DN19" s="836"/>
      <c r="DO19" s="836"/>
      <c r="DP19" s="836"/>
      <c r="DQ19" s="836"/>
      <c r="DR19" s="836"/>
      <c r="DS19" s="836"/>
      <c r="DT19" s="836"/>
      <c r="DU19" s="836"/>
      <c r="DV19" s="836"/>
      <c r="DW19" s="836"/>
      <c r="DX19" s="836"/>
      <c r="DY19" s="836"/>
      <c r="DZ19" s="836"/>
      <c r="EA19" s="836"/>
      <c r="EB19" s="836"/>
      <c r="EC19" s="836"/>
      <c r="ED19" s="836"/>
      <c r="EE19" s="836"/>
      <c r="EF19" s="836"/>
      <c r="EG19" s="836"/>
      <c r="EH19" s="836"/>
      <c r="EI19" s="836"/>
      <c r="EJ19" s="836"/>
      <c r="EK19" s="836"/>
      <c r="EL19" s="836"/>
      <c r="EM19" s="836"/>
      <c r="EN19" s="836"/>
      <c r="EO19" s="836"/>
      <c r="EP19" s="836"/>
      <c r="EQ19" s="836"/>
      <c r="ER19" s="836"/>
      <c r="ES19" s="836"/>
      <c r="ET19" s="836"/>
      <c r="EU19" s="836"/>
      <c r="EV19" s="836"/>
      <c r="EW19" s="836"/>
      <c r="EX19" s="836"/>
      <c r="EY19" s="836"/>
      <c r="EZ19" s="836"/>
      <c r="FA19" s="836"/>
      <c r="FB19" s="836"/>
      <c r="FC19" s="836"/>
      <c r="FD19" s="836"/>
      <c r="FE19" s="836"/>
      <c r="FF19" s="836"/>
      <c r="FG19" s="836"/>
      <c r="FH19" s="836"/>
      <c r="FI19" s="836"/>
      <c r="FJ19" s="836"/>
      <c r="FK19" s="836"/>
      <c r="FL19" s="836"/>
      <c r="FM19" s="836"/>
      <c r="FN19" s="836"/>
      <c r="FO19" s="836"/>
      <c r="FP19" s="836"/>
      <c r="FQ19" s="836"/>
      <c r="FR19" s="836"/>
      <c r="FS19" s="836"/>
      <c r="FT19" s="836"/>
      <c r="FU19" s="836"/>
      <c r="FV19" s="836"/>
      <c r="FW19" s="836"/>
      <c r="FX19" s="836"/>
      <c r="FY19" s="836"/>
      <c r="FZ19" s="836"/>
      <c r="GA19" s="836"/>
      <c r="GB19" s="836"/>
      <c r="GC19" s="836"/>
      <c r="GD19" s="836"/>
      <c r="GE19" s="836"/>
      <c r="GF19" s="836"/>
      <c r="GG19" s="836"/>
      <c r="GH19" s="836"/>
      <c r="GI19" s="836"/>
      <c r="GJ19" s="836"/>
      <c r="GK19" s="836"/>
      <c r="GL19" s="836"/>
      <c r="GM19" s="836"/>
      <c r="GN19" s="836"/>
      <c r="GO19" s="836"/>
      <c r="GP19" s="836"/>
      <c r="GQ19" s="836"/>
      <c r="GR19" s="836"/>
      <c r="GS19" s="836"/>
      <c r="GT19" s="836"/>
      <c r="GU19" s="836"/>
      <c r="GV19" s="836"/>
      <c r="GW19" s="836"/>
      <c r="GX19" s="836"/>
      <c r="GY19" s="836"/>
      <c r="GZ19" s="836"/>
      <c r="HA19" s="836"/>
      <c r="HB19" s="836"/>
      <c r="HC19" s="836"/>
      <c r="HD19" s="836"/>
      <c r="HE19" s="836"/>
      <c r="HF19" s="836"/>
      <c r="HG19" s="836"/>
    </row>
    <row r="20" spans="1:215" s="512" customFormat="1" ht="15" customHeight="1" x14ac:dyDescent="0.3">
      <c r="A20" s="511" t="s">
        <v>891</v>
      </c>
      <c r="B20" s="659">
        <f>'FY20 Final Allocations '!Y30</f>
        <v>1005041.5478702737</v>
      </c>
      <c r="C20" s="659">
        <f>'FY20 Final Allocations '!Z30</f>
        <v>240075.61350267316</v>
      </c>
      <c r="D20" s="659">
        <f>'FY21 Allocations'!AA29</f>
        <v>207475.68066547182</v>
      </c>
      <c r="E20" s="659">
        <f>'FY21 Allocations'!AB29</f>
        <v>176048.09755217511</v>
      </c>
      <c r="F20" s="659">
        <f>'FY20 Final Allocations '!AC30</f>
        <v>2477586.4840825093</v>
      </c>
      <c r="G20" s="698">
        <f>'FY20 Final Allocations '!Q30</f>
        <v>0</v>
      </c>
      <c r="H20" s="699">
        <f>'FY20 Final Allocations '!BB30</f>
        <v>2341104.8907328318</v>
      </c>
      <c r="I20" s="717"/>
      <c r="J20" s="699">
        <f>'FY21 Formula County '!K23</f>
        <v>1522</v>
      </c>
      <c r="K20" s="796">
        <f>'FY20 Final Allocations '!AX30</f>
        <v>1378</v>
      </c>
      <c r="L20" s="830"/>
      <c r="M20" s="830"/>
      <c r="N20" s="830"/>
      <c r="O20" s="830"/>
      <c r="P20" s="830"/>
      <c r="Q20" s="805"/>
      <c r="R20" s="806">
        <f>'FY21 Formula County '!F23</f>
        <v>1513</v>
      </c>
      <c r="S20" s="699">
        <f>'Populations Merged FY20 '!G23</f>
        <v>0</v>
      </c>
      <c r="T20" s="699">
        <f>'Populations Merged FY20 '!H23</f>
        <v>0</v>
      </c>
      <c r="U20" s="699">
        <f>'Populations Merged FY20 '!I23</f>
        <v>34</v>
      </c>
      <c r="V20" s="699">
        <f>'Populations Merged FY20 '!K23</f>
        <v>1703</v>
      </c>
      <c r="W20" s="699">
        <f>'Populations Merged FY20 '!L23</f>
        <v>6032</v>
      </c>
      <c r="X20" s="843">
        <f>'Populations Merged FY20 '!M23</f>
        <v>0.28232758620689657</v>
      </c>
      <c r="Y20" s="835"/>
      <c r="Z20" s="836"/>
      <c r="AA20" s="836"/>
      <c r="AB20" s="836"/>
      <c r="AC20" s="836"/>
      <c r="AD20" s="836"/>
      <c r="AE20" s="836"/>
      <c r="AF20" s="836"/>
      <c r="AG20" s="836"/>
      <c r="AH20" s="836"/>
      <c r="AI20" s="836"/>
      <c r="AJ20" s="836"/>
      <c r="AK20" s="836"/>
      <c r="AL20" s="836"/>
      <c r="AM20" s="836"/>
      <c r="AN20" s="836"/>
      <c r="AO20" s="836"/>
      <c r="AP20" s="836"/>
      <c r="AQ20" s="836"/>
      <c r="AR20" s="836"/>
      <c r="AS20" s="836"/>
      <c r="AT20" s="836"/>
      <c r="AU20" s="836"/>
      <c r="AV20" s="836"/>
      <c r="AW20" s="836"/>
      <c r="AX20" s="836"/>
      <c r="AY20" s="836"/>
      <c r="AZ20" s="836"/>
      <c r="BA20" s="836"/>
      <c r="BB20" s="836"/>
      <c r="BC20" s="836"/>
      <c r="BD20" s="836"/>
      <c r="BE20" s="836"/>
      <c r="BF20" s="836"/>
      <c r="BG20" s="836"/>
      <c r="BH20" s="836"/>
      <c r="BI20" s="836"/>
      <c r="BJ20" s="836"/>
      <c r="BK20" s="836"/>
      <c r="BL20" s="836"/>
      <c r="BM20" s="836"/>
      <c r="BN20" s="836"/>
      <c r="BO20" s="836"/>
      <c r="BP20" s="836"/>
      <c r="BQ20" s="836"/>
      <c r="BR20" s="836"/>
      <c r="BS20" s="836"/>
      <c r="BT20" s="836"/>
      <c r="BU20" s="836"/>
      <c r="BV20" s="836"/>
      <c r="BW20" s="836"/>
      <c r="BX20" s="836"/>
      <c r="BY20" s="836"/>
      <c r="BZ20" s="836"/>
      <c r="CA20" s="836"/>
      <c r="CB20" s="836"/>
      <c r="CC20" s="836"/>
      <c r="CD20" s="836"/>
      <c r="CE20" s="836"/>
      <c r="CF20" s="836"/>
      <c r="CG20" s="836"/>
      <c r="CH20" s="836"/>
      <c r="CI20" s="836"/>
      <c r="CJ20" s="836"/>
      <c r="CK20" s="836"/>
      <c r="CL20" s="836"/>
      <c r="CM20" s="836"/>
      <c r="CN20" s="836"/>
      <c r="CO20" s="836"/>
      <c r="CP20" s="836"/>
      <c r="CQ20" s="836"/>
      <c r="CR20" s="836"/>
      <c r="CS20" s="836"/>
      <c r="CT20" s="836"/>
      <c r="CU20" s="836"/>
      <c r="CV20" s="836"/>
      <c r="CW20" s="836"/>
      <c r="CX20" s="836"/>
      <c r="CY20" s="836"/>
      <c r="CZ20" s="836"/>
      <c r="DA20" s="836"/>
      <c r="DB20" s="836"/>
      <c r="DC20" s="836"/>
      <c r="DD20" s="836"/>
      <c r="DE20" s="836"/>
      <c r="DF20" s="836"/>
      <c r="DG20" s="836"/>
      <c r="DH20" s="836"/>
      <c r="DI20" s="836"/>
      <c r="DJ20" s="836"/>
      <c r="DK20" s="836"/>
      <c r="DL20" s="836"/>
      <c r="DM20" s="836"/>
      <c r="DN20" s="836"/>
      <c r="DO20" s="836"/>
      <c r="DP20" s="836"/>
      <c r="DQ20" s="836"/>
      <c r="DR20" s="836"/>
      <c r="DS20" s="836"/>
      <c r="DT20" s="836"/>
      <c r="DU20" s="836"/>
      <c r="DV20" s="836"/>
      <c r="DW20" s="836"/>
      <c r="DX20" s="836"/>
      <c r="DY20" s="836"/>
      <c r="DZ20" s="836"/>
      <c r="EA20" s="836"/>
      <c r="EB20" s="836"/>
      <c r="EC20" s="836"/>
      <c r="ED20" s="836"/>
      <c r="EE20" s="836"/>
      <c r="EF20" s="836"/>
      <c r="EG20" s="836"/>
      <c r="EH20" s="836"/>
      <c r="EI20" s="836"/>
      <c r="EJ20" s="836"/>
      <c r="EK20" s="836"/>
      <c r="EL20" s="836"/>
      <c r="EM20" s="836"/>
      <c r="EN20" s="836"/>
      <c r="EO20" s="836"/>
      <c r="EP20" s="836"/>
      <c r="EQ20" s="836"/>
      <c r="ER20" s="836"/>
      <c r="ES20" s="836"/>
      <c r="ET20" s="836"/>
      <c r="EU20" s="836"/>
      <c r="EV20" s="836"/>
      <c r="EW20" s="836"/>
      <c r="EX20" s="836"/>
      <c r="EY20" s="836"/>
      <c r="EZ20" s="836"/>
      <c r="FA20" s="836"/>
      <c r="FB20" s="836"/>
      <c r="FC20" s="836"/>
      <c r="FD20" s="836"/>
      <c r="FE20" s="836"/>
      <c r="FF20" s="836"/>
      <c r="FG20" s="836"/>
      <c r="FH20" s="836"/>
      <c r="FI20" s="836"/>
      <c r="FJ20" s="836"/>
      <c r="FK20" s="836"/>
      <c r="FL20" s="836"/>
      <c r="FM20" s="836"/>
      <c r="FN20" s="836"/>
      <c r="FO20" s="836"/>
      <c r="FP20" s="836"/>
      <c r="FQ20" s="836"/>
      <c r="FR20" s="836"/>
      <c r="FS20" s="836"/>
      <c r="FT20" s="836"/>
      <c r="FU20" s="836"/>
      <c r="FV20" s="836"/>
      <c r="FW20" s="836"/>
      <c r="FX20" s="836"/>
      <c r="FY20" s="836"/>
      <c r="FZ20" s="836"/>
      <c r="GA20" s="836"/>
      <c r="GB20" s="836"/>
      <c r="GC20" s="836"/>
      <c r="GD20" s="836"/>
      <c r="GE20" s="836"/>
      <c r="GF20" s="836"/>
      <c r="GG20" s="836"/>
      <c r="GH20" s="836"/>
      <c r="GI20" s="836"/>
      <c r="GJ20" s="836"/>
      <c r="GK20" s="836"/>
      <c r="GL20" s="836"/>
      <c r="GM20" s="836"/>
      <c r="GN20" s="836"/>
      <c r="GO20" s="836"/>
      <c r="GP20" s="836"/>
      <c r="GQ20" s="836"/>
      <c r="GR20" s="836"/>
      <c r="GS20" s="836"/>
      <c r="GT20" s="836"/>
      <c r="GU20" s="836"/>
      <c r="GV20" s="836"/>
      <c r="GW20" s="836"/>
      <c r="GX20" s="836"/>
      <c r="GY20" s="836"/>
      <c r="GZ20" s="836"/>
      <c r="HA20" s="836"/>
      <c r="HB20" s="836"/>
      <c r="HC20" s="836"/>
      <c r="HD20" s="836"/>
      <c r="HE20" s="836"/>
      <c r="HF20" s="836"/>
      <c r="HG20" s="836"/>
    </row>
    <row r="21" spans="1:215" s="690" customFormat="1" ht="15" customHeight="1" thickBot="1" x14ac:dyDescent="0.35">
      <c r="A21" s="688">
        <v>2021</v>
      </c>
      <c r="B21" s="689">
        <f>'FY21 Allocations'!Y30</f>
        <v>951708.99787158601</v>
      </c>
      <c r="C21" s="689">
        <f>'FY21 Allocations'!Z30</f>
        <v>227839.57960700672</v>
      </c>
      <c r="D21" s="689">
        <f>'FY21 Allocations'!AA30</f>
        <v>584566.16062755289</v>
      </c>
      <c r="E21" s="689">
        <f>'FY21 Allocations'!AB30</f>
        <v>582502.15262668615</v>
      </c>
      <c r="F21" s="689">
        <f>'FY21 Allocations'!AC30</f>
        <v>2346616.8907328318</v>
      </c>
      <c r="G21" s="689">
        <f>'FY21 Allocations'!Q30</f>
        <v>0</v>
      </c>
      <c r="H21" s="689">
        <f>'FY21 Allocations'!BB30</f>
        <v>2108004.2381116929</v>
      </c>
      <c r="I21" s="735"/>
      <c r="J21" s="808">
        <f>'FY21 Formula Counts '!K23</f>
        <v>1522</v>
      </c>
      <c r="K21" s="809">
        <f>'FY21 Allocations'!AX30</f>
        <v>1388</v>
      </c>
      <c r="L21" s="808">
        <f>'FY21 Formula Counts '!H23</f>
        <v>0</v>
      </c>
      <c r="M21" s="808">
        <f>'FY21 Formula Counts '!I23</f>
        <v>9</v>
      </c>
      <c r="N21" s="808">
        <f>'FY21 Formula Counts '!J23</f>
        <v>0</v>
      </c>
      <c r="O21" s="808">
        <f>'FY21 Formula Counts '!K23</f>
        <v>1522</v>
      </c>
      <c r="P21" s="808">
        <f>'FY21 Formula Counts '!L23</f>
        <v>5964</v>
      </c>
      <c r="Q21" s="808">
        <f>'FY21 Formula Counts '!M23</f>
        <v>0.25519785378940307</v>
      </c>
      <c r="R21" s="808">
        <f>'FY21 Formula Counts '!F23</f>
        <v>1513</v>
      </c>
      <c r="S21" s="808">
        <f>'FY21 Formula Counts '!G23</f>
        <v>0</v>
      </c>
      <c r="T21" s="808">
        <f>'FY21 Formula Counts '!H23</f>
        <v>0</v>
      </c>
      <c r="U21" s="808">
        <f>'FY21 Formula Counts '!I23</f>
        <v>9</v>
      </c>
      <c r="V21" s="808">
        <f>'FY21 Formula Counts '!K23</f>
        <v>1522</v>
      </c>
      <c r="W21" s="808">
        <f>'FY21 Formula Counts '!L23</f>
        <v>5964</v>
      </c>
      <c r="X21" s="844">
        <f>'FY21 Formula Counts '!M23</f>
        <v>0.25519785378940307</v>
      </c>
      <c r="Y21" s="835"/>
      <c r="Z21" s="836"/>
      <c r="AA21" s="836"/>
      <c r="AB21" s="836"/>
      <c r="AC21" s="836"/>
      <c r="AD21" s="836"/>
      <c r="AE21" s="836"/>
      <c r="AF21" s="836"/>
      <c r="AG21" s="836"/>
      <c r="AH21" s="836"/>
      <c r="AI21" s="836"/>
      <c r="AJ21" s="836"/>
      <c r="AK21" s="836"/>
      <c r="AL21" s="836"/>
      <c r="AM21" s="836"/>
      <c r="AN21" s="836"/>
      <c r="AO21" s="836"/>
      <c r="AP21" s="836"/>
      <c r="AQ21" s="836"/>
      <c r="AR21" s="836"/>
      <c r="AS21" s="836"/>
      <c r="AT21" s="836"/>
      <c r="AU21" s="836"/>
      <c r="AV21" s="836"/>
      <c r="AW21" s="836"/>
      <c r="AX21" s="836"/>
      <c r="AY21" s="836"/>
      <c r="AZ21" s="836"/>
      <c r="BA21" s="836"/>
      <c r="BB21" s="836"/>
      <c r="BC21" s="836"/>
      <c r="BD21" s="836"/>
      <c r="BE21" s="836"/>
      <c r="BF21" s="836"/>
      <c r="BG21" s="836"/>
      <c r="BH21" s="836"/>
      <c r="BI21" s="836"/>
      <c r="BJ21" s="836"/>
      <c r="BK21" s="836"/>
      <c r="BL21" s="836"/>
      <c r="BM21" s="836"/>
      <c r="BN21" s="836"/>
      <c r="BO21" s="836"/>
      <c r="BP21" s="836"/>
      <c r="BQ21" s="836"/>
      <c r="BR21" s="836"/>
      <c r="BS21" s="836"/>
      <c r="BT21" s="836"/>
      <c r="BU21" s="836"/>
      <c r="BV21" s="836"/>
      <c r="BW21" s="836"/>
      <c r="BX21" s="836"/>
      <c r="BY21" s="836"/>
      <c r="BZ21" s="836"/>
      <c r="CA21" s="836"/>
      <c r="CB21" s="836"/>
      <c r="CC21" s="836"/>
      <c r="CD21" s="836"/>
      <c r="CE21" s="836"/>
      <c r="CF21" s="836"/>
      <c r="CG21" s="836"/>
      <c r="CH21" s="836"/>
      <c r="CI21" s="836"/>
      <c r="CJ21" s="836"/>
      <c r="CK21" s="836"/>
      <c r="CL21" s="836"/>
      <c r="CM21" s="836"/>
      <c r="CN21" s="836"/>
      <c r="CO21" s="836"/>
      <c r="CP21" s="836"/>
      <c r="CQ21" s="836"/>
      <c r="CR21" s="836"/>
      <c r="CS21" s="836"/>
      <c r="CT21" s="836"/>
      <c r="CU21" s="836"/>
      <c r="CV21" s="836"/>
      <c r="CW21" s="836"/>
      <c r="CX21" s="836"/>
      <c r="CY21" s="836"/>
      <c r="CZ21" s="836"/>
      <c r="DA21" s="836"/>
      <c r="DB21" s="836"/>
      <c r="DC21" s="836"/>
      <c r="DD21" s="836"/>
      <c r="DE21" s="836"/>
      <c r="DF21" s="836"/>
      <c r="DG21" s="836"/>
      <c r="DH21" s="836"/>
      <c r="DI21" s="836"/>
      <c r="DJ21" s="836"/>
      <c r="DK21" s="836"/>
      <c r="DL21" s="836"/>
      <c r="DM21" s="836"/>
      <c r="DN21" s="836"/>
      <c r="DO21" s="836"/>
      <c r="DP21" s="836"/>
      <c r="DQ21" s="836"/>
      <c r="DR21" s="836"/>
      <c r="DS21" s="836"/>
      <c r="DT21" s="836"/>
      <c r="DU21" s="836"/>
      <c r="DV21" s="836"/>
      <c r="DW21" s="836"/>
      <c r="DX21" s="836"/>
      <c r="DY21" s="836"/>
      <c r="DZ21" s="836"/>
      <c r="EA21" s="836"/>
      <c r="EB21" s="836"/>
      <c r="EC21" s="836"/>
      <c r="ED21" s="836"/>
      <c r="EE21" s="836"/>
      <c r="EF21" s="836"/>
      <c r="EG21" s="836"/>
      <c r="EH21" s="836"/>
      <c r="EI21" s="836"/>
      <c r="EJ21" s="836"/>
      <c r="EK21" s="836"/>
      <c r="EL21" s="836"/>
      <c r="EM21" s="836"/>
      <c r="EN21" s="836"/>
      <c r="EO21" s="836"/>
      <c r="EP21" s="836"/>
      <c r="EQ21" s="836"/>
      <c r="ER21" s="836"/>
      <c r="ES21" s="836"/>
      <c r="ET21" s="836"/>
      <c r="EU21" s="836"/>
      <c r="EV21" s="836"/>
      <c r="EW21" s="836"/>
      <c r="EX21" s="836"/>
      <c r="EY21" s="836"/>
      <c r="EZ21" s="836"/>
      <c r="FA21" s="836"/>
      <c r="FB21" s="836"/>
      <c r="FC21" s="836"/>
      <c r="FD21" s="836"/>
      <c r="FE21" s="836"/>
      <c r="FF21" s="836"/>
      <c r="FG21" s="836"/>
      <c r="FH21" s="836"/>
      <c r="FI21" s="836"/>
      <c r="FJ21" s="836"/>
      <c r="FK21" s="836"/>
      <c r="FL21" s="836"/>
      <c r="FM21" s="836"/>
      <c r="FN21" s="836"/>
      <c r="FO21" s="836"/>
      <c r="FP21" s="836"/>
      <c r="FQ21" s="836"/>
      <c r="FR21" s="836"/>
      <c r="FS21" s="836"/>
      <c r="FT21" s="836"/>
      <c r="FU21" s="836"/>
      <c r="FV21" s="836"/>
      <c r="FW21" s="836"/>
      <c r="FX21" s="836"/>
      <c r="FY21" s="836"/>
      <c r="FZ21" s="836"/>
      <c r="GA21" s="836"/>
      <c r="GB21" s="836"/>
      <c r="GC21" s="836"/>
      <c r="GD21" s="836"/>
      <c r="GE21" s="836"/>
      <c r="GF21" s="836"/>
      <c r="GG21" s="836"/>
      <c r="GH21" s="836"/>
      <c r="GI21" s="836"/>
      <c r="GJ21" s="836"/>
      <c r="GK21" s="836"/>
      <c r="GL21" s="836"/>
      <c r="GM21" s="836"/>
      <c r="GN21" s="836"/>
      <c r="GO21" s="836"/>
      <c r="GP21" s="836"/>
      <c r="GQ21" s="836"/>
      <c r="GR21" s="836"/>
      <c r="GS21" s="836"/>
      <c r="GT21" s="836"/>
      <c r="GU21" s="836"/>
      <c r="GV21" s="836"/>
      <c r="GW21" s="836"/>
      <c r="GX21" s="836"/>
      <c r="GY21" s="836"/>
      <c r="GZ21" s="836"/>
      <c r="HA21" s="836"/>
      <c r="HB21" s="836"/>
      <c r="HC21" s="836"/>
      <c r="HD21" s="836"/>
      <c r="HE21" s="836"/>
      <c r="HF21" s="836"/>
      <c r="HG21" s="836"/>
    </row>
    <row r="22" spans="1:215" s="512" customFormat="1" ht="15" customHeight="1" x14ac:dyDescent="0.3">
      <c r="A22" s="511"/>
      <c r="B22" s="671">
        <f>SUM(B21-B20)</f>
        <v>-53332.549998687697</v>
      </c>
      <c r="C22" s="671">
        <f t="shared" ref="C22:H22" si="8">SUM(C21-C20)</f>
        <v>-12236.033895666449</v>
      </c>
      <c r="D22" s="671">
        <f t="shared" si="8"/>
        <v>377090.47996208107</v>
      </c>
      <c r="E22" s="671">
        <f t="shared" si="8"/>
        <v>406454.05507451104</v>
      </c>
      <c r="F22" s="671">
        <f t="shared" si="8"/>
        <v>-130969.59334967751</v>
      </c>
      <c r="G22" s="671">
        <f t="shared" si="8"/>
        <v>0</v>
      </c>
      <c r="H22" s="671">
        <f t="shared" si="8"/>
        <v>-233100.65262113884</v>
      </c>
      <c r="I22" s="766">
        <f>SUM(H21-H20)/H21</f>
        <v>-0.11057883490307668</v>
      </c>
      <c r="J22" s="666">
        <f>SUM(J21-J20)</f>
        <v>0</v>
      </c>
      <c r="K22" s="666">
        <f t="shared" ref="K22:X22" si="9">SUM(K21-K20)</f>
        <v>10</v>
      </c>
      <c r="L22" s="666">
        <f t="shared" si="9"/>
        <v>0</v>
      </c>
      <c r="M22" s="666">
        <f t="shared" si="9"/>
        <v>9</v>
      </c>
      <c r="N22" s="666">
        <f t="shared" si="9"/>
        <v>0</v>
      </c>
      <c r="O22" s="666">
        <f t="shared" si="9"/>
        <v>1522</v>
      </c>
      <c r="P22" s="666">
        <f t="shared" si="9"/>
        <v>5964</v>
      </c>
      <c r="Q22" s="666">
        <f t="shared" si="9"/>
        <v>0.25519785378940307</v>
      </c>
      <c r="R22" s="666">
        <f t="shared" si="9"/>
        <v>0</v>
      </c>
      <c r="S22" s="666">
        <f t="shared" si="9"/>
        <v>0</v>
      </c>
      <c r="T22" s="666">
        <f t="shared" si="9"/>
        <v>0</v>
      </c>
      <c r="U22" s="666">
        <f t="shared" si="9"/>
        <v>-25</v>
      </c>
      <c r="V22" s="666">
        <f t="shared" si="9"/>
        <v>-181</v>
      </c>
      <c r="W22" s="666">
        <f t="shared" si="9"/>
        <v>-68</v>
      </c>
      <c r="X22" s="866">
        <f t="shared" si="9"/>
        <v>-2.7129732417493502E-2</v>
      </c>
      <c r="Y22" s="835"/>
      <c r="Z22" s="836"/>
      <c r="AA22" s="836"/>
      <c r="AB22" s="836"/>
      <c r="AC22" s="836"/>
      <c r="AD22" s="836"/>
      <c r="AE22" s="836"/>
      <c r="AF22" s="836"/>
      <c r="AG22" s="836"/>
      <c r="AH22" s="836"/>
      <c r="AI22" s="836"/>
      <c r="AJ22" s="836"/>
      <c r="AK22" s="836"/>
      <c r="AL22" s="836"/>
      <c r="AM22" s="836"/>
      <c r="AN22" s="836"/>
      <c r="AO22" s="836"/>
      <c r="AP22" s="836"/>
      <c r="AQ22" s="836"/>
      <c r="AR22" s="836"/>
      <c r="AS22" s="836"/>
      <c r="AT22" s="836"/>
      <c r="AU22" s="836"/>
      <c r="AV22" s="836"/>
      <c r="AW22" s="836"/>
      <c r="AX22" s="836"/>
      <c r="AY22" s="836"/>
      <c r="AZ22" s="836"/>
      <c r="BA22" s="836"/>
      <c r="BB22" s="836"/>
      <c r="BC22" s="836"/>
      <c r="BD22" s="836"/>
      <c r="BE22" s="836"/>
      <c r="BF22" s="836"/>
      <c r="BG22" s="836"/>
      <c r="BH22" s="836"/>
      <c r="BI22" s="836"/>
      <c r="BJ22" s="836"/>
      <c r="BK22" s="836"/>
      <c r="BL22" s="836"/>
      <c r="BM22" s="836"/>
      <c r="BN22" s="836"/>
      <c r="BO22" s="836"/>
      <c r="BP22" s="836"/>
      <c r="BQ22" s="836"/>
      <c r="BR22" s="836"/>
      <c r="BS22" s="836"/>
      <c r="BT22" s="836"/>
      <c r="BU22" s="836"/>
      <c r="BV22" s="836"/>
      <c r="BW22" s="836"/>
      <c r="BX22" s="836"/>
      <c r="BY22" s="836"/>
      <c r="BZ22" s="836"/>
      <c r="CA22" s="836"/>
      <c r="CB22" s="836"/>
      <c r="CC22" s="836"/>
      <c r="CD22" s="836"/>
      <c r="CE22" s="836"/>
      <c r="CF22" s="836"/>
      <c r="CG22" s="836"/>
      <c r="CH22" s="836"/>
      <c r="CI22" s="836"/>
      <c r="CJ22" s="836"/>
      <c r="CK22" s="836"/>
      <c r="CL22" s="836"/>
      <c r="CM22" s="836"/>
      <c r="CN22" s="836"/>
      <c r="CO22" s="836"/>
      <c r="CP22" s="836"/>
      <c r="CQ22" s="836"/>
      <c r="CR22" s="836"/>
      <c r="CS22" s="836"/>
      <c r="CT22" s="836"/>
      <c r="CU22" s="836"/>
      <c r="CV22" s="836"/>
      <c r="CW22" s="836"/>
      <c r="CX22" s="836"/>
      <c r="CY22" s="836"/>
      <c r="CZ22" s="836"/>
      <c r="DA22" s="836"/>
      <c r="DB22" s="836"/>
      <c r="DC22" s="836"/>
      <c r="DD22" s="836"/>
      <c r="DE22" s="836"/>
      <c r="DF22" s="836"/>
      <c r="DG22" s="836"/>
      <c r="DH22" s="836"/>
      <c r="DI22" s="836"/>
      <c r="DJ22" s="836"/>
      <c r="DK22" s="836"/>
      <c r="DL22" s="836"/>
      <c r="DM22" s="836"/>
      <c r="DN22" s="836"/>
      <c r="DO22" s="836"/>
      <c r="DP22" s="836"/>
      <c r="DQ22" s="836"/>
      <c r="DR22" s="836"/>
      <c r="DS22" s="836"/>
      <c r="DT22" s="836"/>
      <c r="DU22" s="836"/>
      <c r="DV22" s="836"/>
      <c r="DW22" s="836"/>
      <c r="DX22" s="836"/>
      <c r="DY22" s="836"/>
      <c r="DZ22" s="836"/>
      <c r="EA22" s="836"/>
      <c r="EB22" s="836"/>
      <c r="EC22" s="836"/>
      <c r="ED22" s="836"/>
      <c r="EE22" s="836"/>
      <c r="EF22" s="836"/>
      <c r="EG22" s="836"/>
      <c r="EH22" s="836"/>
      <c r="EI22" s="836"/>
      <c r="EJ22" s="836"/>
      <c r="EK22" s="836"/>
      <c r="EL22" s="836"/>
      <c r="EM22" s="836"/>
      <c r="EN22" s="836"/>
      <c r="EO22" s="836"/>
      <c r="EP22" s="836"/>
      <c r="EQ22" s="836"/>
      <c r="ER22" s="836"/>
      <c r="ES22" s="836"/>
      <c r="ET22" s="836"/>
      <c r="EU22" s="836"/>
      <c r="EV22" s="836"/>
      <c r="EW22" s="836"/>
      <c r="EX22" s="836"/>
      <c r="EY22" s="836"/>
      <c r="EZ22" s="836"/>
      <c r="FA22" s="836"/>
      <c r="FB22" s="836"/>
      <c r="FC22" s="836"/>
      <c r="FD22" s="836"/>
      <c r="FE22" s="836"/>
      <c r="FF22" s="836"/>
      <c r="FG22" s="836"/>
      <c r="FH22" s="836"/>
      <c r="FI22" s="836"/>
      <c r="FJ22" s="836"/>
      <c r="FK22" s="836"/>
      <c r="FL22" s="836"/>
      <c r="FM22" s="836"/>
      <c r="FN22" s="836"/>
      <c r="FO22" s="836"/>
      <c r="FP22" s="836"/>
      <c r="FQ22" s="836"/>
      <c r="FR22" s="836"/>
      <c r="FS22" s="836"/>
      <c r="FT22" s="836"/>
      <c r="FU22" s="836"/>
      <c r="FV22" s="836"/>
      <c r="FW22" s="836"/>
      <c r="FX22" s="836"/>
      <c r="FY22" s="836"/>
      <c r="FZ22" s="836"/>
      <c r="GA22" s="836"/>
      <c r="GB22" s="836"/>
      <c r="GC22" s="836"/>
      <c r="GD22" s="836"/>
      <c r="GE22" s="836"/>
      <c r="GF22" s="836"/>
      <c r="GG22" s="836"/>
      <c r="GH22" s="836"/>
      <c r="GI22" s="836"/>
      <c r="GJ22" s="836"/>
      <c r="GK22" s="836"/>
      <c r="GL22" s="836"/>
      <c r="GM22" s="836"/>
      <c r="GN22" s="836"/>
      <c r="GO22" s="836"/>
      <c r="GP22" s="836"/>
      <c r="GQ22" s="836"/>
      <c r="GR22" s="836"/>
      <c r="GS22" s="836"/>
      <c r="GT22" s="836"/>
      <c r="GU22" s="836"/>
      <c r="GV22" s="836"/>
      <c r="GW22" s="836"/>
      <c r="GX22" s="836"/>
      <c r="GY22" s="836"/>
      <c r="GZ22" s="836"/>
      <c r="HA22" s="836"/>
      <c r="HB22" s="836"/>
      <c r="HC22" s="836"/>
      <c r="HD22" s="836"/>
      <c r="HE22" s="836"/>
      <c r="HF22" s="836"/>
      <c r="HG22" s="836"/>
    </row>
    <row r="23" spans="1:215" s="690" customFormat="1" ht="15" customHeight="1" x14ac:dyDescent="0.3">
      <c r="A23" s="688"/>
      <c r="B23" s="691"/>
      <c r="C23" s="691"/>
      <c r="D23" s="691"/>
      <c r="E23" s="691"/>
      <c r="F23" s="691"/>
      <c r="G23" s="691"/>
      <c r="H23" s="691"/>
      <c r="I23" s="726"/>
      <c r="J23" s="691"/>
      <c r="K23" s="700"/>
      <c r="L23" s="738"/>
      <c r="M23" s="738"/>
      <c r="N23" s="738"/>
      <c r="O23" s="738"/>
      <c r="P23" s="738"/>
      <c r="Q23" s="739"/>
      <c r="R23" s="740"/>
      <c r="S23" s="741"/>
      <c r="T23" s="741"/>
      <c r="U23" s="741"/>
      <c r="V23" s="741"/>
      <c r="W23" s="741"/>
      <c r="X23" s="735"/>
      <c r="Y23" s="835"/>
      <c r="Z23" s="836"/>
      <c r="AA23" s="836"/>
      <c r="AB23" s="836"/>
      <c r="AC23" s="836"/>
      <c r="AD23" s="836"/>
      <c r="AE23" s="836"/>
      <c r="AF23" s="836"/>
      <c r="AG23" s="836"/>
      <c r="AH23" s="836"/>
      <c r="AI23" s="836"/>
      <c r="AJ23" s="836"/>
      <c r="AK23" s="836"/>
      <c r="AL23" s="836"/>
      <c r="AM23" s="836"/>
      <c r="AN23" s="836"/>
      <c r="AO23" s="836"/>
      <c r="AP23" s="836"/>
      <c r="AQ23" s="836"/>
      <c r="AR23" s="836"/>
      <c r="AS23" s="836"/>
      <c r="AT23" s="836"/>
      <c r="AU23" s="836"/>
      <c r="AV23" s="836"/>
      <c r="AW23" s="836"/>
      <c r="AX23" s="836"/>
      <c r="AY23" s="836"/>
      <c r="AZ23" s="836"/>
      <c r="BA23" s="836"/>
      <c r="BB23" s="836"/>
      <c r="BC23" s="836"/>
      <c r="BD23" s="836"/>
      <c r="BE23" s="836"/>
      <c r="BF23" s="836"/>
      <c r="BG23" s="836"/>
      <c r="BH23" s="836"/>
      <c r="BI23" s="836"/>
      <c r="BJ23" s="836"/>
      <c r="BK23" s="836"/>
      <c r="BL23" s="836"/>
      <c r="BM23" s="836"/>
      <c r="BN23" s="836"/>
      <c r="BO23" s="836"/>
      <c r="BP23" s="836"/>
      <c r="BQ23" s="836"/>
      <c r="BR23" s="836"/>
      <c r="BS23" s="836"/>
      <c r="BT23" s="836"/>
      <c r="BU23" s="836"/>
      <c r="BV23" s="836"/>
      <c r="BW23" s="836"/>
      <c r="BX23" s="836"/>
      <c r="BY23" s="836"/>
      <c r="BZ23" s="836"/>
      <c r="CA23" s="836"/>
      <c r="CB23" s="836"/>
      <c r="CC23" s="836"/>
      <c r="CD23" s="836"/>
      <c r="CE23" s="836"/>
      <c r="CF23" s="836"/>
      <c r="CG23" s="836"/>
      <c r="CH23" s="836"/>
      <c r="CI23" s="836"/>
      <c r="CJ23" s="836"/>
      <c r="CK23" s="836"/>
      <c r="CL23" s="836"/>
      <c r="CM23" s="836"/>
      <c r="CN23" s="836"/>
      <c r="CO23" s="836"/>
      <c r="CP23" s="836"/>
      <c r="CQ23" s="836"/>
      <c r="CR23" s="836"/>
      <c r="CS23" s="836"/>
      <c r="CT23" s="836"/>
      <c r="CU23" s="836"/>
      <c r="CV23" s="836"/>
      <c r="CW23" s="836"/>
      <c r="CX23" s="836"/>
      <c r="CY23" s="836"/>
      <c r="CZ23" s="836"/>
      <c r="DA23" s="836"/>
      <c r="DB23" s="836"/>
      <c r="DC23" s="836"/>
      <c r="DD23" s="836"/>
      <c r="DE23" s="836"/>
      <c r="DF23" s="836"/>
      <c r="DG23" s="836"/>
      <c r="DH23" s="836"/>
      <c r="DI23" s="836"/>
      <c r="DJ23" s="836"/>
      <c r="DK23" s="836"/>
      <c r="DL23" s="836"/>
      <c r="DM23" s="836"/>
      <c r="DN23" s="836"/>
      <c r="DO23" s="836"/>
      <c r="DP23" s="836"/>
      <c r="DQ23" s="836"/>
      <c r="DR23" s="836"/>
      <c r="DS23" s="836"/>
      <c r="DT23" s="836"/>
      <c r="DU23" s="836"/>
      <c r="DV23" s="836"/>
      <c r="DW23" s="836"/>
      <c r="DX23" s="836"/>
      <c r="DY23" s="836"/>
      <c r="DZ23" s="836"/>
      <c r="EA23" s="836"/>
      <c r="EB23" s="836"/>
      <c r="EC23" s="836"/>
      <c r="ED23" s="836"/>
      <c r="EE23" s="836"/>
      <c r="EF23" s="836"/>
      <c r="EG23" s="836"/>
      <c r="EH23" s="836"/>
      <c r="EI23" s="836"/>
      <c r="EJ23" s="836"/>
      <c r="EK23" s="836"/>
      <c r="EL23" s="836"/>
      <c r="EM23" s="836"/>
      <c r="EN23" s="836"/>
      <c r="EO23" s="836"/>
      <c r="EP23" s="836"/>
      <c r="EQ23" s="836"/>
      <c r="ER23" s="836"/>
      <c r="ES23" s="836"/>
      <c r="ET23" s="836"/>
      <c r="EU23" s="836"/>
      <c r="EV23" s="836"/>
      <c r="EW23" s="836"/>
      <c r="EX23" s="836"/>
      <c r="EY23" s="836"/>
      <c r="EZ23" s="836"/>
      <c r="FA23" s="836"/>
      <c r="FB23" s="836"/>
      <c r="FC23" s="836"/>
      <c r="FD23" s="836"/>
      <c r="FE23" s="836"/>
      <c r="FF23" s="836"/>
      <c r="FG23" s="836"/>
      <c r="FH23" s="836"/>
      <c r="FI23" s="836"/>
      <c r="FJ23" s="836"/>
      <c r="FK23" s="836"/>
      <c r="FL23" s="836"/>
      <c r="FM23" s="836"/>
      <c r="FN23" s="836"/>
      <c r="FO23" s="836"/>
      <c r="FP23" s="836"/>
      <c r="FQ23" s="836"/>
      <c r="FR23" s="836"/>
      <c r="FS23" s="836"/>
      <c r="FT23" s="836"/>
      <c r="FU23" s="836"/>
      <c r="FV23" s="836"/>
      <c r="FW23" s="836"/>
      <c r="FX23" s="836"/>
      <c r="FY23" s="836"/>
      <c r="FZ23" s="836"/>
      <c r="GA23" s="836"/>
      <c r="GB23" s="836"/>
      <c r="GC23" s="836"/>
      <c r="GD23" s="836"/>
      <c r="GE23" s="836"/>
      <c r="GF23" s="836"/>
      <c r="GG23" s="836"/>
      <c r="GH23" s="836"/>
      <c r="GI23" s="836"/>
      <c r="GJ23" s="836"/>
      <c r="GK23" s="836"/>
      <c r="GL23" s="836"/>
      <c r="GM23" s="836"/>
      <c r="GN23" s="836"/>
      <c r="GO23" s="836"/>
      <c r="GP23" s="836"/>
      <c r="GQ23" s="836"/>
      <c r="GR23" s="836"/>
      <c r="GS23" s="836"/>
      <c r="GT23" s="836"/>
      <c r="GU23" s="836"/>
      <c r="GV23" s="836"/>
      <c r="GW23" s="836"/>
      <c r="GX23" s="836"/>
      <c r="GY23" s="836"/>
      <c r="GZ23" s="836"/>
      <c r="HA23" s="836"/>
      <c r="HB23" s="836"/>
      <c r="HC23" s="836"/>
      <c r="HD23" s="836"/>
      <c r="HE23" s="836"/>
      <c r="HF23" s="836"/>
      <c r="HG23" s="836"/>
    </row>
    <row r="24" spans="1:215" s="512" customFormat="1" ht="15" customHeight="1" x14ac:dyDescent="0.3">
      <c r="A24" s="511" t="s">
        <v>890</v>
      </c>
      <c r="B24" s="672">
        <f>'FY20 Final Allocations '!Y33</f>
        <v>466661.59310653497</v>
      </c>
      <c r="C24" s="672">
        <f>'FY20 Final Allocations '!Z33</f>
        <v>87527.764566096012</v>
      </c>
      <c r="D24" s="672">
        <f>'FY20 Final Allocations '!AA33</f>
        <v>185775.17670248696</v>
      </c>
      <c r="E24" s="672">
        <f>'FY20 Final Allocations '!AB33</f>
        <v>187714.79050553139</v>
      </c>
      <c r="F24" s="672">
        <f>'FY20 Final Allocations '!AC33</f>
        <v>927679.32488064934</v>
      </c>
      <c r="G24" s="672">
        <f>'FY20 Final Allocations '!Q33</f>
        <v>33363.851527675615</v>
      </c>
      <c r="H24" s="672">
        <f>'FY20 Final Allocations '!BB33</f>
        <v>922971.07775256259</v>
      </c>
      <c r="I24" s="865"/>
      <c r="J24" s="742">
        <f>'FY21 Formula County '!K26</f>
        <v>784</v>
      </c>
      <c r="K24" s="743">
        <f>'FY20 Final Allocations '!AX34</f>
        <v>1127</v>
      </c>
      <c r="L24" s="744"/>
      <c r="M24" s="744"/>
      <c r="N24" s="744"/>
      <c r="O24" s="744"/>
      <c r="P24" s="744"/>
      <c r="Q24" s="744"/>
      <c r="R24" s="745">
        <f>'FY21 Formula County '!F26</f>
        <v>770</v>
      </c>
      <c r="S24" s="745">
        <f>'FY21 Formula County '!G26</f>
        <v>0</v>
      </c>
      <c r="T24" s="745">
        <f>'FY21 Formula County '!H26</f>
        <v>0</v>
      </c>
      <c r="U24" s="745">
        <f>'FY21 Formula County '!I26</f>
        <v>14</v>
      </c>
      <c r="V24" s="745">
        <f>'FY21 Formula County '!K26</f>
        <v>784</v>
      </c>
      <c r="W24" s="745">
        <f>'FY21 Formula County '!L26</f>
        <v>6623</v>
      </c>
      <c r="X24" s="849">
        <f>'FY21 Formula County '!M26</f>
        <v>0.11837535859882228</v>
      </c>
      <c r="Y24" s="835"/>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836"/>
      <c r="BA24" s="836"/>
      <c r="BB24" s="836"/>
      <c r="BC24" s="836"/>
      <c r="BD24" s="836"/>
      <c r="BE24" s="836"/>
      <c r="BF24" s="836"/>
      <c r="BG24" s="836"/>
      <c r="BH24" s="836"/>
      <c r="BI24" s="836"/>
      <c r="BJ24" s="836"/>
      <c r="BK24" s="836"/>
      <c r="BL24" s="836"/>
      <c r="BM24" s="836"/>
      <c r="BN24" s="836"/>
      <c r="BO24" s="836"/>
      <c r="BP24" s="836"/>
      <c r="BQ24" s="836"/>
      <c r="BR24" s="836"/>
      <c r="BS24" s="836"/>
      <c r="BT24" s="836"/>
      <c r="BU24" s="836"/>
      <c r="BV24" s="836"/>
      <c r="BW24" s="836"/>
      <c r="BX24" s="836"/>
      <c r="BY24" s="836"/>
      <c r="BZ24" s="836"/>
      <c r="CA24" s="836"/>
      <c r="CB24" s="836"/>
      <c r="CC24" s="836"/>
      <c r="CD24" s="836"/>
      <c r="CE24" s="836"/>
      <c r="CF24" s="836"/>
      <c r="CG24" s="836"/>
      <c r="CH24" s="836"/>
      <c r="CI24" s="836"/>
      <c r="CJ24" s="836"/>
      <c r="CK24" s="836"/>
      <c r="CL24" s="836"/>
      <c r="CM24" s="836"/>
      <c r="CN24" s="836"/>
      <c r="CO24" s="836"/>
      <c r="CP24" s="836"/>
      <c r="CQ24" s="836"/>
      <c r="CR24" s="836"/>
      <c r="CS24" s="836"/>
      <c r="CT24" s="836"/>
      <c r="CU24" s="836"/>
      <c r="CV24" s="836"/>
      <c r="CW24" s="836"/>
      <c r="CX24" s="836"/>
      <c r="CY24" s="836"/>
      <c r="CZ24" s="836"/>
      <c r="DA24" s="836"/>
      <c r="DB24" s="836"/>
      <c r="DC24" s="836"/>
      <c r="DD24" s="836"/>
      <c r="DE24" s="836"/>
      <c r="DF24" s="836"/>
      <c r="DG24" s="836"/>
      <c r="DH24" s="836"/>
      <c r="DI24" s="836"/>
      <c r="DJ24" s="836"/>
      <c r="DK24" s="836"/>
      <c r="DL24" s="836"/>
      <c r="DM24" s="836"/>
      <c r="DN24" s="836"/>
      <c r="DO24" s="836"/>
      <c r="DP24" s="836"/>
      <c r="DQ24" s="836"/>
      <c r="DR24" s="836"/>
      <c r="DS24" s="836"/>
      <c r="DT24" s="836"/>
      <c r="DU24" s="836"/>
      <c r="DV24" s="836"/>
      <c r="DW24" s="836"/>
      <c r="DX24" s="836"/>
      <c r="DY24" s="836"/>
      <c r="DZ24" s="836"/>
      <c r="EA24" s="836"/>
      <c r="EB24" s="836"/>
      <c r="EC24" s="836"/>
      <c r="ED24" s="836"/>
      <c r="EE24" s="836"/>
      <c r="EF24" s="836"/>
      <c r="EG24" s="836"/>
      <c r="EH24" s="836"/>
      <c r="EI24" s="836"/>
      <c r="EJ24" s="836"/>
      <c r="EK24" s="836"/>
      <c r="EL24" s="836"/>
      <c r="EM24" s="836"/>
      <c r="EN24" s="836"/>
      <c r="EO24" s="836"/>
      <c r="EP24" s="836"/>
      <c r="EQ24" s="836"/>
      <c r="ER24" s="836"/>
      <c r="ES24" s="836"/>
      <c r="ET24" s="836"/>
      <c r="EU24" s="836"/>
      <c r="EV24" s="836"/>
      <c r="EW24" s="836"/>
      <c r="EX24" s="836"/>
      <c r="EY24" s="836"/>
      <c r="EZ24" s="836"/>
      <c r="FA24" s="836"/>
      <c r="FB24" s="836"/>
      <c r="FC24" s="836"/>
      <c r="FD24" s="836"/>
      <c r="FE24" s="836"/>
      <c r="FF24" s="836"/>
      <c r="FG24" s="836"/>
      <c r="FH24" s="836"/>
      <c r="FI24" s="836"/>
      <c r="FJ24" s="836"/>
      <c r="FK24" s="836"/>
      <c r="FL24" s="836"/>
      <c r="FM24" s="836"/>
      <c r="FN24" s="836"/>
      <c r="FO24" s="836"/>
      <c r="FP24" s="836"/>
      <c r="FQ24" s="836"/>
      <c r="FR24" s="836"/>
      <c r="FS24" s="836"/>
      <c r="FT24" s="836"/>
      <c r="FU24" s="836"/>
      <c r="FV24" s="836"/>
      <c r="FW24" s="836"/>
      <c r="FX24" s="836"/>
      <c r="FY24" s="836"/>
      <c r="FZ24" s="836"/>
      <c r="GA24" s="836"/>
      <c r="GB24" s="836"/>
      <c r="GC24" s="836"/>
      <c r="GD24" s="836"/>
      <c r="GE24" s="836"/>
      <c r="GF24" s="836"/>
      <c r="GG24" s="836"/>
      <c r="GH24" s="836"/>
      <c r="GI24" s="836"/>
      <c r="GJ24" s="836"/>
      <c r="GK24" s="836"/>
      <c r="GL24" s="836"/>
      <c r="GM24" s="836"/>
      <c r="GN24" s="836"/>
      <c r="GO24" s="836"/>
      <c r="GP24" s="836"/>
      <c r="GQ24" s="836"/>
      <c r="GR24" s="836"/>
      <c r="GS24" s="836"/>
      <c r="GT24" s="836"/>
      <c r="GU24" s="836"/>
      <c r="GV24" s="836"/>
      <c r="GW24" s="836"/>
      <c r="GX24" s="836"/>
      <c r="GY24" s="836"/>
      <c r="GZ24" s="836"/>
      <c r="HA24" s="836"/>
      <c r="HB24" s="836"/>
      <c r="HC24" s="836"/>
      <c r="HD24" s="836"/>
      <c r="HE24" s="836"/>
      <c r="HF24" s="836"/>
      <c r="HG24" s="836"/>
    </row>
    <row r="25" spans="1:215" s="690" customFormat="1" ht="15" customHeight="1" thickBot="1" x14ac:dyDescent="0.35">
      <c r="A25" s="688">
        <v>2021</v>
      </c>
      <c r="B25" s="689">
        <f>'FY21 Allocations'!Y33</f>
        <v>484403.31943935738</v>
      </c>
      <c r="C25" s="689">
        <f>'FY21 Allocations'!Z33</f>
        <v>79347.42820341108</v>
      </c>
      <c r="D25" s="689">
        <f>'FY21 Allocations'!AA33</f>
        <v>192049.39247109432</v>
      </c>
      <c r="E25" s="689">
        <f>'FY21 Allocations'!AB33</f>
        <v>170200.93763869969</v>
      </c>
      <c r="F25" s="689">
        <f>'FY21 Allocations'!AC33</f>
        <v>926001.07775256236</v>
      </c>
      <c r="G25" s="689">
        <f>'FY21 Allocations'!Q33</f>
        <v>0</v>
      </c>
      <c r="H25" s="689">
        <f>'FY21 Allocations'!BB33</f>
        <v>828083.79017092532</v>
      </c>
      <c r="I25" s="746"/>
      <c r="J25" s="831">
        <f>'FY21 Formula Counts '!K26</f>
        <v>784</v>
      </c>
      <c r="K25" s="809">
        <f>'FY21 Allocations'!AX34</f>
        <v>1119</v>
      </c>
      <c r="L25" s="817"/>
      <c r="M25" s="817"/>
      <c r="N25" s="817"/>
      <c r="O25" s="817"/>
      <c r="P25" s="817"/>
      <c r="Q25" s="817"/>
      <c r="R25" s="818">
        <f>'FY21 Formula Counts '!F26</f>
        <v>770</v>
      </c>
      <c r="S25" s="818">
        <f>'FY21 Formula Counts '!G26</f>
        <v>0</v>
      </c>
      <c r="T25" s="818">
        <f>'FY21 Formula Counts '!H26</f>
        <v>0</v>
      </c>
      <c r="U25" s="818">
        <f>'FY21 Formula Counts '!I26</f>
        <v>14</v>
      </c>
      <c r="V25" s="818">
        <f>'FY21 Formula Counts '!K26</f>
        <v>784</v>
      </c>
      <c r="W25" s="818">
        <f>'FY21 Formula Counts '!L26</f>
        <v>6623</v>
      </c>
      <c r="X25" s="846">
        <f>'FY21 Formula Counts '!M26</f>
        <v>0.11837535859882228</v>
      </c>
      <c r="Y25" s="835"/>
      <c r="Z25" s="836"/>
      <c r="AA25" s="836"/>
      <c r="AB25" s="836"/>
      <c r="AC25" s="836"/>
      <c r="AD25" s="836"/>
      <c r="AE25" s="836"/>
      <c r="AF25" s="836"/>
      <c r="AG25" s="836"/>
      <c r="AH25" s="836"/>
      <c r="AI25" s="836"/>
      <c r="AJ25" s="836"/>
      <c r="AK25" s="836"/>
      <c r="AL25" s="836"/>
      <c r="AM25" s="836"/>
      <c r="AN25" s="836"/>
      <c r="AO25" s="836"/>
      <c r="AP25" s="836"/>
      <c r="AQ25" s="836"/>
      <c r="AR25" s="836"/>
      <c r="AS25" s="836"/>
      <c r="AT25" s="836"/>
      <c r="AU25" s="836"/>
      <c r="AV25" s="836"/>
      <c r="AW25" s="836"/>
      <c r="AX25" s="836"/>
      <c r="AY25" s="836"/>
      <c r="AZ25" s="836"/>
      <c r="BA25" s="836"/>
      <c r="BB25" s="836"/>
      <c r="BC25" s="836"/>
      <c r="BD25" s="836"/>
      <c r="BE25" s="836"/>
      <c r="BF25" s="836"/>
      <c r="BG25" s="836"/>
      <c r="BH25" s="836"/>
      <c r="BI25" s="836"/>
      <c r="BJ25" s="836"/>
      <c r="BK25" s="836"/>
      <c r="BL25" s="836"/>
      <c r="BM25" s="836"/>
      <c r="BN25" s="836"/>
      <c r="BO25" s="836"/>
      <c r="BP25" s="836"/>
      <c r="BQ25" s="836"/>
      <c r="BR25" s="836"/>
      <c r="BS25" s="836"/>
      <c r="BT25" s="836"/>
      <c r="BU25" s="836"/>
      <c r="BV25" s="836"/>
      <c r="BW25" s="836"/>
      <c r="BX25" s="836"/>
      <c r="BY25" s="836"/>
      <c r="BZ25" s="836"/>
      <c r="CA25" s="836"/>
      <c r="CB25" s="836"/>
      <c r="CC25" s="836"/>
      <c r="CD25" s="836"/>
      <c r="CE25" s="836"/>
      <c r="CF25" s="836"/>
      <c r="CG25" s="836"/>
      <c r="CH25" s="836"/>
      <c r="CI25" s="836"/>
      <c r="CJ25" s="836"/>
      <c r="CK25" s="836"/>
      <c r="CL25" s="836"/>
      <c r="CM25" s="836"/>
      <c r="CN25" s="836"/>
      <c r="CO25" s="836"/>
      <c r="CP25" s="836"/>
      <c r="CQ25" s="836"/>
      <c r="CR25" s="836"/>
      <c r="CS25" s="836"/>
      <c r="CT25" s="836"/>
      <c r="CU25" s="836"/>
      <c r="CV25" s="836"/>
      <c r="CW25" s="836"/>
      <c r="CX25" s="836"/>
      <c r="CY25" s="836"/>
      <c r="CZ25" s="836"/>
      <c r="DA25" s="836"/>
      <c r="DB25" s="836"/>
      <c r="DC25" s="836"/>
      <c r="DD25" s="836"/>
      <c r="DE25" s="836"/>
      <c r="DF25" s="836"/>
      <c r="DG25" s="836"/>
      <c r="DH25" s="836"/>
      <c r="DI25" s="836"/>
      <c r="DJ25" s="836"/>
      <c r="DK25" s="836"/>
      <c r="DL25" s="836"/>
      <c r="DM25" s="836"/>
      <c r="DN25" s="836"/>
      <c r="DO25" s="836"/>
      <c r="DP25" s="836"/>
      <c r="DQ25" s="836"/>
      <c r="DR25" s="836"/>
      <c r="DS25" s="836"/>
      <c r="DT25" s="836"/>
      <c r="DU25" s="836"/>
      <c r="DV25" s="836"/>
      <c r="DW25" s="836"/>
      <c r="DX25" s="836"/>
      <c r="DY25" s="836"/>
      <c r="DZ25" s="836"/>
      <c r="EA25" s="836"/>
      <c r="EB25" s="836"/>
      <c r="EC25" s="836"/>
      <c r="ED25" s="836"/>
      <c r="EE25" s="836"/>
      <c r="EF25" s="836"/>
      <c r="EG25" s="836"/>
      <c r="EH25" s="836"/>
      <c r="EI25" s="836"/>
      <c r="EJ25" s="836"/>
      <c r="EK25" s="836"/>
      <c r="EL25" s="836"/>
      <c r="EM25" s="836"/>
      <c r="EN25" s="836"/>
      <c r="EO25" s="836"/>
      <c r="EP25" s="836"/>
      <c r="EQ25" s="836"/>
      <c r="ER25" s="836"/>
      <c r="ES25" s="836"/>
      <c r="ET25" s="836"/>
      <c r="EU25" s="836"/>
      <c r="EV25" s="836"/>
      <c r="EW25" s="836"/>
      <c r="EX25" s="836"/>
      <c r="EY25" s="836"/>
      <c r="EZ25" s="836"/>
      <c r="FA25" s="836"/>
      <c r="FB25" s="836"/>
      <c r="FC25" s="836"/>
      <c r="FD25" s="836"/>
      <c r="FE25" s="836"/>
      <c r="FF25" s="836"/>
      <c r="FG25" s="836"/>
      <c r="FH25" s="836"/>
      <c r="FI25" s="836"/>
      <c r="FJ25" s="836"/>
      <c r="FK25" s="836"/>
      <c r="FL25" s="836"/>
      <c r="FM25" s="836"/>
      <c r="FN25" s="836"/>
      <c r="FO25" s="836"/>
      <c r="FP25" s="836"/>
      <c r="FQ25" s="836"/>
      <c r="FR25" s="836"/>
      <c r="FS25" s="836"/>
      <c r="FT25" s="836"/>
      <c r="FU25" s="836"/>
      <c r="FV25" s="836"/>
      <c r="FW25" s="836"/>
      <c r="FX25" s="836"/>
      <c r="FY25" s="836"/>
      <c r="FZ25" s="836"/>
      <c r="GA25" s="836"/>
      <c r="GB25" s="836"/>
      <c r="GC25" s="836"/>
      <c r="GD25" s="836"/>
      <c r="GE25" s="836"/>
      <c r="GF25" s="836"/>
      <c r="GG25" s="836"/>
      <c r="GH25" s="836"/>
      <c r="GI25" s="836"/>
      <c r="GJ25" s="836"/>
      <c r="GK25" s="836"/>
      <c r="GL25" s="836"/>
      <c r="GM25" s="836"/>
      <c r="GN25" s="836"/>
      <c r="GO25" s="836"/>
      <c r="GP25" s="836"/>
      <c r="GQ25" s="836"/>
      <c r="GR25" s="836"/>
      <c r="GS25" s="836"/>
      <c r="GT25" s="836"/>
      <c r="GU25" s="836"/>
      <c r="GV25" s="836"/>
      <c r="GW25" s="836"/>
      <c r="GX25" s="836"/>
      <c r="GY25" s="836"/>
      <c r="GZ25" s="836"/>
      <c r="HA25" s="836"/>
      <c r="HB25" s="836"/>
      <c r="HC25" s="836"/>
      <c r="HD25" s="836"/>
      <c r="HE25" s="836"/>
      <c r="HF25" s="836"/>
      <c r="HG25" s="836"/>
    </row>
    <row r="26" spans="1:215" s="512" customFormat="1" ht="15" customHeight="1" x14ac:dyDescent="0.3">
      <c r="A26" s="511"/>
      <c r="B26" s="673">
        <f>SUM(B25-B24)</f>
        <v>17741.726332822407</v>
      </c>
      <c r="C26" s="673">
        <f t="shared" ref="C26:H26" si="10">SUM(C25-C24)</f>
        <v>-8180.3363626849314</v>
      </c>
      <c r="D26" s="664">
        <f t="shared" si="10"/>
        <v>6274.2157686073624</v>
      </c>
      <c r="E26" s="673">
        <f t="shared" si="10"/>
        <v>-17513.852866831701</v>
      </c>
      <c r="F26" s="673">
        <f t="shared" si="10"/>
        <v>-1678.2471280869795</v>
      </c>
      <c r="G26" s="673">
        <f t="shared" si="10"/>
        <v>-33363.851527675615</v>
      </c>
      <c r="H26" s="673">
        <f t="shared" si="10"/>
        <v>-94887.287581637269</v>
      </c>
      <c r="I26" s="719">
        <f>SUM(H25-H24)/H25</f>
        <v>-0.11458657772065738</v>
      </c>
      <c r="J26" s="670">
        <f>SUM(J25-J24)</f>
        <v>0</v>
      </c>
      <c r="K26" s="666">
        <f t="shared" ref="K26:X26" si="11">SUM(K25-K24)</f>
        <v>-8</v>
      </c>
      <c r="L26" s="670">
        <f t="shared" si="11"/>
        <v>0</v>
      </c>
      <c r="M26" s="670">
        <f t="shared" si="11"/>
        <v>0</v>
      </c>
      <c r="N26" s="670">
        <f t="shared" si="11"/>
        <v>0</v>
      </c>
      <c r="O26" s="670">
        <f t="shared" si="11"/>
        <v>0</v>
      </c>
      <c r="P26" s="670">
        <f t="shared" si="11"/>
        <v>0</v>
      </c>
      <c r="Q26" s="670">
        <f t="shared" si="11"/>
        <v>0</v>
      </c>
      <c r="R26" s="670">
        <f t="shared" si="11"/>
        <v>0</v>
      </c>
      <c r="S26" s="666">
        <f t="shared" si="11"/>
        <v>0</v>
      </c>
      <c r="T26" s="666">
        <f t="shared" si="11"/>
        <v>0</v>
      </c>
      <c r="U26" s="670">
        <f t="shared" si="11"/>
        <v>0</v>
      </c>
      <c r="V26" s="670">
        <f t="shared" si="11"/>
        <v>0</v>
      </c>
      <c r="W26" s="670">
        <f t="shared" si="11"/>
        <v>0</v>
      </c>
      <c r="X26" s="866">
        <f t="shared" si="11"/>
        <v>0</v>
      </c>
      <c r="Y26" s="835"/>
      <c r="Z26" s="836"/>
      <c r="AA26" s="836"/>
      <c r="AB26" s="836"/>
      <c r="AC26" s="836"/>
      <c r="AD26" s="836"/>
      <c r="AE26" s="836"/>
      <c r="AF26" s="836"/>
      <c r="AG26" s="836"/>
      <c r="AH26" s="836"/>
      <c r="AI26" s="836"/>
      <c r="AJ26" s="836"/>
      <c r="AK26" s="836"/>
      <c r="AL26" s="836"/>
      <c r="AM26" s="836"/>
      <c r="AN26" s="836"/>
      <c r="AO26" s="836"/>
      <c r="AP26" s="836"/>
      <c r="AQ26" s="836"/>
      <c r="AR26" s="836"/>
      <c r="AS26" s="836"/>
      <c r="AT26" s="836"/>
      <c r="AU26" s="836"/>
      <c r="AV26" s="836"/>
      <c r="AW26" s="836"/>
      <c r="AX26" s="836"/>
      <c r="AY26" s="836"/>
      <c r="AZ26" s="836"/>
      <c r="BA26" s="836"/>
      <c r="BB26" s="836"/>
      <c r="BC26" s="836"/>
      <c r="BD26" s="836"/>
      <c r="BE26" s="836"/>
      <c r="BF26" s="836"/>
      <c r="BG26" s="836"/>
      <c r="BH26" s="836"/>
      <c r="BI26" s="836"/>
      <c r="BJ26" s="836"/>
      <c r="BK26" s="836"/>
      <c r="BL26" s="836"/>
      <c r="BM26" s="836"/>
      <c r="BN26" s="836"/>
      <c r="BO26" s="836"/>
      <c r="BP26" s="836"/>
      <c r="BQ26" s="836"/>
      <c r="BR26" s="836"/>
      <c r="BS26" s="836"/>
      <c r="BT26" s="836"/>
      <c r="BU26" s="836"/>
      <c r="BV26" s="836"/>
      <c r="BW26" s="836"/>
      <c r="BX26" s="836"/>
      <c r="BY26" s="836"/>
      <c r="BZ26" s="836"/>
      <c r="CA26" s="836"/>
      <c r="CB26" s="836"/>
      <c r="CC26" s="836"/>
      <c r="CD26" s="836"/>
      <c r="CE26" s="836"/>
      <c r="CF26" s="836"/>
      <c r="CG26" s="836"/>
      <c r="CH26" s="836"/>
      <c r="CI26" s="836"/>
      <c r="CJ26" s="836"/>
      <c r="CK26" s="836"/>
      <c r="CL26" s="836"/>
      <c r="CM26" s="836"/>
      <c r="CN26" s="836"/>
      <c r="CO26" s="836"/>
      <c r="CP26" s="836"/>
      <c r="CQ26" s="836"/>
      <c r="CR26" s="836"/>
      <c r="CS26" s="836"/>
      <c r="CT26" s="836"/>
      <c r="CU26" s="836"/>
      <c r="CV26" s="836"/>
      <c r="CW26" s="836"/>
      <c r="CX26" s="836"/>
      <c r="CY26" s="836"/>
      <c r="CZ26" s="836"/>
      <c r="DA26" s="836"/>
      <c r="DB26" s="836"/>
      <c r="DC26" s="836"/>
      <c r="DD26" s="836"/>
      <c r="DE26" s="836"/>
      <c r="DF26" s="836"/>
      <c r="DG26" s="836"/>
      <c r="DH26" s="836"/>
      <c r="DI26" s="836"/>
      <c r="DJ26" s="836"/>
      <c r="DK26" s="836"/>
      <c r="DL26" s="836"/>
      <c r="DM26" s="836"/>
      <c r="DN26" s="836"/>
      <c r="DO26" s="836"/>
      <c r="DP26" s="836"/>
      <c r="DQ26" s="836"/>
      <c r="DR26" s="836"/>
      <c r="DS26" s="836"/>
      <c r="DT26" s="836"/>
      <c r="DU26" s="836"/>
      <c r="DV26" s="836"/>
      <c r="DW26" s="836"/>
      <c r="DX26" s="836"/>
      <c r="DY26" s="836"/>
      <c r="DZ26" s="836"/>
      <c r="EA26" s="836"/>
      <c r="EB26" s="836"/>
      <c r="EC26" s="836"/>
      <c r="ED26" s="836"/>
      <c r="EE26" s="836"/>
      <c r="EF26" s="836"/>
      <c r="EG26" s="836"/>
      <c r="EH26" s="836"/>
      <c r="EI26" s="836"/>
      <c r="EJ26" s="836"/>
      <c r="EK26" s="836"/>
      <c r="EL26" s="836"/>
      <c r="EM26" s="836"/>
      <c r="EN26" s="836"/>
      <c r="EO26" s="836"/>
      <c r="EP26" s="836"/>
      <c r="EQ26" s="836"/>
      <c r="ER26" s="836"/>
      <c r="ES26" s="836"/>
      <c r="ET26" s="836"/>
      <c r="EU26" s="836"/>
      <c r="EV26" s="836"/>
      <c r="EW26" s="836"/>
      <c r="EX26" s="836"/>
      <c r="EY26" s="836"/>
      <c r="EZ26" s="836"/>
      <c r="FA26" s="836"/>
      <c r="FB26" s="836"/>
      <c r="FC26" s="836"/>
      <c r="FD26" s="836"/>
      <c r="FE26" s="836"/>
      <c r="FF26" s="836"/>
      <c r="FG26" s="836"/>
      <c r="FH26" s="836"/>
      <c r="FI26" s="836"/>
      <c r="FJ26" s="836"/>
      <c r="FK26" s="836"/>
      <c r="FL26" s="836"/>
      <c r="FM26" s="836"/>
      <c r="FN26" s="836"/>
      <c r="FO26" s="836"/>
      <c r="FP26" s="836"/>
      <c r="FQ26" s="836"/>
      <c r="FR26" s="836"/>
      <c r="FS26" s="836"/>
      <c r="FT26" s="836"/>
      <c r="FU26" s="836"/>
      <c r="FV26" s="836"/>
      <c r="FW26" s="836"/>
      <c r="FX26" s="836"/>
      <c r="FY26" s="836"/>
      <c r="FZ26" s="836"/>
      <c r="GA26" s="836"/>
      <c r="GB26" s="836"/>
      <c r="GC26" s="836"/>
      <c r="GD26" s="836"/>
      <c r="GE26" s="836"/>
      <c r="GF26" s="836"/>
      <c r="GG26" s="836"/>
      <c r="GH26" s="836"/>
      <c r="GI26" s="836"/>
      <c r="GJ26" s="836"/>
      <c r="GK26" s="836"/>
      <c r="GL26" s="836"/>
      <c r="GM26" s="836"/>
      <c r="GN26" s="836"/>
      <c r="GO26" s="836"/>
      <c r="GP26" s="836"/>
      <c r="GQ26" s="836"/>
      <c r="GR26" s="836"/>
      <c r="GS26" s="836"/>
      <c r="GT26" s="836"/>
      <c r="GU26" s="836"/>
      <c r="GV26" s="836"/>
      <c r="GW26" s="836"/>
      <c r="GX26" s="836"/>
      <c r="GY26" s="836"/>
      <c r="GZ26" s="836"/>
      <c r="HA26" s="836"/>
      <c r="HB26" s="836"/>
      <c r="HC26" s="836"/>
      <c r="HD26" s="836"/>
      <c r="HE26" s="836"/>
      <c r="HF26" s="836"/>
      <c r="HG26" s="836"/>
    </row>
    <row r="27" spans="1:215" s="690" customFormat="1" ht="15" customHeight="1" x14ac:dyDescent="0.3">
      <c r="A27" s="688"/>
      <c r="B27" s="700"/>
      <c r="C27" s="700"/>
      <c r="D27" s="700"/>
      <c r="E27" s="700"/>
      <c r="F27" s="700"/>
      <c r="G27" s="700"/>
      <c r="H27" s="700"/>
      <c r="I27" s="747"/>
      <c r="J27" s="748"/>
      <c r="K27" s="700"/>
      <c r="L27" s="739"/>
      <c r="M27" s="739"/>
      <c r="N27" s="739"/>
      <c r="O27" s="739"/>
      <c r="P27" s="739"/>
      <c r="Q27" s="739"/>
      <c r="R27" s="749"/>
      <c r="S27" s="750"/>
      <c r="T27" s="750"/>
      <c r="U27" s="750"/>
      <c r="V27" s="750"/>
      <c r="W27" s="750"/>
      <c r="X27" s="751"/>
      <c r="Y27" s="835"/>
      <c r="Z27" s="836"/>
      <c r="AA27" s="836"/>
      <c r="AB27" s="836"/>
      <c r="AC27" s="836"/>
      <c r="AD27" s="836"/>
      <c r="AE27" s="836"/>
      <c r="AF27" s="836"/>
      <c r="AG27" s="836"/>
      <c r="AH27" s="836"/>
      <c r="AI27" s="836"/>
      <c r="AJ27" s="836"/>
      <c r="AK27" s="836"/>
      <c r="AL27" s="836"/>
      <c r="AM27" s="836"/>
      <c r="AN27" s="836"/>
      <c r="AO27" s="836"/>
      <c r="AP27" s="836"/>
      <c r="AQ27" s="836"/>
      <c r="AR27" s="836"/>
      <c r="AS27" s="836"/>
      <c r="AT27" s="836"/>
      <c r="AU27" s="836"/>
      <c r="AV27" s="836"/>
      <c r="AW27" s="836"/>
      <c r="AX27" s="836"/>
      <c r="AY27" s="836"/>
      <c r="AZ27" s="836"/>
      <c r="BA27" s="836"/>
      <c r="BB27" s="836"/>
      <c r="BC27" s="836"/>
      <c r="BD27" s="836"/>
      <c r="BE27" s="836"/>
      <c r="BF27" s="836"/>
      <c r="BG27" s="836"/>
      <c r="BH27" s="836"/>
      <c r="BI27" s="836"/>
      <c r="BJ27" s="836"/>
      <c r="BK27" s="836"/>
      <c r="BL27" s="836"/>
      <c r="BM27" s="836"/>
      <c r="BN27" s="836"/>
      <c r="BO27" s="836"/>
      <c r="BP27" s="836"/>
      <c r="BQ27" s="836"/>
      <c r="BR27" s="836"/>
      <c r="BS27" s="836"/>
      <c r="BT27" s="836"/>
      <c r="BU27" s="836"/>
      <c r="BV27" s="836"/>
      <c r="BW27" s="836"/>
      <c r="BX27" s="836"/>
      <c r="BY27" s="836"/>
      <c r="BZ27" s="836"/>
      <c r="CA27" s="836"/>
      <c r="CB27" s="836"/>
      <c r="CC27" s="836"/>
      <c r="CD27" s="836"/>
      <c r="CE27" s="836"/>
      <c r="CF27" s="836"/>
      <c r="CG27" s="836"/>
      <c r="CH27" s="836"/>
      <c r="CI27" s="836"/>
      <c r="CJ27" s="836"/>
      <c r="CK27" s="836"/>
      <c r="CL27" s="836"/>
      <c r="CM27" s="836"/>
      <c r="CN27" s="836"/>
      <c r="CO27" s="836"/>
      <c r="CP27" s="836"/>
      <c r="CQ27" s="836"/>
      <c r="CR27" s="836"/>
      <c r="CS27" s="836"/>
      <c r="CT27" s="836"/>
      <c r="CU27" s="836"/>
      <c r="CV27" s="836"/>
      <c r="CW27" s="836"/>
      <c r="CX27" s="836"/>
      <c r="CY27" s="836"/>
      <c r="CZ27" s="836"/>
      <c r="DA27" s="836"/>
      <c r="DB27" s="836"/>
      <c r="DC27" s="836"/>
      <c r="DD27" s="836"/>
      <c r="DE27" s="836"/>
      <c r="DF27" s="836"/>
      <c r="DG27" s="836"/>
      <c r="DH27" s="836"/>
      <c r="DI27" s="836"/>
      <c r="DJ27" s="836"/>
      <c r="DK27" s="836"/>
      <c r="DL27" s="836"/>
      <c r="DM27" s="836"/>
      <c r="DN27" s="836"/>
      <c r="DO27" s="836"/>
      <c r="DP27" s="836"/>
      <c r="DQ27" s="836"/>
      <c r="DR27" s="836"/>
      <c r="DS27" s="836"/>
      <c r="DT27" s="836"/>
      <c r="DU27" s="836"/>
      <c r="DV27" s="836"/>
      <c r="DW27" s="836"/>
      <c r="DX27" s="836"/>
      <c r="DY27" s="836"/>
      <c r="DZ27" s="836"/>
      <c r="EA27" s="836"/>
      <c r="EB27" s="836"/>
      <c r="EC27" s="836"/>
      <c r="ED27" s="836"/>
      <c r="EE27" s="836"/>
      <c r="EF27" s="836"/>
      <c r="EG27" s="836"/>
      <c r="EH27" s="836"/>
      <c r="EI27" s="836"/>
      <c r="EJ27" s="836"/>
      <c r="EK27" s="836"/>
      <c r="EL27" s="836"/>
      <c r="EM27" s="836"/>
      <c r="EN27" s="836"/>
      <c r="EO27" s="836"/>
      <c r="EP27" s="836"/>
      <c r="EQ27" s="836"/>
      <c r="ER27" s="836"/>
      <c r="ES27" s="836"/>
      <c r="ET27" s="836"/>
      <c r="EU27" s="836"/>
      <c r="EV27" s="836"/>
      <c r="EW27" s="836"/>
      <c r="EX27" s="836"/>
      <c r="EY27" s="836"/>
      <c r="EZ27" s="836"/>
      <c r="FA27" s="836"/>
      <c r="FB27" s="836"/>
      <c r="FC27" s="836"/>
      <c r="FD27" s="836"/>
      <c r="FE27" s="836"/>
      <c r="FF27" s="836"/>
      <c r="FG27" s="836"/>
      <c r="FH27" s="836"/>
      <c r="FI27" s="836"/>
      <c r="FJ27" s="836"/>
      <c r="FK27" s="836"/>
      <c r="FL27" s="836"/>
      <c r="FM27" s="836"/>
      <c r="FN27" s="836"/>
      <c r="FO27" s="836"/>
      <c r="FP27" s="836"/>
      <c r="FQ27" s="836"/>
      <c r="FR27" s="836"/>
      <c r="FS27" s="836"/>
      <c r="FT27" s="836"/>
      <c r="FU27" s="836"/>
      <c r="FV27" s="836"/>
      <c r="FW27" s="836"/>
      <c r="FX27" s="836"/>
      <c r="FY27" s="836"/>
      <c r="FZ27" s="836"/>
      <c r="GA27" s="836"/>
      <c r="GB27" s="836"/>
      <c r="GC27" s="836"/>
      <c r="GD27" s="836"/>
      <c r="GE27" s="836"/>
      <c r="GF27" s="836"/>
      <c r="GG27" s="836"/>
      <c r="GH27" s="836"/>
      <c r="GI27" s="836"/>
      <c r="GJ27" s="836"/>
      <c r="GK27" s="836"/>
      <c r="GL27" s="836"/>
      <c r="GM27" s="836"/>
      <c r="GN27" s="836"/>
      <c r="GO27" s="836"/>
      <c r="GP27" s="836"/>
      <c r="GQ27" s="836"/>
      <c r="GR27" s="836"/>
      <c r="GS27" s="836"/>
      <c r="GT27" s="836"/>
      <c r="GU27" s="836"/>
      <c r="GV27" s="836"/>
      <c r="GW27" s="836"/>
      <c r="GX27" s="836"/>
      <c r="GY27" s="836"/>
      <c r="GZ27" s="836"/>
      <c r="HA27" s="836"/>
      <c r="HB27" s="836"/>
      <c r="HC27" s="836"/>
      <c r="HD27" s="836"/>
      <c r="HE27" s="836"/>
      <c r="HF27" s="836"/>
      <c r="HG27" s="836"/>
    </row>
    <row r="28" spans="1:215" s="512" customFormat="1" ht="15" customHeight="1" x14ac:dyDescent="0.3">
      <c r="A28" s="511" t="s">
        <v>817</v>
      </c>
      <c r="B28" s="675">
        <f>'FY20 Final Allocations '!Y41</f>
        <v>1047462.3488498668</v>
      </c>
      <c r="C28" s="675">
        <f>'FY20 Final Allocations '!Z41</f>
        <v>249515.11184701195</v>
      </c>
      <c r="D28" s="675">
        <f>'FY20 Final Allocations '!AA41</f>
        <v>819898.79912715452</v>
      </c>
      <c r="E28" s="675">
        <f>'FY20 Final Allocations '!AB41</f>
        <v>835867.55153620988</v>
      </c>
      <c r="F28" s="675">
        <f>'FY20 Final Allocations '!AC41</f>
        <v>2952743.8113602432</v>
      </c>
      <c r="G28" s="675">
        <f>'FY20 Final Allocations '!Q41</f>
        <v>0</v>
      </c>
      <c r="H28" s="675">
        <f>'FY19 2nd Rev Allocations'!BB41</f>
        <v>2952746.0215631085</v>
      </c>
      <c r="I28" s="752"/>
      <c r="J28" s="753">
        <f>'FY21 Formula County '!K34</f>
        <v>951</v>
      </c>
      <c r="K28" s="676">
        <f>'FY20 Final Allocations '!AX41</f>
        <v>2463</v>
      </c>
      <c r="L28" s="754"/>
      <c r="M28" s="754"/>
      <c r="N28" s="754"/>
      <c r="O28" s="754"/>
      <c r="P28" s="754"/>
      <c r="Q28" s="754"/>
      <c r="R28" s="755">
        <f>'FY21 Formula County '!F34</f>
        <v>943</v>
      </c>
      <c r="S28" s="755">
        <f>'FY21 Formula County '!G34</f>
        <v>0</v>
      </c>
      <c r="T28" s="755">
        <f>'FY21 Formula County '!H34</f>
        <v>0</v>
      </c>
      <c r="U28" s="755">
        <f>'FY21 Formula County '!I34</f>
        <v>8</v>
      </c>
      <c r="V28" s="755">
        <f>'FY21 Formula County '!K34</f>
        <v>951</v>
      </c>
      <c r="W28" s="755">
        <f>'FY21 Formula County '!L34</f>
        <v>9944</v>
      </c>
      <c r="X28" s="850">
        <f>'FY21 Formula County '!M34</f>
        <v>9.5635559131134348E-2</v>
      </c>
      <c r="Y28" s="835"/>
      <c r="Z28" s="836"/>
      <c r="AA28" s="836"/>
      <c r="AB28" s="836"/>
      <c r="AC28" s="836"/>
      <c r="AD28" s="836"/>
      <c r="AE28" s="836"/>
      <c r="AF28" s="836"/>
      <c r="AG28" s="836"/>
      <c r="AH28" s="836"/>
      <c r="AI28" s="836"/>
      <c r="AJ28" s="836"/>
      <c r="AK28" s="836"/>
      <c r="AL28" s="836"/>
      <c r="AM28" s="836"/>
      <c r="AN28" s="836"/>
      <c r="AO28" s="836"/>
      <c r="AP28" s="836"/>
      <c r="AQ28" s="836"/>
      <c r="AR28" s="836"/>
      <c r="AS28" s="836"/>
      <c r="AT28" s="836"/>
      <c r="AU28" s="836"/>
      <c r="AV28" s="836"/>
      <c r="AW28" s="836"/>
      <c r="AX28" s="836"/>
      <c r="AY28" s="836"/>
      <c r="AZ28" s="836"/>
      <c r="BA28" s="836"/>
      <c r="BB28" s="836"/>
      <c r="BC28" s="836"/>
      <c r="BD28" s="836"/>
      <c r="BE28" s="836"/>
      <c r="BF28" s="836"/>
      <c r="BG28" s="836"/>
      <c r="BH28" s="836"/>
      <c r="BI28" s="836"/>
      <c r="BJ28" s="836"/>
      <c r="BK28" s="836"/>
      <c r="BL28" s="836"/>
      <c r="BM28" s="836"/>
      <c r="BN28" s="836"/>
      <c r="BO28" s="836"/>
      <c r="BP28" s="836"/>
      <c r="BQ28" s="836"/>
      <c r="BR28" s="836"/>
      <c r="BS28" s="836"/>
      <c r="BT28" s="836"/>
      <c r="BU28" s="836"/>
      <c r="BV28" s="836"/>
      <c r="BW28" s="836"/>
      <c r="BX28" s="836"/>
      <c r="BY28" s="836"/>
      <c r="BZ28" s="836"/>
      <c r="CA28" s="836"/>
      <c r="CB28" s="836"/>
      <c r="CC28" s="836"/>
      <c r="CD28" s="836"/>
      <c r="CE28" s="836"/>
      <c r="CF28" s="836"/>
      <c r="CG28" s="836"/>
      <c r="CH28" s="836"/>
      <c r="CI28" s="836"/>
      <c r="CJ28" s="836"/>
      <c r="CK28" s="836"/>
      <c r="CL28" s="836"/>
      <c r="CM28" s="836"/>
      <c r="CN28" s="836"/>
      <c r="CO28" s="836"/>
      <c r="CP28" s="836"/>
      <c r="CQ28" s="836"/>
      <c r="CR28" s="836"/>
      <c r="CS28" s="836"/>
      <c r="CT28" s="836"/>
      <c r="CU28" s="836"/>
      <c r="CV28" s="836"/>
      <c r="CW28" s="836"/>
      <c r="CX28" s="836"/>
      <c r="CY28" s="836"/>
      <c r="CZ28" s="836"/>
      <c r="DA28" s="836"/>
      <c r="DB28" s="836"/>
      <c r="DC28" s="836"/>
      <c r="DD28" s="836"/>
      <c r="DE28" s="836"/>
      <c r="DF28" s="836"/>
      <c r="DG28" s="836"/>
      <c r="DH28" s="836"/>
      <c r="DI28" s="836"/>
      <c r="DJ28" s="836"/>
      <c r="DK28" s="836"/>
      <c r="DL28" s="836"/>
      <c r="DM28" s="836"/>
      <c r="DN28" s="836"/>
      <c r="DO28" s="836"/>
      <c r="DP28" s="836"/>
      <c r="DQ28" s="836"/>
      <c r="DR28" s="836"/>
      <c r="DS28" s="836"/>
      <c r="DT28" s="836"/>
      <c r="DU28" s="836"/>
      <c r="DV28" s="836"/>
      <c r="DW28" s="836"/>
      <c r="DX28" s="836"/>
      <c r="DY28" s="836"/>
      <c r="DZ28" s="836"/>
      <c r="EA28" s="836"/>
      <c r="EB28" s="836"/>
      <c r="EC28" s="836"/>
      <c r="ED28" s="836"/>
      <c r="EE28" s="836"/>
      <c r="EF28" s="836"/>
      <c r="EG28" s="836"/>
      <c r="EH28" s="836"/>
      <c r="EI28" s="836"/>
      <c r="EJ28" s="836"/>
      <c r="EK28" s="836"/>
      <c r="EL28" s="836"/>
      <c r="EM28" s="836"/>
      <c r="EN28" s="836"/>
      <c r="EO28" s="836"/>
      <c r="EP28" s="836"/>
      <c r="EQ28" s="836"/>
      <c r="ER28" s="836"/>
      <c r="ES28" s="836"/>
      <c r="ET28" s="836"/>
      <c r="EU28" s="836"/>
      <c r="EV28" s="836"/>
      <c r="EW28" s="836"/>
      <c r="EX28" s="836"/>
      <c r="EY28" s="836"/>
      <c r="EZ28" s="836"/>
      <c r="FA28" s="836"/>
      <c r="FB28" s="836"/>
      <c r="FC28" s="836"/>
      <c r="FD28" s="836"/>
      <c r="FE28" s="836"/>
      <c r="FF28" s="836"/>
      <c r="FG28" s="836"/>
      <c r="FH28" s="836"/>
      <c r="FI28" s="836"/>
      <c r="FJ28" s="836"/>
      <c r="FK28" s="836"/>
      <c r="FL28" s="836"/>
      <c r="FM28" s="836"/>
      <c r="FN28" s="836"/>
      <c r="FO28" s="836"/>
      <c r="FP28" s="836"/>
      <c r="FQ28" s="836"/>
      <c r="FR28" s="836"/>
      <c r="FS28" s="836"/>
      <c r="FT28" s="836"/>
      <c r="FU28" s="836"/>
      <c r="FV28" s="836"/>
      <c r="FW28" s="836"/>
      <c r="FX28" s="836"/>
      <c r="FY28" s="836"/>
      <c r="FZ28" s="836"/>
      <c r="GA28" s="836"/>
      <c r="GB28" s="836"/>
      <c r="GC28" s="836"/>
      <c r="GD28" s="836"/>
      <c r="GE28" s="836"/>
      <c r="GF28" s="836"/>
      <c r="GG28" s="836"/>
      <c r="GH28" s="836"/>
      <c r="GI28" s="836"/>
      <c r="GJ28" s="836"/>
      <c r="GK28" s="836"/>
      <c r="GL28" s="836"/>
      <c r="GM28" s="836"/>
      <c r="GN28" s="836"/>
      <c r="GO28" s="836"/>
      <c r="GP28" s="836"/>
      <c r="GQ28" s="836"/>
      <c r="GR28" s="836"/>
      <c r="GS28" s="836"/>
      <c r="GT28" s="836"/>
      <c r="GU28" s="836"/>
      <c r="GV28" s="836"/>
      <c r="GW28" s="836"/>
      <c r="GX28" s="836"/>
      <c r="GY28" s="836"/>
      <c r="GZ28" s="836"/>
      <c r="HA28" s="836"/>
      <c r="HB28" s="836"/>
      <c r="HC28" s="836"/>
      <c r="HD28" s="836"/>
      <c r="HE28" s="836"/>
      <c r="HF28" s="836"/>
      <c r="HG28" s="836"/>
    </row>
    <row r="29" spans="1:215" s="690" customFormat="1" ht="15" customHeight="1" thickBot="1" x14ac:dyDescent="0.35">
      <c r="A29" s="688">
        <v>2020</v>
      </c>
      <c r="B29" s="689">
        <f>'FY21 Allocations'!Y41</f>
        <v>972523.99452654773</v>
      </c>
      <c r="C29" s="689">
        <f>'FY21 Allocations'!Z41</f>
        <v>0</v>
      </c>
      <c r="D29" s="689">
        <f>'FY21 Allocations'!AA41</f>
        <v>761240.97072337568</v>
      </c>
      <c r="E29" s="689">
        <f>'FY21 Allocations'!AB41</f>
        <v>776067.27440628351</v>
      </c>
      <c r="F29" s="689">
        <f>'FY21 Allocations'!AC41</f>
        <v>2509832.2396562072</v>
      </c>
      <c r="G29" s="689">
        <f>'FY21 Allocations'!Q41</f>
        <v>0</v>
      </c>
      <c r="H29" s="689">
        <f>'FY21 Allocations'!BB41</f>
        <v>2133357.4037077762</v>
      </c>
      <c r="I29" s="746"/>
      <c r="J29" s="831">
        <f>'FY21 Formula Counts '!K34</f>
        <v>951</v>
      </c>
      <c r="K29" s="809">
        <f>'FY21 Allocations'!AX41</f>
        <v>2243</v>
      </c>
      <c r="L29" s="831">
        <f>'FY21 Formula Counts '!H34</f>
        <v>0</v>
      </c>
      <c r="M29" s="831">
        <f>'FY21 Formula Counts '!I34</f>
        <v>8</v>
      </c>
      <c r="N29" s="831">
        <f>'FY21 Formula Counts '!J34</f>
        <v>0</v>
      </c>
      <c r="O29" s="831">
        <f>'FY21 Formula Counts '!K34</f>
        <v>951</v>
      </c>
      <c r="P29" s="831">
        <f>'FY21 Formula Counts '!L34</f>
        <v>9944</v>
      </c>
      <c r="Q29" s="831">
        <f>'FY21 Formula Counts '!M34</f>
        <v>9.5635559131134348E-2</v>
      </c>
      <c r="R29" s="831">
        <f>'FY21 Formula Counts '!F34</f>
        <v>943</v>
      </c>
      <c r="S29" s="831">
        <f>'FY21 Formula Counts '!G34</f>
        <v>0</v>
      </c>
      <c r="T29" s="831">
        <f>'FY21 Formula Counts '!H34</f>
        <v>0</v>
      </c>
      <c r="U29" s="831">
        <f>'FY21 Formula Counts '!I34</f>
        <v>8</v>
      </c>
      <c r="V29" s="831">
        <f>'FY21 Formula Counts '!K34</f>
        <v>951</v>
      </c>
      <c r="W29" s="831">
        <f>'FY21 Formula Counts '!L34</f>
        <v>9944</v>
      </c>
      <c r="X29" s="844">
        <f>'FY21 Formula Counts '!M34</f>
        <v>9.5635559131134348E-2</v>
      </c>
      <c r="Y29" s="835"/>
      <c r="Z29" s="836"/>
      <c r="AA29" s="836"/>
      <c r="AB29" s="836"/>
      <c r="AC29" s="836"/>
      <c r="AD29" s="836"/>
      <c r="AE29" s="836"/>
      <c r="AF29" s="836"/>
      <c r="AG29" s="836"/>
      <c r="AH29" s="836"/>
      <c r="AI29" s="836"/>
      <c r="AJ29" s="836"/>
      <c r="AK29" s="836"/>
      <c r="AL29" s="836"/>
      <c r="AM29" s="836"/>
      <c r="AN29" s="836"/>
      <c r="AO29" s="836"/>
      <c r="AP29" s="836"/>
      <c r="AQ29" s="836"/>
      <c r="AR29" s="836"/>
      <c r="AS29" s="836"/>
      <c r="AT29" s="836"/>
      <c r="AU29" s="836"/>
      <c r="AV29" s="836"/>
      <c r="AW29" s="836"/>
      <c r="AX29" s="836"/>
      <c r="AY29" s="836"/>
      <c r="AZ29" s="836"/>
      <c r="BA29" s="836"/>
      <c r="BB29" s="836"/>
      <c r="BC29" s="836"/>
      <c r="BD29" s="836"/>
      <c r="BE29" s="836"/>
      <c r="BF29" s="836"/>
      <c r="BG29" s="836"/>
      <c r="BH29" s="836"/>
      <c r="BI29" s="836"/>
      <c r="BJ29" s="836"/>
      <c r="BK29" s="836"/>
      <c r="BL29" s="836"/>
      <c r="BM29" s="836"/>
      <c r="BN29" s="836"/>
      <c r="BO29" s="836"/>
      <c r="BP29" s="836"/>
      <c r="BQ29" s="836"/>
      <c r="BR29" s="836"/>
      <c r="BS29" s="836"/>
      <c r="BT29" s="836"/>
      <c r="BU29" s="836"/>
      <c r="BV29" s="836"/>
      <c r="BW29" s="836"/>
      <c r="BX29" s="836"/>
      <c r="BY29" s="836"/>
      <c r="BZ29" s="836"/>
      <c r="CA29" s="836"/>
      <c r="CB29" s="836"/>
      <c r="CC29" s="836"/>
      <c r="CD29" s="836"/>
      <c r="CE29" s="836"/>
      <c r="CF29" s="836"/>
      <c r="CG29" s="836"/>
      <c r="CH29" s="836"/>
      <c r="CI29" s="836"/>
      <c r="CJ29" s="836"/>
      <c r="CK29" s="836"/>
      <c r="CL29" s="836"/>
      <c r="CM29" s="836"/>
      <c r="CN29" s="836"/>
      <c r="CO29" s="836"/>
      <c r="CP29" s="836"/>
      <c r="CQ29" s="836"/>
      <c r="CR29" s="836"/>
      <c r="CS29" s="836"/>
      <c r="CT29" s="836"/>
      <c r="CU29" s="836"/>
      <c r="CV29" s="836"/>
      <c r="CW29" s="836"/>
      <c r="CX29" s="836"/>
      <c r="CY29" s="836"/>
      <c r="CZ29" s="836"/>
      <c r="DA29" s="836"/>
      <c r="DB29" s="836"/>
      <c r="DC29" s="836"/>
      <c r="DD29" s="836"/>
      <c r="DE29" s="836"/>
      <c r="DF29" s="836"/>
      <c r="DG29" s="836"/>
      <c r="DH29" s="836"/>
      <c r="DI29" s="836"/>
      <c r="DJ29" s="836"/>
      <c r="DK29" s="836"/>
      <c r="DL29" s="836"/>
      <c r="DM29" s="836"/>
      <c r="DN29" s="836"/>
      <c r="DO29" s="836"/>
      <c r="DP29" s="836"/>
      <c r="DQ29" s="836"/>
      <c r="DR29" s="836"/>
      <c r="DS29" s="836"/>
      <c r="DT29" s="836"/>
      <c r="DU29" s="836"/>
      <c r="DV29" s="836"/>
      <c r="DW29" s="836"/>
      <c r="DX29" s="836"/>
      <c r="DY29" s="836"/>
      <c r="DZ29" s="836"/>
      <c r="EA29" s="836"/>
      <c r="EB29" s="836"/>
      <c r="EC29" s="836"/>
      <c r="ED29" s="836"/>
      <c r="EE29" s="836"/>
      <c r="EF29" s="836"/>
      <c r="EG29" s="836"/>
      <c r="EH29" s="836"/>
      <c r="EI29" s="836"/>
      <c r="EJ29" s="836"/>
      <c r="EK29" s="836"/>
      <c r="EL29" s="836"/>
      <c r="EM29" s="836"/>
      <c r="EN29" s="836"/>
      <c r="EO29" s="836"/>
      <c r="EP29" s="836"/>
      <c r="EQ29" s="836"/>
      <c r="ER29" s="836"/>
      <c r="ES29" s="836"/>
      <c r="ET29" s="836"/>
      <c r="EU29" s="836"/>
      <c r="EV29" s="836"/>
      <c r="EW29" s="836"/>
      <c r="EX29" s="836"/>
      <c r="EY29" s="836"/>
      <c r="EZ29" s="836"/>
      <c r="FA29" s="836"/>
      <c r="FB29" s="836"/>
      <c r="FC29" s="836"/>
      <c r="FD29" s="836"/>
      <c r="FE29" s="836"/>
      <c r="FF29" s="836"/>
      <c r="FG29" s="836"/>
      <c r="FH29" s="836"/>
      <c r="FI29" s="836"/>
      <c r="FJ29" s="836"/>
      <c r="FK29" s="836"/>
      <c r="FL29" s="836"/>
      <c r="FM29" s="836"/>
      <c r="FN29" s="836"/>
      <c r="FO29" s="836"/>
      <c r="FP29" s="836"/>
      <c r="FQ29" s="836"/>
      <c r="FR29" s="836"/>
      <c r="FS29" s="836"/>
      <c r="FT29" s="836"/>
      <c r="FU29" s="836"/>
      <c r="FV29" s="836"/>
      <c r="FW29" s="836"/>
      <c r="FX29" s="836"/>
      <c r="FY29" s="836"/>
      <c r="FZ29" s="836"/>
      <c r="GA29" s="836"/>
      <c r="GB29" s="836"/>
      <c r="GC29" s="836"/>
      <c r="GD29" s="836"/>
      <c r="GE29" s="836"/>
      <c r="GF29" s="836"/>
      <c r="GG29" s="836"/>
      <c r="GH29" s="836"/>
      <c r="GI29" s="836"/>
      <c r="GJ29" s="836"/>
      <c r="GK29" s="836"/>
      <c r="GL29" s="836"/>
      <c r="GM29" s="836"/>
      <c r="GN29" s="836"/>
      <c r="GO29" s="836"/>
      <c r="GP29" s="836"/>
      <c r="GQ29" s="836"/>
      <c r="GR29" s="836"/>
      <c r="GS29" s="836"/>
      <c r="GT29" s="836"/>
      <c r="GU29" s="836"/>
      <c r="GV29" s="836"/>
      <c r="GW29" s="836"/>
      <c r="GX29" s="836"/>
      <c r="GY29" s="836"/>
      <c r="GZ29" s="836"/>
      <c r="HA29" s="836"/>
      <c r="HB29" s="836"/>
      <c r="HC29" s="836"/>
      <c r="HD29" s="836"/>
      <c r="HE29" s="836"/>
      <c r="HF29" s="836"/>
      <c r="HG29" s="836"/>
    </row>
    <row r="30" spans="1:215" s="512" customFormat="1" ht="15" customHeight="1" x14ac:dyDescent="0.3">
      <c r="A30" s="511"/>
      <c r="B30" s="673">
        <f>SUM(B29-B28)</f>
        <v>-74938.354323319043</v>
      </c>
      <c r="C30" s="673">
        <f t="shared" ref="C30:H30" si="12">SUM(C29-C28)</f>
        <v>-249515.11184701195</v>
      </c>
      <c r="D30" s="673">
        <f t="shared" si="12"/>
        <v>-58657.82840377884</v>
      </c>
      <c r="E30" s="673">
        <f t="shared" si="12"/>
        <v>-59800.27712992637</v>
      </c>
      <c r="F30" s="673">
        <f t="shared" si="12"/>
        <v>-442911.57170403609</v>
      </c>
      <c r="G30" s="673">
        <f t="shared" si="12"/>
        <v>0</v>
      </c>
      <c r="H30" s="673">
        <f t="shared" si="12"/>
        <v>-819388.61785533233</v>
      </c>
      <c r="I30" s="866">
        <f>SUM(H29-H28)/H29</f>
        <v>-0.38408408100360236</v>
      </c>
      <c r="J30" s="670">
        <f>SUM(J29-J28)</f>
        <v>0</v>
      </c>
      <c r="K30" s="670">
        <f t="shared" ref="K30:X30" si="13">SUM(K29-K28)</f>
        <v>-220</v>
      </c>
      <c r="L30" s="670">
        <f t="shared" si="13"/>
        <v>0</v>
      </c>
      <c r="M30" s="670">
        <f t="shared" si="13"/>
        <v>8</v>
      </c>
      <c r="N30" s="670">
        <f t="shared" si="13"/>
        <v>0</v>
      </c>
      <c r="O30" s="670">
        <f t="shared" si="13"/>
        <v>951</v>
      </c>
      <c r="P30" s="670">
        <f t="shared" si="13"/>
        <v>9944</v>
      </c>
      <c r="Q30" s="670">
        <f t="shared" si="13"/>
        <v>9.5635559131134348E-2</v>
      </c>
      <c r="R30" s="670">
        <f t="shared" si="13"/>
        <v>0</v>
      </c>
      <c r="S30" s="666">
        <f t="shared" si="13"/>
        <v>0</v>
      </c>
      <c r="T30" s="666">
        <f t="shared" si="13"/>
        <v>0</v>
      </c>
      <c r="U30" s="670">
        <f t="shared" si="13"/>
        <v>0</v>
      </c>
      <c r="V30" s="670">
        <f t="shared" si="13"/>
        <v>0</v>
      </c>
      <c r="W30" s="670">
        <f t="shared" si="13"/>
        <v>0</v>
      </c>
      <c r="X30" s="866">
        <f t="shared" si="13"/>
        <v>0</v>
      </c>
      <c r="Y30" s="835"/>
      <c r="Z30" s="836"/>
      <c r="AA30" s="836"/>
      <c r="AB30" s="836"/>
      <c r="AC30" s="836"/>
      <c r="AD30" s="836"/>
      <c r="AE30" s="836"/>
      <c r="AF30" s="836"/>
      <c r="AG30" s="836"/>
      <c r="AH30" s="836"/>
      <c r="AI30" s="836"/>
      <c r="AJ30" s="836"/>
      <c r="AK30" s="836"/>
      <c r="AL30" s="836"/>
      <c r="AM30" s="836"/>
      <c r="AN30" s="836"/>
      <c r="AO30" s="836"/>
      <c r="AP30" s="836"/>
      <c r="AQ30" s="836"/>
      <c r="AR30" s="836"/>
      <c r="AS30" s="836"/>
      <c r="AT30" s="836"/>
      <c r="AU30" s="836"/>
      <c r="AV30" s="836"/>
      <c r="AW30" s="836"/>
      <c r="AX30" s="836"/>
      <c r="AY30" s="836"/>
      <c r="AZ30" s="836"/>
      <c r="BA30" s="836"/>
      <c r="BB30" s="836"/>
      <c r="BC30" s="836"/>
      <c r="BD30" s="836"/>
      <c r="BE30" s="836"/>
      <c r="BF30" s="836"/>
      <c r="BG30" s="836"/>
      <c r="BH30" s="836"/>
      <c r="BI30" s="836"/>
      <c r="BJ30" s="836"/>
      <c r="BK30" s="836"/>
      <c r="BL30" s="836"/>
      <c r="BM30" s="836"/>
      <c r="BN30" s="836"/>
      <c r="BO30" s="836"/>
      <c r="BP30" s="836"/>
      <c r="BQ30" s="836"/>
      <c r="BR30" s="836"/>
      <c r="BS30" s="836"/>
      <c r="BT30" s="836"/>
      <c r="BU30" s="836"/>
      <c r="BV30" s="836"/>
      <c r="BW30" s="836"/>
      <c r="BX30" s="836"/>
      <c r="BY30" s="836"/>
      <c r="BZ30" s="836"/>
      <c r="CA30" s="836"/>
      <c r="CB30" s="836"/>
      <c r="CC30" s="836"/>
      <c r="CD30" s="836"/>
      <c r="CE30" s="836"/>
      <c r="CF30" s="836"/>
      <c r="CG30" s="836"/>
      <c r="CH30" s="836"/>
      <c r="CI30" s="836"/>
      <c r="CJ30" s="836"/>
      <c r="CK30" s="836"/>
      <c r="CL30" s="836"/>
      <c r="CM30" s="836"/>
      <c r="CN30" s="836"/>
      <c r="CO30" s="836"/>
      <c r="CP30" s="836"/>
      <c r="CQ30" s="836"/>
      <c r="CR30" s="836"/>
      <c r="CS30" s="836"/>
      <c r="CT30" s="836"/>
      <c r="CU30" s="836"/>
      <c r="CV30" s="836"/>
      <c r="CW30" s="836"/>
      <c r="CX30" s="836"/>
      <c r="CY30" s="836"/>
      <c r="CZ30" s="836"/>
      <c r="DA30" s="836"/>
      <c r="DB30" s="836"/>
      <c r="DC30" s="836"/>
      <c r="DD30" s="836"/>
      <c r="DE30" s="836"/>
      <c r="DF30" s="836"/>
      <c r="DG30" s="836"/>
      <c r="DH30" s="836"/>
      <c r="DI30" s="836"/>
      <c r="DJ30" s="836"/>
      <c r="DK30" s="836"/>
      <c r="DL30" s="836"/>
      <c r="DM30" s="836"/>
      <c r="DN30" s="836"/>
      <c r="DO30" s="836"/>
      <c r="DP30" s="836"/>
      <c r="DQ30" s="836"/>
      <c r="DR30" s="836"/>
      <c r="DS30" s="836"/>
      <c r="DT30" s="836"/>
      <c r="DU30" s="836"/>
      <c r="DV30" s="836"/>
      <c r="DW30" s="836"/>
      <c r="DX30" s="836"/>
      <c r="DY30" s="836"/>
      <c r="DZ30" s="836"/>
      <c r="EA30" s="836"/>
      <c r="EB30" s="836"/>
      <c r="EC30" s="836"/>
      <c r="ED30" s="836"/>
      <c r="EE30" s="836"/>
      <c r="EF30" s="836"/>
      <c r="EG30" s="836"/>
      <c r="EH30" s="836"/>
      <c r="EI30" s="836"/>
      <c r="EJ30" s="836"/>
      <c r="EK30" s="836"/>
      <c r="EL30" s="836"/>
      <c r="EM30" s="836"/>
      <c r="EN30" s="836"/>
      <c r="EO30" s="836"/>
      <c r="EP30" s="836"/>
      <c r="EQ30" s="836"/>
      <c r="ER30" s="836"/>
      <c r="ES30" s="836"/>
      <c r="ET30" s="836"/>
      <c r="EU30" s="836"/>
      <c r="EV30" s="836"/>
      <c r="EW30" s="836"/>
      <c r="EX30" s="836"/>
      <c r="EY30" s="836"/>
      <c r="EZ30" s="836"/>
      <c r="FA30" s="836"/>
      <c r="FB30" s="836"/>
      <c r="FC30" s="836"/>
      <c r="FD30" s="836"/>
      <c r="FE30" s="836"/>
      <c r="FF30" s="836"/>
      <c r="FG30" s="836"/>
      <c r="FH30" s="836"/>
      <c r="FI30" s="836"/>
      <c r="FJ30" s="836"/>
      <c r="FK30" s="836"/>
      <c r="FL30" s="836"/>
      <c r="FM30" s="836"/>
      <c r="FN30" s="836"/>
      <c r="FO30" s="836"/>
      <c r="FP30" s="836"/>
      <c r="FQ30" s="836"/>
      <c r="FR30" s="836"/>
      <c r="FS30" s="836"/>
      <c r="FT30" s="836"/>
      <c r="FU30" s="836"/>
      <c r="FV30" s="836"/>
      <c r="FW30" s="836"/>
      <c r="FX30" s="836"/>
      <c r="FY30" s="836"/>
      <c r="FZ30" s="836"/>
      <c r="GA30" s="836"/>
      <c r="GB30" s="836"/>
      <c r="GC30" s="836"/>
      <c r="GD30" s="836"/>
      <c r="GE30" s="836"/>
      <c r="GF30" s="836"/>
      <c r="GG30" s="836"/>
      <c r="GH30" s="836"/>
      <c r="GI30" s="836"/>
      <c r="GJ30" s="836"/>
      <c r="GK30" s="836"/>
      <c r="GL30" s="836"/>
      <c r="GM30" s="836"/>
      <c r="GN30" s="836"/>
      <c r="GO30" s="836"/>
      <c r="GP30" s="836"/>
      <c r="GQ30" s="836"/>
      <c r="GR30" s="836"/>
      <c r="GS30" s="836"/>
      <c r="GT30" s="836"/>
      <c r="GU30" s="836"/>
      <c r="GV30" s="836"/>
      <c r="GW30" s="836"/>
      <c r="GX30" s="836"/>
      <c r="GY30" s="836"/>
      <c r="GZ30" s="836"/>
      <c r="HA30" s="836"/>
      <c r="HB30" s="836"/>
      <c r="HC30" s="836"/>
      <c r="HD30" s="836"/>
      <c r="HE30" s="836"/>
      <c r="HF30" s="836"/>
      <c r="HG30" s="836"/>
    </row>
    <row r="31" spans="1:215" s="690" customFormat="1" ht="15" customHeight="1" x14ac:dyDescent="0.3">
      <c r="A31" s="688"/>
      <c r="B31" s="701"/>
      <c r="C31" s="701"/>
      <c r="D31" s="701"/>
      <c r="E31" s="701"/>
      <c r="F31" s="701"/>
      <c r="G31" s="701"/>
      <c r="H31" s="701"/>
      <c r="I31" s="747"/>
      <c r="J31" s="715"/>
      <c r="K31" s="716"/>
      <c r="L31" s="728"/>
      <c r="M31" s="728"/>
      <c r="N31" s="728"/>
      <c r="O31" s="728"/>
      <c r="P31" s="728"/>
      <c r="Q31" s="728"/>
      <c r="R31" s="729"/>
      <c r="S31" s="691"/>
      <c r="T31" s="691"/>
      <c r="U31" s="715"/>
      <c r="V31" s="715"/>
      <c r="W31" s="715"/>
      <c r="X31" s="746"/>
      <c r="Y31" s="835"/>
      <c r="Z31" s="836"/>
      <c r="AA31" s="836"/>
      <c r="AB31" s="836"/>
      <c r="AC31" s="836"/>
      <c r="AD31" s="836"/>
      <c r="AE31" s="836"/>
      <c r="AF31" s="836"/>
      <c r="AG31" s="836"/>
      <c r="AH31" s="836"/>
      <c r="AI31" s="836"/>
      <c r="AJ31" s="836"/>
      <c r="AK31" s="836"/>
      <c r="AL31" s="836"/>
      <c r="AM31" s="836"/>
      <c r="AN31" s="836"/>
      <c r="AO31" s="836"/>
      <c r="AP31" s="836"/>
      <c r="AQ31" s="836"/>
      <c r="AR31" s="836"/>
      <c r="AS31" s="836"/>
      <c r="AT31" s="836"/>
      <c r="AU31" s="836"/>
      <c r="AV31" s="836"/>
      <c r="AW31" s="836"/>
      <c r="AX31" s="836"/>
      <c r="AY31" s="836"/>
      <c r="AZ31" s="836"/>
      <c r="BA31" s="836"/>
      <c r="BB31" s="836"/>
      <c r="BC31" s="836"/>
      <c r="BD31" s="836"/>
      <c r="BE31" s="836"/>
      <c r="BF31" s="836"/>
      <c r="BG31" s="836"/>
      <c r="BH31" s="836"/>
      <c r="BI31" s="836"/>
      <c r="BJ31" s="836"/>
      <c r="BK31" s="836"/>
      <c r="BL31" s="836"/>
      <c r="BM31" s="836"/>
      <c r="BN31" s="836"/>
      <c r="BO31" s="836"/>
      <c r="BP31" s="836"/>
      <c r="BQ31" s="836"/>
      <c r="BR31" s="836"/>
      <c r="BS31" s="836"/>
      <c r="BT31" s="836"/>
      <c r="BU31" s="836"/>
      <c r="BV31" s="836"/>
      <c r="BW31" s="836"/>
      <c r="BX31" s="836"/>
      <c r="BY31" s="836"/>
      <c r="BZ31" s="836"/>
      <c r="CA31" s="836"/>
      <c r="CB31" s="836"/>
      <c r="CC31" s="836"/>
      <c r="CD31" s="836"/>
      <c r="CE31" s="836"/>
      <c r="CF31" s="836"/>
      <c r="CG31" s="836"/>
      <c r="CH31" s="836"/>
      <c r="CI31" s="836"/>
      <c r="CJ31" s="836"/>
      <c r="CK31" s="836"/>
      <c r="CL31" s="836"/>
      <c r="CM31" s="836"/>
      <c r="CN31" s="836"/>
      <c r="CO31" s="836"/>
      <c r="CP31" s="836"/>
      <c r="CQ31" s="836"/>
      <c r="CR31" s="836"/>
      <c r="CS31" s="836"/>
      <c r="CT31" s="836"/>
      <c r="CU31" s="836"/>
      <c r="CV31" s="836"/>
      <c r="CW31" s="836"/>
      <c r="CX31" s="836"/>
      <c r="CY31" s="836"/>
      <c r="CZ31" s="836"/>
      <c r="DA31" s="836"/>
      <c r="DB31" s="836"/>
      <c r="DC31" s="836"/>
      <c r="DD31" s="836"/>
      <c r="DE31" s="836"/>
      <c r="DF31" s="836"/>
      <c r="DG31" s="836"/>
      <c r="DH31" s="836"/>
      <c r="DI31" s="836"/>
      <c r="DJ31" s="836"/>
      <c r="DK31" s="836"/>
      <c r="DL31" s="836"/>
      <c r="DM31" s="836"/>
      <c r="DN31" s="836"/>
      <c r="DO31" s="836"/>
      <c r="DP31" s="836"/>
      <c r="DQ31" s="836"/>
      <c r="DR31" s="836"/>
      <c r="DS31" s="836"/>
      <c r="DT31" s="836"/>
      <c r="DU31" s="836"/>
      <c r="DV31" s="836"/>
      <c r="DW31" s="836"/>
      <c r="DX31" s="836"/>
      <c r="DY31" s="836"/>
      <c r="DZ31" s="836"/>
      <c r="EA31" s="836"/>
      <c r="EB31" s="836"/>
      <c r="EC31" s="836"/>
      <c r="ED31" s="836"/>
      <c r="EE31" s="836"/>
      <c r="EF31" s="836"/>
      <c r="EG31" s="836"/>
      <c r="EH31" s="836"/>
      <c r="EI31" s="836"/>
      <c r="EJ31" s="836"/>
      <c r="EK31" s="836"/>
      <c r="EL31" s="836"/>
      <c r="EM31" s="836"/>
      <c r="EN31" s="836"/>
      <c r="EO31" s="836"/>
      <c r="EP31" s="836"/>
      <c r="EQ31" s="836"/>
      <c r="ER31" s="836"/>
      <c r="ES31" s="836"/>
      <c r="ET31" s="836"/>
      <c r="EU31" s="836"/>
      <c r="EV31" s="836"/>
      <c r="EW31" s="836"/>
      <c r="EX31" s="836"/>
      <c r="EY31" s="836"/>
      <c r="EZ31" s="836"/>
      <c r="FA31" s="836"/>
      <c r="FB31" s="836"/>
      <c r="FC31" s="836"/>
      <c r="FD31" s="836"/>
      <c r="FE31" s="836"/>
      <c r="FF31" s="836"/>
      <c r="FG31" s="836"/>
      <c r="FH31" s="836"/>
      <c r="FI31" s="836"/>
      <c r="FJ31" s="836"/>
      <c r="FK31" s="836"/>
      <c r="FL31" s="836"/>
      <c r="FM31" s="836"/>
      <c r="FN31" s="836"/>
      <c r="FO31" s="836"/>
      <c r="FP31" s="836"/>
      <c r="FQ31" s="836"/>
      <c r="FR31" s="836"/>
      <c r="FS31" s="836"/>
      <c r="FT31" s="836"/>
      <c r="FU31" s="836"/>
      <c r="FV31" s="836"/>
      <c r="FW31" s="836"/>
      <c r="FX31" s="836"/>
      <c r="FY31" s="836"/>
      <c r="FZ31" s="836"/>
      <c r="GA31" s="836"/>
      <c r="GB31" s="836"/>
      <c r="GC31" s="836"/>
      <c r="GD31" s="836"/>
      <c r="GE31" s="836"/>
      <c r="GF31" s="836"/>
      <c r="GG31" s="836"/>
      <c r="GH31" s="836"/>
      <c r="GI31" s="836"/>
      <c r="GJ31" s="836"/>
      <c r="GK31" s="836"/>
      <c r="GL31" s="836"/>
      <c r="GM31" s="836"/>
      <c r="GN31" s="836"/>
      <c r="GO31" s="836"/>
      <c r="GP31" s="836"/>
      <c r="GQ31" s="836"/>
      <c r="GR31" s="836"/>
      <c r="GS31" s="836"/>
      <c r="GT31" s="836"/>
      <c r="GU31" s="836"/>
      <c r="GV31" s="836"/>
      <c r="GW31" s="836"/>
      <c r="GX31" s="836"/>
      <c r="GY31" s="836"/>
      <c r="GZ31" s="836"/>
      <c r="HA31" s="836"/>
      <c r="HB31" s="836"/>
      <c r="HC31" s="836"/>
      <c r="HD31" s="836"/>
      <c r="HE31" s="836"/>
      <c r="HF31" s="836"/>
      <c r="HG31" s="836"/>
    </row>
    <row r="32" spans="1:215" s="512" customFormat="1" ht="15" customHeight="1" x14ac:dyDescent="0.3">
      <c r="A32" s="511" t="s">
        <v>910</v>
      </c>
      <c r="B32" s="659">
        <f>'FY20 Final Allocations '!Y47</f>
        <v>425095.48199229315</v>
      </c>
      <c r="C32" s="659">
        <f>'FY20 Final Allocations '!Z47</f>
        <v>102501.51691345067</v>
      </c>
      <c r="D32" s="659">
        <f>'FY20 Final Allocations '!AA47</f>
        <v>226773.3742505695</v>
      </c>
      <c r="E32" s="659">
        <f>'FY20 Final Allocations '!AB47</f>
        <v>229141.03592995409</v>
      </c>
      <c r="F32" s="659">
        <f>'FY20 Final Allocations '!AC47</f>
        <v>983511.40908626746</v>
      </c>
      <c r="G32" s="659">
        <f>'FY20 Final Allocations '!Q47</f>
        <v>14392.000213248552</v>
      </c>
      <c r="H32" s="659">
        <f>'FY20 Final Allocations '!BB47</f>
        <v>937441.69023351569</v>
      </c>
      <c r="I32" s="752"/>
      <c r="J32" s="699">
        <f>'FY21 Formula County '!K40</f>
        <v>758</v>
      </c>
      <c r="K32" s="796">
        <f>'FY20 Final Allocations '!AX46</f>
        <v>1152</v>
      </c>
      <c r="L32" s="805"/>
      <c r="M32" s="805"/>
      <c r="N32" s="805"/>
      <c r="O32" s="805"/>
      <c r="P32" s="805"/>
      <c r="Q32" s="805"/>
      <c r="R32" s="806">
        <f>'FY21 Formula County '!F40</f>
        <v>711</v>
      </c>
      <c r="S32" s="806">
        <f>'FY21 Formula County '!G40</f>
        <v>36</v>
      </c>
      <c r="T32" s="806">
        <f>'FY21 Formula County '!H40</f>
        <v>0</v>
      </c>
      <c r="U32" s="806">
        <f>'FY21 Formula County '!I40</f>
        <v>11</v>
      </c>
      <c r="V32" s="806">
        <f>'FY21 Formula County '!K40</f>
        <v>758</v>
      </c>
      <c r="W32" s="806">
        <f>'FY21 Formula County '!L40</f>
        <v>3214</v>
      </c>
      <c r="X32" s="851">
        <f>'FY21 Formula County '!M40</f>
        <v>0.2358431860609832</v>
      </c>
      <c r="Y32" s="835"/>
      <c r="Z32" s="836"/>
      <c r="AA32" s="836"/>
      <c r="AB32" s="836"/>
      <c r="AC32" s="836"/>
      <c r="AD32" s="836"/>
      <c r="AE32" s="836"/>
      <c r="AF32" s="836"/>
      <c r="AG32" s="836"/>
      <c r="AH32" s="836"/>
      <c r="AI32" s="836"/>
      <c r="AJ32" s="836"/>
      <c r="AK32" s="836"/>
      <c r="AL32" s="836"/>
      <c r="AM32" s="836"/>
      <c r="AN32" s="836"/>
      <c r="AO32" s="836"/>
      <c r="AP32" s="836"/>
      <c r="AQ32" s="836"/>
      <c r="AR32" s="836"/>
      <c r="AS32" s="836"/>
      <c r="AT32" s="836"/>
      <c r="AU32" s="836"/>
      <c r="AV32" s="836"/>
      <c r="AW32" s="836"/>
      <c r="AX32" s="836"/>
      <c r="AY32" s="836"/>
      <c r="AZ32" s="836"/>
      <c r="BA32" s="836"/>
      <c r="BB32" s="836"/>
      <c r="BC32" s="836"/>
      <c r="BD32" s="836"/>
      <c r="BE32" s="836"/>
      <c r="BF32" s="836"/>
      <c r="BG32" s="836"/>
      <c r="BH32" s="836"/>
      <c r="BI32" s="836"/>
      <c r="BJ32" s="836"/>
      <c r="BK32" s="836"/>
      <c r="BL32" s="836"/>
      <c r="BM32" s="836"/>
      <c r="BN32" s="836"/>
      <c r="BO32" s="836"/>
      <c r="BP32" s="836"/>
      <c r="BQ32" s="836"/>
      <c r="BR32" s="836"/>
      <c r="BS32" s="836"/>
      <c r="BT32" s="836"/>
      <c r="BU32" s="836"/>
      <c r="BV32" s="836"/>
      <c r="BW32" s="836"/>
      <c r="BX32" s="836"/>
      <c r="BY32" s="836"/>
      <c r="BZ32" s="836"/>
      <c r="CA32" s="836"/>
      <c r="CB32" s="836"/>
      <c r="CC32" s="836"/>
      <c r="CD32" s="836"/>
      <c r="CE32" s="836"/>
      <c r="CF32" s="836"/>
      <c r="CG32" s="836"/>
      <c r="CH32" s="836"/>
      <c r="CI32" s="836"/>
      <c r="CJ32" s="836"/>
      <c r="CK32" s="836"/>
      <c r="CL32" s="836"/>
      <c r="CM32" s="836"/>
      <c r="CN32" s="836"/>
      <c r="CO32" s="836"/>
      <c r="CP32" s="836"/>
      <c r="CQ32" s="836"/>
      <c r="CR32" s="836"/>
      <c r="CS32" s="836"/>
      <c r="CT32" s="836"/>
      <c r="CU32" s="836"/>
      <c r="CV32" s="836"/>
      <c r="CW32" s="836"/>
      <c r="CX32" s="836"/>
      <c r="CY32" s="836"/>
      <c r="CZ32" s="836"/>
      <c r="DA32" s="836"/>
      <c r="DB32" s="836"/>
      <c r="DC32" s="836"/>
      <c r="DD32" s="836"/>
      <c r="DE32" s="836"/>
      <c r="DF32" s="836"/>
      <c r="DG32" s="836"/>
      <c r="DH32" s="836"/>
      <c r="DI32" s="836"/>
      <c r="DJ32" s="836"/>
      <c r="DK32" s="836"/>
      <c r="DL32" s="836"/>
      <c r="DM32" s="836"/>
      <c r="DN32" s="836"/>
      <c r="DO32" s="836"/>
      <c r="DP32" s="836"/>
      <c r="DQ32" s="836"/>
      <c r="DR32" s="836"/>
      <c r="DS32" s="836"/>
      <c r="DT32" s="836"/>
      <c r="DU32" s="836"/>
      <c r="DV32" s="836"/>
      <c r="DW32" s="836"/>
      <c r="DX32" s="836"/>
      <c r="DY32" s="836"/>
      <c r="DZ32" s="836"/>
      <c r="EA32" s="836"/>
      <c r="EB32" s="836"/>
      <c r="EC32" s="836"/>
      <c r="ED32" s="836"/>
      <c r="EE32" s="836"/>
      <c r="EF32" s="836"/>
      <c r="EG32" s="836"/>
      <c r="EH32" s="836"/>
      <c r="EI32" s="836"/>
      <c r="EJ32" s="836"/>
      <c r="EK32" s="836"/>
      <c r="EL32" s="836"/>
      <c r="EM32" s="836"/>
      <c r="EN32" s="836"/>
      <c r="EO32" s="836"/>
      <c r="EP32" s="836"/>
      <c r="EQ32" s="836"/>
      <c r="ER32" s="836"/>
      <c r="ES32" s="836"/>
      <c r="ET32" s="836"/>
      <c r="EU32" s="836"/>
      <c r="EV32" s="836"/>
      <c r="EW32" s="836"/>
      <c r="EX32" s="836"/>
      <c r="EY32" s="836"/>
      <c r="EZ32" s="836"/>
      <c r="FA32" s="836"/>
      <c r="FB32" s="836"/>
      <c r="FC32" s="836"/>
      <c r="FD32" s="836"/>
      <c r="FE32" s="836"/>
      <c r="FF32" s="836"/>
      <c r="FG32" s="836"/>
      <c r="FH32" s="836"/>
      <c r="FI32" s="836"/>
      <c r="FJ32" s="836"/>
      <c r="FK32" s="836"/>
      <c r="FL32" s="836"/>
      <c r="FM32" s="836"/>
      <c r="FN32" s="836"/>
      <c r="FO32" s="836"/>
      <c r="FP32" s="836"/>
      <c r="FQ32" s="836"/>
      <c r="FR32" s="836"/>
      <c r="FS32" s="836"/>
      <c r="FT32" s="836"/>
      <c r="FU32" s="836"/>
      <c r="FV32" s="836"/>
      <c r="FW32" s="836"/>
      <c r="FX32" s="836"/>
      <c r="FY32" s="836"/>
      <c r="FZ32" s="836"/>
      <c r="GA32" s="836"/>
      <c r="GB32" s="836"/>
      <c r="GC32" s="836"/>
      <c r="GD32" s="836"/>
      <c r="GE32" s="836"/>
      <c r="GF32" s="836"/>
      <c r="GG32" s="836"/>
      <c r="GH32" s="836"/>
      <c r="GI32" s="836"/>
      <c r="GJ32" s="836"/>
      <c r="GK32" s="836"/>
      <c r="GL32" s="836"/>
      <c r="GM32" s="836"/>
      <c r="GN32" s="836"/>
      <c r="GO32" s="836"/>
      <c r="GP32" s="836"/>
      <c r="GQ32" s="836"/>
      <c r="GR32" s="836"/>
      <c r="GS32" s="836"/>
      <c r="GT32" s="836"/>
      <c r="GU32" s="836"/>
      <c r="GV32" s="836"/>
      <c r="GW32" s="836"/>
      <c r="GX32" s="836"/>
      <c r="GY32" s="836"/>
      <c r="GZ32" s="836"/>
      <c r="HA32" s="836"/>
      <c r="HB32" s="836"/>
      <c r="HC32" s="836"/>
      <c r="HD32" s="836"/>
      <c r="HE32" s="836"/>
      <c r="HF32" s="836"/>
      <c r="HG32" s="836"/>
    </row>
    <row r="33" spans="1:215" s="690" customFormat="1" ht="15" customHeight="1" thickBot="1" x14ac:dyDescent="0.35">
      <c r="A33" s="688">
        <v>2021</v>
      </c>
      <c r="B33" s="689">
        <f>'FY21 Allocations'!Y47</f>
        <v>427227.6855598549</v>
      </c>
      <c r="C33" s="689">
        <f>'FY21 Allocations'!Z47</f>
        <v>104574.3730390696</v>
      </c>
      <c r="D33" s="689">
        <f>'FY21 Allocations'!AA47</f>
        <v>221376.16019205254</v>
      </c>
      <c r="E33" s="689">
        <f>'FY21 Allocations'!AB47</f>
        <v>223687.4714425386</v>
      </c>
      <c r="F33" s="689">
        <f>'FY21 Allocations'!AC47</f>
        <v>976865.69023351558</v>
      </c>
      <c r="G33" s="689">
        <f>'FY21 Allocations'!Q47</f>
        <v>0</v>
      </c>
      <c r="H33" s="689">
        <f>'FY21 Allocations'!BB47</f>
        <v>891807.22227964969</v>
      </c>
      <c r="I33" s="747"/>
      <c r="J33" s="808">
        <f>'FY21 Formula Counts '!K40</f>
        <v>758</v>
      </c>
      <c r="K33" s="809">
        <f>'FY21 Allocations'!AX46</f>
        <v>1163</v>
      </c>
      <c r="L33" s="817"/>
      <c r="M33" s="817"/>
      <c r="N33" s="817"/>
      <c r="O33" s="817"/>
      <c r="P33" s="817"/>
      <c r="Q33" s="817"/>
      <c r="R33" s="818">
        <f>'FY21 Formula Counts '!F40</f>
        <v>711</v>
      </c>
      <c r="S33" s="818">
        <f>'FY21 Formula Counts '!G40</f>
        <v>36</v>
      </c>
      <c r="T33" s="818">
        <f>'FY21 Formula Counts '!H40</f>
        <v>0</v>
      </c>
      <c r="U33" s="818">
        <f>'FY21 Formula Counts '!I40</f>
        <v>11</v>
      </c>
      <c r="V33" s="818">
        <f>'FY21 Formula Counts '!K40</f>
        <v>758</v>
      </c>
      <c r="W33" s="818">
        <f>'FY21 Formula Counts '!L40</f>
        <v>3214</v>
      </c>
      <c r="X33" s="846">
        <f>'FY21 Formula Counts '!M40</f>
        <v>0.2358431860609832</v>
      </c>
      <c r="Y33" s="835"/>
      <c r="Z33" s="836"/>
      <c r="AA33" s="836"/>
      <c r="AB33" s="836"/>
      <c r="AC33" s="836"/>
      <c r="AD33" s="836"/>
      <c r="AE33" s="836"/>
      <c r="AF33" s="836"/>
      <c r="AG33" s="836"/>
      <c r="AH33" s="836"/>
      <c r="AI33" s="836"/>
      <c r="AJ33" s="836"/>
      <c r="AK33" s="836"/>
      <c r="AL33" s="836"/>
      <c r="AM33" s="836"/>
      <c r="AN33" s="836"/>
      <c r="AO33" s="836"/>
      <c r="AP33" s="836"/>
      <c r="AQ33" s="836"/>
      <c r="AR33" s="836"/>
      <c r="AS33" s="836"/>
      <c r="AT33" s="836"/>
      <c r="AU33" s="836"/>
      <c r="AV33" s="836"/>
      <c r="AW33" s="836"/>
      <c r="AX33" s="836"/>
      <c r="AY33" s="836"/>
      <c r="AZ33" s="836"/>
      <c r="BA33" s="836"/>
      <c r="BB33" s="836"/>
      <c r="BC33" s="836"/>
      <c r="BD33" s="836"/>
      <c r="BE33" s="836"/>
      <c r="BF33" s="836"/>
      <c r="BG33" s="836"/>
      <c r="BH33" s="836"/>
      <c r="BI33" s="836"/>
      <c r="BJ33" s="836"/>
      <c r="BK33" s="836"/>
      <c r="BL33" s="836"/>
      <c r="BM33" s="836"/>
      <c r="BN33" s="836"/>
      <c r="BO33" s="836"/>
      <c r="BP33" s="836"/>
      <c r="BQ33" s="836"/>
      <c r="BR33" s="836"/>
      <c r="BS33" s="836"/>
      <c r="BT33" s="836"/>
      <c r="BU33" s="836"/>
      <c r="BV33" s="836"/>
      <c r="BW33" s="836"/>
      <c r="BX33" s="836"/>
      <c r="BY33" s="836"/>
      <c r="BZ33" s="836"/>
      <c r="CA33" s="836"/>
      <c r="CB33" s="836"/>
      <c r="CC33" s="836"/>
      <c r="CD33" s="836"/>
      <c r="CE33" s="836"/>
      <c r="CF33" s="836"/>
      <c r="CG33" s="836"/>
      <c r="CH33" s="836"/>
      <c r="CI33" s="836"/>
      <c r="CJ33" s="836"/>
      <c r="CK33" s="836"/>
      <c r="CL33" s="836"/>
      <c r="CM33" s="836"/>
      <c r="CN33" s="836"/>
      <c r="CO33" s="836"/>
      <c r="CP33" s="836"/>
      <c r="CQ33" s="836"/>
      <c r="CR33" s="836"/>
      <c r="CS33" s="836"/>
      <c r="CT33" s="836"/>
      <c r="CU33" s="836"/>
      <c r="CV33" s="836"/>
      <c r="CW33" s="836"/>
      <c r="CX33" s="836"/>
      <c r="CY33" s="836"/>
      <c r="CZ33" s="836"/>
      <c r="DA33" s="836"/>
      <c r="DB33" s="836"/>
      <c r="DC33" s="836"/>
      <c r="DD33" s="836"/>
      <c r="DE33" s="836"/>
      <c r="DF33" s="836"/>
      <c r="DG33" s="836"/>
      <c r="DH33" s="836"/>
      <c r="DI33" s="836"/>
      <c r="DJ33" s="836"/>
      <c r="DK33" s="836"/>
      <c r="DL33" s="836"/>
      <c r="DM33" s="836"/>
      <c r="DN33" s="836"/>
      <c r="DO33" s="836"/>
      <c r="DP33" s="836"/>
      <c r="DQ33" s="836"/>
      <c r="DR33" s="836"/>
      <c r="DS33" s="836"/>
      <c r="DT33" s="836"/>
      <c r="DU33" s="836"/>
      <c r="DV33" s="836"/>
      <c r="DW33" s="836"/>
      <c r="DX33" s="836"/>
      <c r="DY33" s="836"/>
      <c r="DZ33" s="836"/>
      <c r="EA33" s="836"/>
      <c r="EB33" s="836"/>
      <c r="EC33" s="836"/>
      <c r="ED33" s="836"/>
      <c r="EE33" s="836"/>
      <c r="EF33" s="836"/>
      <c r="EG33" s="836"/>
      <c r="EH33" s="836"/>
      <c r="EI33" s="836"/>
      <c r="EJ33" s="836"/>
      <c r="EK33" s="836"/>
      <c r="EL33" s="836"/>
      <c r="EM33" s="836"/>
      <c r="EN33" s="836"/>
      <c r="EO33" s="836"/>
      <c r="EP33" s="836"/>
      <c r="EQ33" s="836"/>
      <c r="ER33" s="836"/>
      <c r="ES33" s="836"/>
      <c r="ET33" s="836"/>
      <c r="EU33" s="836"/>
      <c r="EV33" s="836"/>
      <c r="EW33" s="836"/>
      <c r="EX33" s="836"/>
      <c r="EY33" s="836"/>
      <c r="EZ33" s="836"/>
      <c r="FA33" s="836"/>
      <c r="FB33" s="836"/>
      <c r="FC33" s="836"/>
      <c r="FD33" s="836"/>
      <c r="FE33" s="836"/>
      <c r="FF33" s="836"/>
      <c r="FG33" s="836"/>
      <c r="FH33" s="836"/>
      <c r="FI33" s="836"/>
      <c r="FJ33" s="836"/>
      <c r="FK33" s="836"/>
      <c r="FL33" s="836"/>
      <c r="FM33" s="836"/>
      <c r="FN33" s="836"/>
      <c r="FO33" s="836"/>
      <c r="FP33" s="836"/>
      <c r="FQ33" s="836"/>
      <c r="FR33" s="836"/>
      <c r="FS33" s="836"/>
      <c r="FT33" s="836"/>
      <c r="FU33" s="836"/>
      <c r="FV33" s="836"/>
      <c r="FW33" s="836"/>
      <c r="FX33" s="836"/>
      <c r="FY33" s="836"/>
      <c r="FZ33" s="836"/>
      <c r="GA33" s="836"/>
      <c r="GB33" s="836"/>
      <c r="GC33" s="836"/>
      <c r="GD33" s="836"/>
      <c r="GE33" s="836"/>
      <c r="GF33" s="836"/>
      <c r="GG33" s="836"/>
      <c r="GH33" s="836"/>
      <c r="GI33" s="836"/>
      <c r="GJ33" s="836"/>
      <c r="GK33" s="836"/>
      <c r="GL33" s="836"/>
      <c r="GM33" s="836"/>
      <c r="GN33" s="836"/>
      <c r="GO33" s="836"/>
      <c r="GP33" s="836"/>
      <c r="GQ33" s="836"/>
      <c r="GR33" s="836"/>
      <c r="GS33" s="836"/>
      <c r="GT33" s="836"/>
      <c r="GU33" s="836"/>
      <c r="GV33" s="836"/>
      <c r="GW33" s="836"/>
      <c r="GX33" s="836"/>
      <c r="GY33" s="836"/>
      <c r="GZ33" s="836"/>
      <c r="HA33" s="836"/>
      <c r="HB33" s="836"/>
      <c r="HC33" s="836"/>
      <c r="HD33" s="836"/>
      <c r="HE33" s="836"/>
      <c r="HF33" s="836"/>
      <c r="HG33" s="836"/>
    </row>
    <row r="34" spans="1:215" s="512" customFormat="1" ht="15" customHeight="1" x14ac:dyDescent="0.3">
      <c r="A34" s="511"/>
      <c r="B34" s="664">
        <f>SUM(B33-B32)</f>
        <v>2132.2035675617517</v>
      </c>
      <c r="C34" s="664">
        <f t="shared" ref="C34:H34" si="14">SUM(C33-C32)</f>
        <v>2072.8561256189278</v>
      </c>
      <c r="D34" s="673">
        <f t="shared" si="14"/>
        <v>-5397.2140585169545</v>
      </c>
      <c r="E34" s="673">
        <f t="shared" si="14"/>
        <v>-5453.5644874154823</v>
      </c>
      <c r="F34" s="673">
        <f t="shared" si="14"/>
        <v>-6645.7188527518883</v>
      </c>
      <c r="G34" s="673">
        <f t="shared" si="14"/>
        <v>-14392.000213248552</v>
      </c>
      <c r="H34" s="673">
        <f t="shared" si="14"/>
        <v>-45634.467953865998</v>
      </c>
      <c r="I34" s="719">
        <f>SUM(H33-H32)/H33</f>
        <v>-5.1170776389559344E-2</v>
      </c>
      <c r="J34" s="670">
        <f>SUM(J33-J32)</f>
        <v>0</v>
      </c>
      <c r="K34" s="666">
        <f t="shared" ref="K34:X34" si="15">SUM(K33-K32)</f>
        <v>11</v>
      </c>
      <c r="L34" s="670">
        <f t="shared" si="15"/>
        <v>0</v>
      </c>
      <c r="M34" s="670">
        <f t="shared" si="15"/>
        <v>0</v>
      </c>
      <c r="N34" s="670">
        <f t="shared" si="15"/>
        <v>0</v>
      </c>
      <c r="O34" s="670">
        <f t="shared" si="15"/>
        <v>0</v>
      </c>
      <c r="P34" s="670">
        <f t="shared" si="15"/>
        <v>0</v>
      </c>
      <c r="Q34" s="670">
        <f t="shared" si="15"/>
        <v>0</v>
      </c>
      <c r="R34" s="670">
        <f t="shared" si="15"/>
        <v>0</v>
      </c>
      <c r="S34" s="666">
        <f t="shared" si="15"/>
        <v>0</v>
      </c>
      <c r="T34" s="666">
        <f t="shared" si="15"/>
        <v>0</v>
      </c>
      <c r="U34" s="670">
        <f t="shared" si="15"/>
        <v>0</v>
      </c>
      <c r="V34" s="670">
        <f t="shared" si="15"/>
        <v>0</v>
      </c>
      <c r="W34" s="666">
        <f t="shared" si="15"/>
        <v>0</v>
      </c>
      <c r="X34" s="866">
        <f t="shared" si="15"/>
        <v>0</v>
      </c>
      <c r="Y34" s="835"/>
      <c r="Z34" s="836"/>
      <c r="AA34" s="836"/>
      <c r="AB34" s="836"/>
      <c r="AC34" s="836"/>
      <c r="AD34" s="836"/>
      <c r="AE34" s="836"/>
      <c r="AF34" s="836"/>
      <c r="AG34" s="836"/>
      <c r="AH34" s="836"/>
      <c r="AI34" s="836"/>
      <c r="AJ34" s="836"/>
      <c r="AK34" s="836"/>
      <c r="AL34" s="836"/>
      <c r="AM34" s="836"/>
      <c r="AN34" s="836"/>
      <c r="AO34" s="836"/>
      <c r="AP34" s="836"/>
      <c r="AQ34" s="836"/>
      <c r="AR34" s="836"/>
      <c r="AS34" s="836"/>
      <c r="AT34" s="836"/>
      <c r="AU34" s="836"/>
      <c r="AV34" s="836"/>
      <c r="AW34" s="836"/>
      <c r="AX34" s="836"/>
      <c r="AY34" s="836"/>
      <c r="AZ34" s="836"/>
      <c r="BA34" s="836"/>
      <c r="BB34" s="836"/>
      <c r="BC34" s="836"/>
      <c r="BD34" s="836"/>
      <c r="BE34" s="836"/>
      <c r="BF34" s="836"/>
      <c r="BG34" s="836"/>
      <c r="BH34" s="836"/>
      <c r="BI34" s="836"/>
      <c r="BJ34" s="836"/>
      <c r="BK34" s="836"/>
      <c r="BL34" s="836"/>
      <c r="BM34" s="836"/>
      <c r="BN34" s="836"/>
      <c r="BO34" s="836"/>
      <c r="BP34" s="836"/>
      <c r="BQ34" s="836"/>
      <c r="BR34" s="836"/>
      <c r="BS34" s="836"/>
      <c r="BT34" s="836"/>
      <c r="BU34" s="836"/>
      <c r="BV34" s="836"/>
      <c r="BW34" s="836"/>
      <c r="BX34" s="836"/>
      <c r="BY34" s="836"/>
      <c r="BZ34" s="836"/>
      <c r="CA34" s="836"/>
      <c r="CB34" s="836"/>
      <c r="CC34" s="836"/>
      <c r="CD34" s="836"/>
      <c r="CE34" s="836"/>
      <c r="CF34" s="836"/>
      <c r="CG34" s="836"/>
      <c r="CH34" s="836"/>
      <c r="CI34" s="836"/>
      <c r="CJ34" s="836"/>
      <c r="CK34" s="836"/>
      <c r="CL34" s="836"/>
      <c r="CM34" s="836"/>
      <c r="CN34" s="836"/>
      <c r="CO34" s="836"/>
      <c r="CP34" s="836"/>
      <c r="CQ34" s="836"/>
      <c r="CR34" s="836"/>
      <c r="CS34" s="836"/>
      <c r="CT34" s="836"/>
      <c r="CU34" s="836"/>
      <c r="CV34" s="836"/>
      <c r="CW34" s="836"/>
      <c r="CX34" s="836"/>
      <c r="CY34" s="836"/>
      <c r="CZ34" s="836"/>
      <c r="DA34" s="836"/>
      <c r="DB34" s="836"/>
      <c r="DC34" s="836"/>
      <c r="DD34" s="836"/>
      <c r="DE34" s="836"/>
      <c r="DF34" s="836"/>
      <c r="DG34" s="836"/>
      <c r="DH34" s="836"/>
      <c r="DI34" s="836"/>
      <c r="DJ34" s="836"/>
      <c r="DK34" s="836"/>
      <c r="DL34" s="836"/>
      <c r="DM34" s="836"/>
      <c r="DN34" s="836"/>
      <c r="DO34" s="836"/>
      <c r="DP34" s="836"/>
      <c r="DQ34" s="836"/>
      <c r="DR34" s="836"/>
      <c r="DS34" s="836"/>
      <c r="DT34" s="836"/>
      <c r="DU34" s="836"/>
      <c r="DV34" s="836"/>
      <c r="DW34" s="836"/>
      <c r="DX34" s="836"/>
      <c r="DY34" s="836"/>
      <c r="DZ34" s="836"/>
      <c r="EA34" s="836"/>
      <c r="EB34" s="836"/>
      <c r="EC34" s="836"/>
      <c r="ED34" s="836"/>
      <c r="EE34" s="836"/>
      <c r="EF34" s="836"/>
      <c r="EG34" s="836"/>
      <c r="EH34" s="836"/>
      <c r="EI34" s="836"/>
      <c r="EJ34" s="836"/>
      <c r="EK34" s="836"/>
      <c r="EL34" s="836"/>
      <c r="EM34" s="836"/>
      <c r="EN34" s="836"/>
      <c r="EO34" s="836"/>
      <c r="EP34" s="836"/>
      <c r="EQ34" s="836"/>
      <c r="ER34" s="836"/>
      <c r="ES34" s="836"/>
      <c r="ET34" s="836"/>
      <c r="EU34" s="836"/>
      <c r="EV34" s="836"/>
      <c r="EW34" s="836"/>
      <c r="EX34" s="836"/>
      <c r="EY34" s="836"/>
      <c r="EZ34" s="836"/>
      <c r="FA34" s="836"/>
      <c r="FB34" s="836"/>
      <c r="FC34" s="836"/>
      <c r="FD34" s="836"/>
      <c r="FE34" s="836"/>
      <c r="FF34" s="836"/>
      <c r="FG34" s="836"/>
      <c r="FH34" s="836"/>
      <c r="FI34" s="836"/>
      <c r="FJ34" s="836"/>
      <c r="FK34" s="836"/>
      <c r="FL34" s="836"/>
      <c r="FM34" s="836"/>
      <c r="FN34" s="836"/>
      <c r="FO34" s="836"/>
      <c r="FP34" s="836"/>
      <c r="FQ34" s="836"/>
      <c r="FR34" s="836"/>
      <c r="FS34" s="836"/>
      <c r="FT34" s="836"/>
      <c r="FU34" s="836"/>
      <c r="FV34" s="836"/>
      <c r="FW34" s="836"/>
      <c r="FX34" s="836"/>
      <c r="FY34" s="836"/>
      <c r="FZ34" s="836"/>
      <c r="GA34" s="836"/>
      <c r="GB34" s="836"/>
      <c r="GC34" s="836"/>
      <c r="GD34" s="836"/>
      <c r="GE34" s="836"/>
      <c r="GF34" s="836"/>
      <c r="GG34" s="836"/>
      <c r="GH34" s="836"/>
      <c r="GI34" s="836"/>
      <c r="GJ34" s="836"/>
      <c r="GK34" s="836"/>
      <c r="GL34" s="836"/>
      <c r="GM34" s="836"/>
      <c r="GN34" s="836"/>
      <c r="GO34" s="836"/>
      <c r="GP34" s="836"/>
      <c r="GQ34" s="836"/>
      <c r="GR34" s="836"/>
      <c r="GS34" s="836"/>
      <c r="GT34" s="836"/>
      <c r="GU34" s="836"/>
      <c r="GV34" s="836"/>
      <c r="GW34" s="836"/>
      <c r="GX34" s="836"/>
      <c r="GY34" s="836"/>
      <c r="GZ34" s="836"/>
      <c r="HA34" s="836"/>
      <c r="HB34" s="836"/>
      <c r="HC34" s="836"/>
      <c r="HD34" s="836"/>
      <c r="HE34" s="836"/>
      <c r="HF34" s="836"/>
      <c r="HG34" s="836"/>
    </row>
    <row r="35" spans="1:215" s="690" customFormat="1" ht="15" customHeight="1" x14ac:dyDescent="0.3">
      <c r="A35" s="688"/>
      <c r="B35" s="702"/>
      <c r="C35" s="702"/>
      <c r="D35" s="702"/>
      <c r="E35" s="702"/>
      <c r="F35" s="702"/>
      <c r="G35" s="702"/>
      <c r="H35" s="702"/>
      <c r="I35" s="746"/>
      <c r="J35" s="756"/>
      <c r="K35" s="702"/>
      <c r="L35" s="757"/>
      <c r="M35" s="757"/>
      <c r="N35" s="757"/>
      <c r="O35" s="757"/>
      <c r="P35" s="757"/>
      <c r="Q35" s="739"/>
      <c r="R35" s="758"/>
      <c r="S35" s="759"/>
      <c r="T35" s="759"/>
      <c r="U35" s="759"/>
      <c r="V35" s="759"/>
      <c r="W35" s="759"/>
      <c r="X35" s="760"/>
      <c r="Y35" s="835"/>
      <c r="Z35" s="836"/>
      <c r="AA35" s="836"/>
      <c r="AB35" s="836"/>
      <c r="AC35" s="836"/>
      <c r="AD35" s="836"/>
      <c r="AE35" s="836"/>
      <c r="AF35" s="836"/>
      <c r="AG35" s="836"/>
      <c r="AH35" s="836"/>
      <c r="AI35" s="836"/>
      <c r="AJ35" s="836"/>
      <c r="AK35" s="836"/>
      <c r="AL35" s="836"/>
      <c r="AM35" s="836"/>
      <c r="AN35" s="836"/>
      <c r="AO35" s="836"/>
      <c r="AP35" s="836"/>
      <c r="AQ35" s="836"/>
      <c r="AR35" s="836"/>
      <c r="AS35" s="836"/>
      <c r="AT35" s="836"/>
      <c r="AU35" s="836"/>
      <c r="AV35" s="836"/>
      <c r="AW35" s="836"/>
      <c r="AX35" s="836"/>
      <c r="AY35" s="836"/>
      <c r="AZ35" s="836"/>
      <c r="BA35" s="836"/>
      <c r="BB35" s="836"/>
      <c r="BC35" s="836"/>
      <c r="BD35" s="836"/>
      <c r="BE35" s="836"/>
      <c r="BF35" s="836"/>
      <c r="BG35" s="836"/>
      <c r="BH35" s="836"/>
      <c r="BI35" s="836"/>
      <c r="BJ35" s="836"/>
      <c r="BK35" s="836"/>
      <c r="BL35" s="836"/>
      <c r="BM35" s="836"/>
      <c r="BN35" s="836"/>
      <c r="BO35" s="836"/>
      <c r="BP35" s="836"/>
      <c r="BQ35" s="836"/>
      <c r="BR35" s="836"/>
      <c r="BS35" s="836"/>
      <c r="BT35" s="836"/>
      <c r="BU35" s="836"/>
      <c r="BV35" s="836"/>
      <c r="BW35" s="836"/>
      <c r="BX35" s="836"/>
      <c r="BY35" s="836"/>
      <c r="BZ35" s="836"/>
      <c r="CA35" s="836"/>
      <c r="CB35" s="836"/>
      <c r="CC35" s="836"/>
      <c r="CD35" s="836"/>
      <c r="CE35" s="836"/>
      <c r="CF35" s="836"/>
      <c r="CG35" s="836"/>
      <c r="CH35" s="836"/>
      <c r="CI35" s="836"/>
      <c r="CJ35" s="836"/>
      <c r="CK35" s="836"/>
      <c r="CL35" s="836"/>
      <c r="CM35" s="836"/>
      <c r="CN35" s="836"/>
      <c r="CO35" s="836"/>
      <c r="CP35" s="836"/>
      <c r="CQ35" s="836"/>
      <c r="CR35" s="836"/>
      <c r="CS35" s="836"/>
      <c r="CT35" s="836"/>
      <c r="CU35" s="836"/>
      <c r="CV35" s="836"/>
      <c r="CW35" s="836"/>
      <c r="CX35" s="836"/>
      <c r="CY35" s="836"/>
      <c r="CZ35" s="836"/>
      <c r="DA35" s="836"/>
      <c r="DB35" s="836"/>
      <c r="DC35" s="836"/>
      <c r="DD35" s="836"/>
      <c r="DE35" s="836"/>
      <c r="DF35" s="836"/>
      <c r="DG35" s="836"/>
      <c r="DH35" s="836"/>
      <c r="DI35" s="836"/>
      <c r="DJ35" s="836"/>
      <c r="DK35" s="836"/>
      <c r="DL35" s="836"/>
      <c r="DM35" s="836"/>
      <c r="DN35" s="836"/>
      <c r="DO35" s="836"/>
      <c r="DP35" s="836"/>
      <c r="DQ35" s="836"/>
      <c r="DR35" s="836"/>
      <c r="DS35" s="836"/>
      <c r="DT35" s="836"/>
      <c r="DU35" s="836"/>
      <c r="DV35" s="836"/>
      <c r="DW35" s="836"/>
      <c r="DX35" s="836"/>
      <c r="DY35" s="836"/>
      <c r="DZ35" s="836"/>
      <c r="EA35" s="836"/>
      <c r="EB35" s="836"/>
      <c r="EC35" s="836"/>
      <c r="ED35" s="836"/>
      <c r="EE35" s="836"/>
      <c r="EF35" s="836"/>
      <c r="EG35" s="836"/>
      <c r="EH35" s="836"/>
      <c r="EI35" s="836"/>
      <c r="EJ35" s="836"/>
      <c r="EK35" s="836"/>
      <c r="EL35" s="836"/>
      <c r="EM35" s="836"/>
      <c r="EN35" s="836"/>
      <c r="EO35" s="836"/>
      <c r="EP35" s="836"/>
      <c r="EQ35" s="836"/>
      <c r="ER35" s="836"/>
      <c r="ES35" s="836"/>
      <c r="ET35" s="836"/>
      <c r="EU35" s="836"/>
      <c r="EV35" s="836"/>
      <c r="EW35" s="836"/>
      <c r="EX35" s="836"/>
      <c r="EY35" s="836"/>
      <c r="EZ35" s="836"/>
      <c r="FA35" s="836"/>
      <c r="FB35" s="836"/>
      <c r="FC35" s="836"/>
      <c r="FD35" s="836"/>
      <c r="FE35" s="836"/>
      <c r="FF35" s="836"/>
      <c r="FG35" s="836"/>
      <c r="FH35" s="836"/>
      <c r="FI35" s="836"/>
      <c r="FJ35" s="836"/>
      <c r="FK35" s="836"/>
      <c r="FL35" s="836"/>
      <c r="FM35" s="836"/>
      <c r="FN35" s="836"/>
      <c r="FO35" s="836"/>
      <c r="FP35" s="836"/>
      <c r="FQ35" s="836"/>
      <c r="FR35" s="836"/>
      <c r="FS35" s="836"/>
      <c r="FT35" s="836"/>
      <c r="FU35" s="836"/>
      <c r="FV35" s="836"/>
      <c r="FW35" s="836"/>
      <c r="FX35" s="836"/>
      <c r="FY35" s="836"/>
      <c r="FZ35" s="836"/>
      <c r="GA35" s="836"/>
      <c r="GB35" s="836"/>
      <c r="GC35" s="836"/>
      <c r="GD35" s="836"/>
      <c r="GE35" s="836"/>
      <c r="GF35" s="836"/>
      <c r="GG35" s="836"/>
      <c r="GH35" s="836"/>
      <c r="GI35" s="836"/>
      <c r="GJ35" s="836"/>
      <c r="GK35" s="836"/>
      <c r="GL35" s="836"/>
      <c r="GM35" s="836"/>
      <c r="GN35" s="836"/>
      <c r="GO35" s="836"/>
      <c r="GP35" s="836"/>
      <c r="GQ35" s="836"/>
      <c r="GR35" s="836"/>
      <c r="GS35" s="836"/>
      <c r="GT35" s="836"/>
      <c r="GU35" s="836"/>
      <c r="GV35" s="836"/>
      <c r="GW35" s="836"/>
      <c r="GX35" s="836"/>
      <c r="GY35" s="836"/>
      <c r="GZ35" s="836"/>
      <c r="HA35" s="836"/>
      <c r="HB35" s="836"/>
      <c r="HC35" s="836"/>
      <c r="HD35" s="836"/>
      <c r="HE35" s="836"/>
      <c r="HF35" s="836"/>
      <c r="HG35" s="836"/>
    </row>
    <row r="36" spans="1:215" s="512" customFormat="1" ht="15" customHeight="1" x14ac:dyDescent="0.3">
      <c r="A36" s="511" t="s">
        <v>892</v>
      </c>
      <c r="B36" s="672">
        <f>'FY20 Final Allocations '!Y49</f>
        <v>411219.40135609958</v>
      </c>
      <c r="C36" s="672">
        <f>'FY20 Final Allocations '!Z49</f>
        <v>99155.634930990578</v>
      </c>
      <c r="D36" s="672">
        <f>'FY20 Final Allocations '!AA49</f>
        <v>178231.64766569179</v>
      </c>
      <c r="E36" s="672">
        <f>'FY20 Final Allocations '!AB49</f>
        <v>180092.50211399826</v>
      </c>
      <c r="F36" s="672">
        <f>'FY20 Final Allocations '!AC49</f>
        <v>868699.18606678024</v>
      </c>
      <c r="G36" s="672">
        <f>'FY20 Final Allocations '!Q49</f>
        <v>0</v>
      </c>
      <c r="H36" s="672">
        <f>'FY20 Final Allocations '!BB49</f>
        <v>851274.82235341996</v>
      </c>
      <c r="I36" s="717"/>
      <c r="J36" s="762">
        <f>'FY21 Formula County '!K42</f>
        <v>722</v>
      </c>
      <c r="K36" s="743">
        <f>'FY20 Final Allocations '!AX51</f>
        <v>1313</v>
      </c>
      <c r="L36" s="763"/>
      <c r="M36" s="763"/>
      <c r="N36" s="763"/>
      <c r="O36" s="763"/>
      <c r="P36" s="763"/>
      <c r="Q36" s="744"/>
      <c r="R36" s="745">
        <f>'FY21 Formula County '!F42</f>
        <v>707</v>
      </c>
      <c r="S36" s="745">
        <f>'FY21 Formula County '!G42</f>
        <v>0</v>
      </c>
      <c r="T36" s="745">
        <f>'FY21 Formula County '!H42</f>
        <v>0</v>
      </c>
      <c r="U36" s="745">
        <f>'FY21 Formula County '!I42</f>
        <v>15</v>
      </c>
      <c r="V36" s="745">
        <f>'FY21 Formula County '!K42</f>
        <v>722</v>
      </c>
      <c r="W36" s="745">
        <f>'FY21 Formula County '!L42</f>
        <v>3636</v>
      </c>
      <c r="X36" s="849">
        <f>'FY21 Formula County '!M42</f>
        <v>0.19856985698569857</v>
      </c>
      <c r="Y36" s="835"/>
      <c r="Z36" s="836"/>
      <c r="AA36" s="836"/>
      <c r="AB36" s="836"/>
      <c r="AC36" s="836"/>
      <c r="AD36" s="836"/>
      <c r="AE36" s="836"/>
      <c r="AF36" s="836"/>
      <c r="AG36" s="836"/>
      <c r="AH36" s="836"/>
      <c r="AI36" s="836"/>
      <c r="AJ36" s="836"/>
      <c r="AK36" s="836"/>
      <c r="AL36" s="836"/>
      <c r="AM36" s="836"/>
      <c r="AN36" s="836"/>
      <c r="AO36" s="836"/>
      <c r="AP36" s="836"/>
      <c r="AQ36" s="836"/>
      <c r="AR36" s="836"/>
      <c r="AS36" s="836"/>
      <c r="AT36" s="836"/>
      <c r="AU36" s="836"/>
      <c r="AV36" s="836"/>
      <c r="AW36" s="836"/>
      <c r="AX36" s="836"/>
      <c r="AY36" s="836"/>
      <c r="AZ36" s="836"/>
      <c r="BA36" s="836"/>
      <c r="BB36" s="836"/>
      <c r="BC36" s="836"/>
      <c r="BD36" s="836"/>
      <c r="BE36" s="836"/>
      <c r="BF36" s="836"/>
      <c r="BG36" s="836"/>
      <c r="BH36" s="836"/>
      <c r="BI36" s="836"/>
      <c r="BJ36" s="836"/>
      <c r="BK36" s="836"/>
      <c r="BL36" s="836"/>
      <c r="BM36" s="836"/>
      <c r="BN36" s="836"/>
      <c r="BO36" s="836"/>
      <c r="BP36" s="836"/>
      <c r="BQ36" s="836"/>
      <c r="BR36" s="836"/>
      <c r="BS36" s="836"/>
      <c r="BT36" s="836"/>
      <c r="BU36" s="836"/>
      <c r="BV36" s="836"/>
      <c r="BW36" s="836"/>
      <c r="BX36" s="836"/>
      <c r="BY36" s="836"/>
      <c r="BZ36" s="836"/>
      <c r="CA36" s="836"/>
      <c r="CB36" s="836"/>
      <c r="CC36" s="836"/>
      <c r="CD36" s="836"/>
      <c r="CE36" s="836"/>
      <c r="CF36" s="836"/>
      <c r="CG36" s="836"/>
      <c r="CH36" s="836"/>
      <c r="CI36" s="836"/>
      <c r="CJ36" s="836"/>
      <c r="CK36" s="836"/>
      <c r="CL36" s="836"/>
      <c r="CM36" s="836"/>
      <c r="CN36" s="836"/>
      <c r="CO36" s="836"/>
      <c r="CP36" s="836"/>
      <c r="CQ36" s="836"/>
      <c r="CR36" s="836"/>
      <c r="CS36" s="836"/>
      <c r="CT36" s="836"/>
      <c r="CU36" s="836"/>
      <c r="CV36" s="836"/>
      <c r="CW36" s="836"/>
      <c r="CX36" s="836"/>
      <c r="CY36" s="836"/>
      <c r="CZ36" s="836"/>
      <c r="DA36" s="836"/>
      <c r="DB36" s="836"/>
      <c r="DC36" s="836"/>
      <c r="DD36" s="836"/>
      <c r="DE36" s="836"/>
      <c r="DF36" s="836"/>
      <c r="DG36" s="836"/>
      <c r="DH36" s="836"/>
      <c r="DI36" s="836"/>
      <c r="DJ36" s="836"/>
      <c r="DK36" s="836"/>
      <c r="DL36" s="836"/>
      <c r="DM36" s="836"/>
      <c r="DN36" s="836"/>
      <c r="DO36" s="836"/>
      <c r="DP36" s="836"/>
      <c r="DQ36" s="836"/>
      <c r="DR36" s="836"/>
      <c r="DS36" s="836"/>
      <c r="DT36" s="836"/>
      <c r="DU36" s="836"/>
      <c r="DV36" s="836"/>
      <c r="DW36" s="836"/>
      <c r="DX36" s="836"/>
      <c r="DY36" s="836"/>
      <c r="DZ36" s="836"/>
      <c r="EA36" s="836"/>
      <c r="EB36" s="836"/>
      <c r="EC36" s="836"/>
      <c r="ED36" s="836"/>
      <c r="EE36" s="836"/>
      <c r="EF36" s="836"/>
      <c r="EG36" s="836"/>
      <c r="EH36" s="836"/>
      <c r="EI36" s="836"/>
      <c r="EJ36" s="836"/>
      <c r="EK36" s="836"/>
      <c r="EL36" s="836"/>
      <c r="EM36" s="836"/>
      <c r="EN36" s="836"/>
      <c r="EO36" s="836"/>
      <c r="EP36" s="836"/>
      <c r="EQ36" s="836"/>
      <c r="ER36" s="836"/>
      <c r="ES36" s="836"/>
      <c r="ET36" s="836"/>
      <c r="EU36" s="836"/>
      <c r="EV36" s="836"/>
      <c r="EW36" s="836"/>
      <c r="EX36" s="836"/>
      <c r="EY36" s="836"/>
      <c r="EZ36" s="836"/>
      <c r="FA36" s="836"/>
      <c r="FB36" s="836"/>
      <c r="FC36" s="836"/>
      <c r="FD36" s="836"/>
      <c r="FE36" s="836"/>
      <c r="FF36" s="836"/>
      <c r="FG36" s="836"/>
      <c r="FH36" s="836"/>
      <c r="FI36" s="836"/>
      <c r="FJ36" s="836"/>
      <c r="FK36" s="836"/>
      <c r="FL36" s="836"/>
      <c r="FM36" s="836"/>
      <c r="FN36" s="836"/>
      <c r="FO36" s="836"/>
      <c r="FP36" s="836"/>
      <c r="FQ36" s="836"/>
      <c r="FR36" s="836"/>
      <c r="FS36" s="836"/>
      <c r="FT36" s="836"/>
      <c r="FU36" s="836"/>
      <c r="FV36" s="836"/>
      <c r="FW36" s="836"/>
      <c r="FX36" s="836"/>
      <c r="FY36" s="836"/>
      <c r="FZ36" s="836"/>
      <c r="GA36" s="836"/>
      <c r="GB36" s="836"/>
      <c r="GC36" s="836"/>
      <c r="GD36" s="836"/>
      <c r="GE36" s="836"/>
      <c r="GF36" s="836"/>
      <c r="GG36" s="836"/>
      <c r="GH36" s="836"/>
      <c r="GI36" s="836"/>
      <c r="GJ36" s="836"/>
      <c r="GK36" s="836"/>
      <c r="GL36" s="836"/>
      <c r="GM36" s="836"/>
      <c r="GN36" s="836"/>
      <c r="GO36" s="836"/>
      <c r="GP36" s="836"/>
      <c r="GQ36" s="836"/>
      <c r="GR36" s="836"/>
      <c r="GS36" s="836"/>
      <c r="GT36" s="836"/>
      <c r="GU36" s="836"/>
      <c r="GV36" s="836"/>
      <c r="GW36" s="836"/>
      <c r="GX36" s="836"/>
      <c r="GY36" s="836"/>
      <c r="GZ36" s="836"/>
      <c r="HA36" s="836"/>
      <c r="HB36" s="836"/>
      <c r="HC36" s="836"/>
      <c r="HD36" s="836"/>
      <c r="HE36" s="836"/>
      <c r="HF36" s="836"/>
      <c r="HG36" s="836"/>
    </row>
    <row r="37" spans="1:215" s="690" customFormat="1" ht="15" customHeight="1" thickBot="1" x14ac:dyDescent="0.35">
      <c r="A37" s="688">
        <v>2021</v>
      </c>
      <c r="B37" s="689">
        <f>'FY21 Allocations'!Y49</f>
        <v>409827.85965274298</v>
      </c>
      <c r="C37" s="689">
        <f>'FY21 Allocations'!Z49</f>
        <v>100315.34220673781</v>
      </c>
      <c r="D37" s="689">
        <f>'FY21 Allocations'!AA49</f>
        <v>172561.95417444993</v>
      </c>
      <c r="E37" s="689">
        <f>'FY21 Allocations'!AB49</f>
        <v>174354.6663194893</v>
      </c>
      <c r="F37" s="689">
        <f>'FY21 Allocations'!AC49</f>
        <v>857059.82235342008</v>
      </c>
      <c r="G37" s="689">
        <f>'FY21 Allocations'!Q49</f>
        <v>0</v>
      </c>
      <c r="H37" s="689">
        <f>'FY21 Allocations'!BB49</f>
        <v>826649.65858045383</v>
      </c>
      <c r="I37" s="735"/>
      <c r="J37" s="808">
        <f>'FY21 Formula Counts '!K42</f>
        <v>722</v>
      </c>
      <c r="K37" s="809">
        <f>'FY21 Allocations'!AX51</f>
        <v>1339</v>
      </c>
      <c r="L37" s="832"/>
      <c r="M37" s="832"/>
      <c r="N37" s="832"/>
      <c r="O37" s="832"/>
      <c r="P37" s="832"/>
      <c r="Q37" s="817"/>
      <c r="R37" s="818">
        <f>'FY21 Formula Counts '!F42</f>
        <v>707</v>
      </c>
      <c r="S37" s="818">
        <f>'FY21 Formula Counts '!G42</f>
        <v>0</v>
      </c>
      <c r="T37" s="818">
        <f>'FY21 Formula Counts '!H42</f>
        <v>0</v>
      </c>
      <c r="U37" s="818">
        <f>'FY21 Formula Counts '!I42</f>
        <v>15</v>
      </c>
      <c r="V37" s="818">
        <f>'FY21 Formula Counts '!K42</f>
        <v>722</v>
      </c>
      <c r="W37" s="818">
        <f>'FY21 Formula Counts '!L42</f>
        <v>3636</v>
      </c>
      <c r="X37" s="846">
        <f>'FY21 Formula Counts '!M42</f>
        <v>0.19856985698569857</v>
      </c>
      <c r="Y37" s="835"/>
      <c r="Z37" s="836"/>
      <c r="AA37" s="836"/>
      <c r="AB37" s="836"/>
      <c r="AC37" s="836"/>
      <c r="AD37" s="836"/>
      <c r="AE37" s="836"/>
      <c r="AF37" s="836"/>
      <c r="AG37" s="836"/>
      <c r="AH37" s="836"/>
      <c r="AI37" s="836"/>
      <c r="AJ37" s="836"/>
      <c r="AK37" s="836"/>
      <c r="AL37" s="836"/>
      <c r="AM37" s="836"/>
      <c r="AN37" s="836"/>
      <c r="AO37" s="836"/>
      <c r="AP37" s="836"/>
      <c r="AQ37" s="836"/>
      <c r="AR37" s="836"/>
      <c r="AS37" s="836"/>
      <c r="AT37" s="836"/>
      <c r="AU37" s="836"/>
      <c r="AV37" s="836"/>
      <c r="AW37" s="836"/>
      <c r="AX37" s="836"/>
      <c r="AY37" s="836"/>
      <c r="AZ37" s="836"/>
      <c r="BA37" s="836"/>
      <c r="BB37" s="836"/>
      <c r="BC37" s="836"/>
      <c r="BD37" s="836"/>
      <c r="BE37" s="836"/>
      <c r="BF37" s="836"/>
      <c r="BG37" s="836"/>
      <c r="BH37" s="836"/>
      <c r="BI37" s="836"/>
      <c r="BJ37" s="836"/>
      <c r="BK37" s="836"/>
      <c r="BL37" s="836"/>
      <c r="BM37" s="836"/>
      <c r="BN37" s="836"/>
      <c r="BO37" s="836"/>
      <c r="BP37" s="836"/>
      <c r="BQ37" s="836"/>
      <c r="BR37" s="836"/>
      <c r="BS37" s="836"/>
      <c r="BT37" s="836"/>
      <c r="BU37" s="836"/>
      <c r="BV37" s="836"/>
      <c r="BW37" s="836"/>
      <c r="BX37" s="836"/>
      <c r="BY37" s="836"/>
      <c r="BZ37" s="836"/>
      <c r="CA37" s="836"/>
      <c r="CB37" s="836"/>
      <c r="CC37" s="836"/>
      <c r="CD37" s="836"/>
      <c r="CE37" s="836"/>
      <c r="CF37" s="836"/>
      <c r="CG37" s="836"/>
      <c r="CH37" s="836"/>
      <c r="CI37" s="836"/>
      <c r="CJ37" s="836"/>
      <c r="CK37" s="836"/>
      <c r="CL37" s="836"/>
      <c r="CM37" s="836"/>
      <c r="CN37" s="836"/>
      <c r="CO37" s="836"/>
      <c r="CP37" s="836"/>
      <c r="CQ37" s="836"/>
      <c r="CR37" s="836"/>
      <c r="CS37" s="836"/>
      <c r="CT37" s="836"/>
      <c r="CU37" s="836"/>
      <c r="CV37" s="836"/>
      <c r="CW37" s="836"/>
      <c r="CX37" s="836"/>
      <c r="CY37" s="836"/>
      <c r="CZ37" s="836"/>
      <c r="DA37" s="836"/>
      <c r="DB37" s="836"/>
      <c r="DC37" s="836"/>
      <c r="DD37" s="836"/>
      <c r="DE37" s="836"/>
      <c r="DF37" s="836"/>
      <c r="DG37" s="836"/>
      <c r="DH37" s="836"/>
      <c r="DI37" s="836"/>
      <c r="DJ37" s="836"/>
      <c r="DK37" s="836"/>
      <c r="DL37" s="836"/>
      <c r="DM37" s="836"/>
      <c r="DN37" s="836"/>
      <c r="DO37" s="836"/>
      <c r="DP37" s="836"/>
      <c r="DQ37" s="836"/>
      <c r="DR37" s="836"/>
      <c r="DS37" s="836"/>
      <c r="DT37" s="836"/>
      <c r="DU37" s="836"/>
      <c r="DV37" s="836"/>
      <c r="DW37" s="836"/>
      <c r="DX37" s="836"/>
      <c r="DY37" s="836"/>
      <c r="DZ37" s="836"/>
      <c r="EA37" s="836"/>
      <c r="EB37" s="836"/>
      <c r="EC37" s="836"/>
      <c r="ED37" s="836"/>
      <c r="EE37" s="836"/>
      <c r="EF37" s="836"/>
      <c r="EG37" s="836"/>
      <c r="EH37" s="836"/>
      <c r="EI37" s="836"/>
      <c r="EJ37" s="836"/>
      <c r="EK37" s="836"/>
      <c r="EL37" s="836"/>
      <c r="EM37" s="836"/>
      <c r="EN37" s="836"/>
      <c r="EO37" s="836"/>
      <c r="EP37" s="836"/>
      <c r="EQ37" s="836"/>
      <c r="ER37" s="836"/>
      <c r="ES37" s="836"/>
      <c r="ET37" s="836"/>
      <c r="EU37" s="836"/>
      <c r="EV37" s="836"/>
      <c r="EW37" s="836"/>
      <c r="EX37" s="836"/>
      <c r="EY37" s="836"/>
      <c r="EZ37" s="836"/>
      <c r="FA37" s="836"/>
      <c r="FB37" s="836"/>
      <c r="FC37" s="836"/>
      <c r="FD37" s="836"/>
      <c r="FE37" s="836"/>
      <c r="FF37" s="836"/>
      <c r="FG37" s="836"/>
      <c r="FH37" s="836"/>
      <c r="FI37" s="836"/>
      <c r="FJ37" s="836"/>
      <c r="FK37" s="836"/>
      <c r="FL37" s="836"/>
      <c r="FM37" s="836"/>
      <c r="FN37" s="836"/>
      <c r="FO37" s="836"/>
      <c r="FP37" s="836"/>
      <c r="FQ37" s="836"/>
      <c r="FR37" s="836"/>
      <c r="FS37" s="836"/>
      <c r="FT37" s="836"/>
      <c r="FU37" s="836"/>
      <c r="FV37" s="836"/>
      <c r="FW37" s="836"/>
      <c r="FX37" s="836"/>
      <c r="FY37" s="836"/>
      <c r="FZ37" s="836"/>
      <c r="GA37" s="836"/>
      <c r="GB37" s="836"/>
      <c r="GC37" s="836"/>
      <c r="GD37" s="836"/>
      <c r="GE37" s="836"/>
      <c r="GF37" s="836"/>
      <c r="GG37" s="836"/>
      <c r="GH37" s="836"/>
      <c r="GI37" s="836"/>
      <c r="GJ37" s="836"/>
      <c r="GK37" s="836"/>
      <c r="GL37" s="836"/>
      <c r="GM37" s="836"/>
      <c r="GN37" s="836"/>
      <c r="GO37" s="836"/>
      <c r="GP37" s="836"/>
      <c r="GQ37" s="836"/>
      <c r="GR37" s="836"/>
      <c r="GS37" s="836"/>
      <c r="GT37" s="836"/>
      <c r="GU37" s="836"/>
      <c r="GV37" s="836"/>
      <c r="GW37" s="836"/>
      <c r="GX37" s="836"/>
      <c r="GY37" s="836"/>
      <c r="GZ37" s="836"/>
      <c r="HA37" s="836"/>
      <c r="HB37" s="836"/>
      <c r="HC37" s="836"/>
      <c r="HD37" s="836"/>
      <c r="HE37" s="836"/>
      <c r="HF37" s="836"/>
      <c r="HG37" s="836"/>
    </row>
    <row r="38" spans="1:215" s="512" customFormat="1" ht="15" customHeight="1" x14ac:dyDescent="0.3">
      <c r="A38" s="511"/>
      <c r="B38" s="673">
        <f>SUM(B37-B36)</f>
        <v>-1391.5417033566046</v>
      </c>
      <c r="C38" s="673">
        <f t="shared" ref="C38:H38" si="16">SUM(C37-C36)</f>
        <v>1159.7072757472342</v>
      </c>
      <c r="D38" s="664">
        <f t="shared" si="16"/>
        <v>-5669.6934912418656</v>
      </c>
      <c r="E38" s="673">
        <f t="shared" si="16"/>
        <v>-5737.8357945089519</v>
      </c>
      <c r="F38" s="664">
        <f t="shared" si="16"/>
        <v>-11639.363713360159</v>
      </c>
      <c r="G38" s="673">
        <f t="shared" si="16"/>
        <v>0</v>
      </c>
      <c r="H38" s="673">
        <f t="shared" si="16"/>
        <v>-24625.163772966131</v>
      </c>
      <c r="I38" s="717">
        <f>SUM(H37-H36)/H37</f>
        <v>-2.9789117454246769E-2</v>
      </c>
      <c r="J38" s="670">
        <f>SUM(J37-J36)</f>
        <v>0</v>
      </c>
      <c r="K38" s="666">
        <f t="shared" ref="K38:X38" si="17">SUM(K37-K36)</f>
        <v>26</v>
      </c>
      <c r="L38" s="670">
        <f t="shared" si="17"/>
        <v>0</v>
      </c>
      <c r="M38" s="670">
        <f t="shared" si="17"/>
        <v>0</v>
      </c>
      <c r="N38" s="670">
        <f t="shared" si="17"/>
        <v>0</v>
      </c>
      <c r="O38" s="670">
        <f t="shared" si="17"/>
        <v>0</v>
      </c>
      <c r="P38" s="670">
        <f t="shared" si="17"/>
        <v>0</v>
      </c>
      <c r="Q38" s="670">
        <f t="shared" si="17"/>
        <v>0</v>
      </c>
      <c r="R38" s="670">
        <f t="shared" si="17"/>
        <v>0</v>
      </c>
      <c r="S38" s="666">
        <f t="shared" si="17"/>
        <v>0</v>
      </c>
      <c r="T38" s="666">
        <f t="shared" si="17"/>
        <v>0</v>
      </c>
      <c r="U38" s="666">
        <f t="shared" si="17"/>
        <v>0</v>
      </c>
      <c r="V38" s="670">
        <f t="shared" si="17"/>
        <v>0</v>
      </c>
      <c r="W38" s="670">
        <f t="shared" si="17"/>
        <v>0</v>
      </c>
      <c r="X38" s="866">
        <f t="shared" si="17"/>
        <v>0</v>
      </c>
      <c r="Y38" s="835"/>
      <c r="Z38" s="836"/>
      <c r="AA38" s="836"/>
      <c r="AB38" s="836"/>
      <c r="AC38" s="836"/>
      <c r="AD38" s="836"/>
      <c r="AE38" s="836"/>
      <c r="AF38" s="836"/>
      <c r="AG38" s="836"/>
      <c r="AH38" s="836"/>
      <c r="AI38" s="836"/>
      <c r="AJ38" s="836"/>
      <c r="AK38" s="836"/>
      <c r="AL38" s="836"/>
      <c r="AM38" s="836"/>
      <c r="AN38" s="836"/>
      <c r="AO38" s="836"/>
      <c r="AP38" s="836"/>
      <c r="AQ38" s="836"/>
      <c r="AR38" s="836"/>
      <c r="AS38" s="836"/>
      <c r="AT38" s="836"/>
      <c r="AU38" s="836"/>
      <c r="AV38" s="836"/>
      <c r="AW38" s="836"/>
      <c r="AX38" s="836"/>
      <c r="AY38" s="836"/>
      <c r="AZ38" s="836"/>
      <c r="BA38" s="836"/>
      <c r="BB38" s="836"/>
      <c r="BC38" s="836"/>
      <c r="BD38" s="836"/>
      <c r="BE38" s="836"/>
      <c r="BF38" s="836"/>
      <c r="BG38" s="836"/>
      <c r="BH38" s="836"/>
      <c r="BI38" s="836"/>
      <c r="BJ38" s="836"/>
      <c r="BK38" s="836"/>
      <c r="BL38" s="836"/>
      <c r="BM38" s="836"/>
      <c r="BN38" s="836"/>
      <c r="BO38" s="836"/>
      <c r="BP38" s="836"/>
      <c r="BQ38" s="836"/>
      <c r="BR38" s="836"/>
      <c r="BS38" s="836"/>
      <c r="BT38" s="836"/>
      <c r="BU38" s="836"/>
      <c r="BV38" s="836"/>
      <c r="BW38" s="836"/>
      <c r="BX38" s="836"/>
      <c r="BY38" s="836"/>
      <c r="BZ38" s="836"/>
      <c r="CA38" s="836"/>
      <c r="CB38" s="836"/>
      <c r="CC38" s="836"/>
      <c r="CD38" s="836"/>
      <c r="CE38" s="836"/>
      <c r="CF38" s="836"/>
      <c r="CG38" s="836"/>
      <c r="CH38" s="836"/>
      <c r="CI38" s="836"/>
      <c r="CJ38" s="836"/>
      <c r="CK38" s="836"/>
      <c r="CL38" s="836"/>
      <c r="CM38" s="836"/>
      <c r="CN38" s="836"/>
      <c r="CO38" s="836"/>
      <c r="CP38" s="836"/>
      <c r="CQ38" s="836"/>
      <c r="CR38" s="836"/>
      <c r="CS38" s="836"/>
      <c r="CT38" s="836"/>
      <c r="CU38" s="836"/>
      <c r="CV38" s="836"/>
      <c r="CW38" s="836"/>
      <c r="CX38" s="836"/>
      <c r="CY38" s="836"/>
      <c r="CZ38" s="836"/>
      <c r="DA38" s="836"/>
      <c r="DB38" s="836"/>
      <c r="DC38" s="836"/>
      <c r="DD38" s="836"/>
      <c r="DE38" s="836"/>
      <c r="DF38" s="836"/>
      <c r="DG38" s="836"/>
      <c r="DH38" s="836"/>
      <c r="DI38" s="836"/>
      <c r="DJ38" s="836"/>
      <c r="DK38" s="836"/>
      <c r="DL38" s="836"/>
      <c r="DM38" s="836"/>
      <c r="DN38" s="836"/>
      <c r="DO38" s="836"/>
      <c r="DP38" s="836"/>
      <c r="DQ38" s="836"/>
      <c r="DR38" s="836"/>
      <c r="DS38" s="836"/>
      <c r="DT38" s="836"/>
      <c r="DU38" s="836"/>
      <c r="DV38" s="836"/>
      <c r="DW38" s="836"/>
      <c r="DX38" s="836"/>
      <c r="DY38" s="836"/>
      <c r="DZ38" s="836"/>
      <c r="EA38" s="836"/>
      <c r="EB38" s="836"/>
      <c r="EC38" s="836"/>
      <c r="ED38" s="836"/>
      <c r="EE38" s="836"/>
      <c r="EF38" s="836"/>
      <c r="EG38" s="836"/>
      <c r="EH38" s="836"/>
      <c r="EI38" s="836"/>
      <c r="EJ38" s="836"/>
      <c r="EK38" s="836"/>
      <c r="EL38" s="836"/>
      <c r="EM38" s="836"/>
      <c r="EN38" s="836"/>
      <c r="EO38" s="836"/>
      <c r="EP38" s="836"/>
      <c r="EQ38" s="836"/>
      <c r="ER38" s="836"/>
      <c r="ES38" s="836"/>
      <c r="ET38" s="836"/>
      <c r="EU38" s="836"/>
      <c r="EV38" s="836"/>
      <c r="EW38" s="836"/>
      <c r="EX38" s="836"/>
      <c r="EY38" s="836"/>
      <c r="EZ38" s="836"/>
      <c r="FA38" s="836"/>
      <c r="FB38" s="836"/>
      <c r="FC38" s="836"/>
      <c r="FD38" s="836"/>
      <c r="FE38" s="836"/>
      <c r="FF38" s="836"/>
      <c r="FG38" s="836"/>
      <c r="FH38" s="836"/>
      <c r="FI38" s="836"/>
      <c r="FJ38" s="836"/>
      <c r="FK38" s="836"/>
      <c r="FL38" s="836"/>
      <c r="FM38" s="836"/>
      <c r="FN38" s="836"/>
      <c r="FO38" s="836"/>
      <c r="FP38" s="836"/>
      <c r="FQ38" s="836"/>
      <c r="FR38" s="836"/>
      <c r="FS38" s="836"/>
      <c r="FT38" s="836"/>
      <c r="FU38" s="836"/>
      <c r="FV38" s="836"/>
      <c r="FW38" s="836"/>
      <c r="FX38" s="836"/>
      <c r="FY38" s="836"/>
      <c r="FZ38" s="836"/>
      <c r="GA38" s="836"/>
      <c r="GB38" s="836"/>
      <c r="GC38" s="836"/>
      <c r="GD38" s="836"/>
      <c r="GE38" s="836"/>
      <c r="GF38" s="836"/>
      <c r="GG38" s="836"/>
      <c r="GH38" s="836"/>
      <c r="GI38" s="836"/>
      <c r="GJ38" s="836"/>
      <c r="GK38" s="836"/>
      <c r="GL38" s="836"/>
      <c r="GM38" s="836"/>
      <c r="GN38" s="836"/>
      <c r="GO38" s="836"/>
      <c r="GP38" s="836"/>
      <c r="GQ38" s="836"/>
      <c r="GR38" s="836"/>
      <c r="GS38" s="836"/>
      <c r="GT38" s="836"/>
      <c r="GU38" s="836"/>
      <c r="GV38" s="836"/>
      <c r="GW38" s="836"/>
      <c r="GX38" s="836"/>
      <c r="GY38" s="836"/>
      <c r="GZ38" s="836"/>
      <c r="HA38" s="836"/>
      <c r="HB38" s="836"/>
      <c r="HC38" s="836"/>
      <c r="HD38" s="836"/>
      <c r="HE38" s="836"/>
      <c r="HF38" s="836"/>
      <c r="HG38" s="836"/>
    </row>
    <row r="39" spans="1:215" s="690" customFormat="1" ht="15" customHeight="1" x14ac:dyDescent="0.3">
      <c r="A39" s="688"/>
      <c r="B39" s="701"/>
      <c r="C39" s="701"/>
      <c r="D39" s="701"/>
      <c r="E39" s="701"/>
      <c r="F39" s="701"/>
      <c r="G39" s="701"/>
      <c r="H39" s="701"/>
      <c r="I39" s="735"/>
      <c r="J39" s="715"/>
      <c r="K39" s="716"/>
      <c r="L39" s="728"/>
      <c r="M39" s="728"/>
      <c r="N39" s="728"/>
      <c r="O39" s="728"/>
      <c r="P39" s="728"/>
      <c r="Q39" s="728"/>
      <c r="R39" s="729"/>
      <c r="S39" s="691"/>
      <c r="T39" s="691"/>
      <c r="U39" s="691"/>
      <c r="V39" s="715"/>
      <c r="W39" s="691"/>
      <c r="X39" s="746"/>
      <c r="Y39" s="835"/>
      <c r="Z39" s="836"/>
      <c r="AA39" s="836"/>
      <c r="AB39" s="836"/>
      <c r="AC39" s="836"/>
      <c r="AD39" s="836"/>
      <c r="AE39" s="836"/>
      <c r="AF39" s="836"/>
      <c r="AG39" s="836"/>
      <c r="AH39" s="836"/>
      <c r="AI39" s="836"/>
      <c r="AJ39" s="836"/>
      <c r="AK39" s="836"/>
      <c r="AL39" s="836"/>
      <c r="AM39" s="836"/>
      <c r="AN39" s="836"/>
      <c r="AO39" s="836"/>
      <c r="AP39" s="836"/>
      <c r="AQ39" s="836"/>
      <c r="AR39" s="836"/>
      <c r="AS39" s="836"/>
      <c r="AT39" s="836"/>
      <c r="AU39" s="836"/>
      <c r="AV39" s="836"/>
      <c r="AW39" s="836"/>
      <c r="AX39" s="836"/>
      <c r="AY39" s="836"/>
      <c r="AZ39" s="836"/>
      <c r="BA39" s="836"/>
      <c r="BB39" s="836"/>
      <c r="BC39" s="836"/>
      <c r="BD39" s="836"/>
      <c r="BE39" s="836"/>
      <c r="BF39" s="836"/>
      <c r="BG39" s="836"/>
      <c r="BH39" s="836"/>
      <c r="BI39" s="836"/>
      <c r="BJ39" s="836"/>
      <c r="BK39" s="836"/>
      <c r="BL39" s="836"/>
      <c r="BM39" s="836"/>
      <c r="BN39" s="836"/>
      <c r="BO39" s="836"/>
      <c r="BP39" s="836"/>
      <c r="BQ39" s="836"/>
      <c r="BR39" s="836"/>
      <c r="BS39" s="836"/>
      <c r="BT39" s="836"/>
      <c r="BU39" s="836"/>
      <c r="BV39" s="836"/>
      <c r="BW39" s="836"/>
      <c r="BX39" s="836"/>
      <c r="BY39" s="836"/>
      <c r="BZ39" s="836"/>
      <c r="CA39" s="836"/>
      <c r="CB39" s="836"/>
      <c r="CC39" s="836"/>
      <c r="CD39" s="836"/>
      <c r="CE39" s="836"/>
      <c r="CF39" s="836"/>
      <c r="CG39" s="836"/>
      <c r="CH39" s="836"/>
      <c r="CI39" s="836"/>
      <c r="CJ39" s="836"/>
      <c r="CK39" s="836"/>
      <c r="CL39" s="836"/>
      <c r="CM39" s="836"/>
      <c r="CN39" s="836"/>
      <c r="CO39" s="836"/>
      <c r="CP39" s="836"/>
      <c r="CQ39" s="836"/>
      <c r="CR39" s="836"/>
      <c r="CS39" s="836"/>
      <c r="CT39" s="836"/>
      <c r="CU39" s="836"/>
      <c r="CV39" s="836"/>
      <c r="CW39" s="836"/>
      <c r="CX39" s="836"/>
      <c r="CY39" s="836"/>
      <c r="CZ39" s="836"/>
      <c r="DA39" s="836"/>
      <c r="DB39" s="836"/>
      <c r="DC39" s="836"/>
      <c r="DD39" s="836"/>
      <c r="DE39" s="836"/>
      <c r="DF39" s="836"/>
      <c r="DG39" s="836"/>
      <c r="DH39" s="836"/>
      <c r="DI39" s="836"/>
      <c r="DJ39" s="836"/>
      <c r="DK39" s="836"/>
      <c r="DL39" s="836"/>
      <c r="DM39" s="836"/>
      <c r="DN39" s="836"/>
      <c r="DO39" s="836"/>
      <c r="DP39" s="836"/>
      <c r="DQ39" s="836"/>
      <c r="DR39" s="836"/>
      <c r="DS39" s="836"/>
      <c r="DT39" s="836"/>
      <c r="DU39" s="836"/>
      <c r="DV39" s="836"/>
      <c r="DW39" s="836"/>
      <c r="DX39" s="836"/>
      <c r="DY39" s="836"/>
      <c r="DZ39" s="836"/>
      <c r="EA39" s="836"/>
      <c r="EB39" s="836"/>
      <c r="EC39" s="836"/>
      <c r="ED39" s="836"/>
      <c r="EE39" s="836"/>
      <c r="EF39" s="836"/>
      <c r="EG39" s="836"/>
      <c r="EH39" s="836"/>
      <c r="EI39" s="836"/>
      <c r="EJ39" s="836"/>
      <c r="EK39" s="836"/>
      <c r="EL39" s="836"/>
      <c r="EM39" s="836"/>
      <c r="EN39" s="836"/>
      <c r="EO39" s="836"/>
      <c r="EP39" s="836"/>
      <c r="EQ39" s="836"/>
      <c r="ER39" s="836"/>
      <c r="ES39" s="836"/>
      <c r="ET39" s="836"/>
      <c r="EU39" s="836"/>
      <c r="EV39" s="836"/>
      <c r="EW39" s="836"/>
      <c r="EX39" s="836"/>
      <c r="EY39" s="836"/>
      <c r="EZ39" s="836"/>
      <c r="FA39" s="836"/>
      <c r="FB39" s="836"/>
      <c r="FC39" s="836"/>
      <c r="FD39" s="836"/>
      <c r="FE39" s="836"/>
      <c r="FF39" s="836"/>
      <c r="FG39" s="836"/>
      <c r="FH39" s="836"/>
      <c r="FI39" s="836"/>
      <c r="FJ39" s="836"/>
      <c r="FK39" s="836"/>
      <c r="FL39" s="836"/>
      <c r="FM39" s="836"/>
      <c r="FN39" s="836"/>
      <c r="FO39" s="836"/>
      <c r="FP39" s="836"/>
      <c r="FQ39" s="836"/>
      <c r="FR39" s="836"/>
      <c r="FS39" s="836"/>
      <c r="FT39" s="836"/>
      <c r="FU39" s="836"/>
      <c r="FV39" s="836"/>
      <c r="FW39" s="836"/>
      <c r="FX39" s="836"/>
      <c r="FY39" s="836"/>
      <c r="FZ39" s="836"/>
      <c r="GA39" s="836"/>
      <c r="GB39" s="836"/>
      <c r="GC39" s="836"/>
      <c r="GD39" s="836"/>
      <c r="GE39" s="836"/>
      <c r="GF39" s="836"/>
      <c r="GG39" s="836"/>
      <c r="GH39" s="836"/>
      <c r="GI39" s="836"/>
      <c r="GJ39" s="836"/>
      <c r="GK39" s="836"/>
      <c r="GL39" s="836"/>
      <c r="GM39" s="836"/>
      <c r="GN39" s="836"/>
      <c r="GO39" s="836"/>
      <c r="GP39" s="836"/>
      <c r="GQ39" s="836"/>
      <c r="GR39" s="836"/>
      <c r="GS39" s="836"/>
      <c r="GT39" s="836"/>
      <c r="GU39" s="836"/>
      <c r="GV39" s="836"/>
      <c r="GW39" s="836"/>
      <c r="GX39" s="836"/>
      <c r="GY39" s="836"/>
      <c r="GZ39" s="836"/>
      <c r="HA39" s="836"/>
      <c r="HB39" s="836"/>
      <c r="HC39" s="836"/>
      <c r="HD39" s="836"/>
      <c r="HE39" s="836"/>
      <c r="HF39" s="836"/>
      <c r="HG39" s="836"/>
    </row>
    <row r="40" spans="1:215" s="512" customFormat="1" ht="15" customHeight="1" x14ac:dyDescent="0.3">
      <c r="A40" s="511" t="s">
        <v>893</v>
      </c>
      <c r="B40" s="672">
        <f>'FY20 Final Allocations '!Y54</f>
        <v>161761.3045384874</v>
      </c>
      <c r="C40" s="672">
        <f>'FY20 Final Allocations '!Z54</f>
        <v>38640.138321010723</v>
      </c>
      <c r="D40" s="672">
        <f>'FY20 Final Allocations '!AA54</f>
        <v>96638.05502572094</v>
      </c>
      <c r="E40" s="672">
        <f>'FY20 Final Allocations '!AB54</f>
        <v>96296.84177699787</v>
      </c>
      <c r="F40" s="672">
        <f>'FY20 Final Allocations '!AC54</f>
        <v>393336.33966221695</v>
      </c>
      <c r="G40" s="672">
        <f>'FY20 Final Allocations '!Q54</f>
        <v>0</v>
      </c>
      <c r="H40" s="672">
        <f>'FY20 Final Allocations '!BB54</f>
        <v>386333.94044455211</v>
      </c>
      <c r="I40" s="766"/>
      <c r="J40" s="764">
        <f>'FY21 Formula County '!K47</f>
        <v>270</v>
      </c>
      <c r="K40" s="743">
        <f>'FY20 Final Allocations '!AX55</f>
        <v>1229</v>
      </c>
      <c r="L40" s="744"/>
      <c r="M40" s="744"/>
      <c r="N40" s="744"/>
      <c r="O40" s="744"/>
      <c r="P40" s="744"/>
      <c r="Q40" s="744"/>
      <c r="R40" s="745">
        <f>'FY21 Formula County '!F47</f>
        <v>263</v>
      </c>
      <c r="S40" s="745">
        <f>'FY21 Formula County '!G47</f>
        <v>0</v>
      </c>
      <c r="T40" s="745">
        <f>'FY21 Formula County '!H47</f>
        <v>0</v>
      </c>
      <c r="U40" s="745">
        <f>'FY21 Formula County '!I47</f>
        <v>7</v>
      </c>
      <c r="V40" s="745">
        <f>'FY21 Formula County '!K47</f>
        <v>270</v>
      </c>
      <c r="W40" s="745">
        <f>'FY21 Formula County '!L47</f>
        <v>1022</v>
      </c>
      <c r="X40" s="849">
        <f>'FY21 Formula County '!M47</f>
        <v>0.26418786692759294</v>
      </c>
      <c r="Y40" s="835"/>
      <c r="Z40" s="836"/>
      <c r="AA40" s="836"/>
      <c r="AB40" s="836"/>
      <c r="AC40" s="836"/>
      <c r="AD40" s="836"/>
      <c r="AE40" s="836"/>
      <c r="AF40" s="836"/>
      <c r="AG40" s="836"/>
      <c r="AH40" s="836"/>
      <c r="AI40" s="836"/>
      <c r="AJ40" s="836"/>
      <c r="AK40" s="836"/>
      <c r="AL40" s="836"/>
      <c r="AM40" s="836"/>
      <c r="AN40" s="836"/>
      <c r="AO40" s="836"/>
      <c r="AP40" s="836"/>
      <c r="AQ40" s="836"/>
      <c r="AR40" s="836"/>
      <c r="AS40" s="836"/>
      <c r="AT40" s="836"/>
      <c r="AU40" s="836"/>
      <c r="AV40" s="836"/>
      <c r="AW40" s="836"/>
      <c r="AX40" s="836"/>
      <c r="AY40" s="836"/>
      <c r="AZ40" s="836"/>
      <c r="BA40" s="836"/>
      <c r="BB40" s="836"/>
      <c r="BC40" s="836"/>
      <c r="BD40" s="836"/>
      <c r="BE40" s="836"/>
      <c r="BF40" s="836"/>
      <c r="BG40" s="836"/>
      <c r="BH40" s="836"/>
      <c r="BI40" s="836"/>
      <c r="BJ40" s="836"/>
      <c r="BK40" s="836"/>
      <c r="BL40" s="836"/>
      <c r="BM40" s="836"/>
      <c r="BN40" s="836"/>
      <c r="BO40" s="836"/>
      <c r="BP40" s="836"/>
      <c r="BQ40" s="836"/>
      <c r="BR40" s="836"/>
      <c r="BS40" s="836"/>
      <c r="BT40" s="836"/>
      <c r="BU40" s="836"/>
      <c r="BV40" s="836"/>
      <c r="BW40" s="836"/>
      <c r="BX40" s="836"/>
      <c r="BY40" s="836"/>
      <c r="BZ40" s="836"/>
      <c r="CA40" s="836"/>
      <c r="CB40" s="836"/>
      <c r="CC40" s="836"/>
      <c r="CD40" s="836"/>
      <c r="CE40" s="836"/>
      <c r="CF40" s="836"/>
      <c r="CG40" s="836"/>
      <c r="CH40" s="836"/>
      <c r="CI40" s="836"/>
      <c r="CJ40" s="836"/>
      <c r="CK40" s="836"/>
      <c r="CL40" s="836"/>
      <c r="CM40" s="836"/>
      <c r="CN40" s="836"/>
      <c r="CO40" s="836"/>
      <c r="CP40" s="836"/>
      <c r="CQ40" s="836"/>
      <c r="CR40" s="836"/>
      <c r="CS40" s="836"/>
      <c r="CT40" s="836"/>
      <c r="CU40" s="836"/>
      <c r="CV40" s="836"/>
      <c r="CW40" s="836"/>
      <c r="CX40" s="836"/>
      <c r="CY40" s="836"/>
      <c r="CZ40" s="836"/>
      <c r="DA40" s="836"/>
      <c r="DB40" s="836"/>
      <c r="DC40" s="836"/>
      <c r="DD40" s="836"/>
      <c r="DE40" s="836"/>
      <c r="DF40" s="836"/>
      <c r="DG40" s="836"/>
      <c r="DH40" s="836"/>
      <c r="DI40" s="836"/>
      <c r="DJ40" s="836"/>
      <c r="DK40" s="836"/>
      <c r="DL40" s="836"/>
      <c r="DM40" s="836"/>
      <c r="DN40" s="836"/>
      <c r="DO40" s="836"/>
      <c r="DP40" s="836"/>
      <c r="DQ40" s="836"/>
      <c r="DR40" s="836"/>
      <c r="DS40" s="836"/>
      <c r="DT40" s="836"/>
      <c r="DU40" s="836"/>
      <c r="DV40" s="836"/>
      <c r="DW40" s="836"/>
      <c r="DX40" s="836"/>
      <c r="DY40" s="836"/>
      <c r="DZ40" s="836"/>
      <c r="EA40" s="836"/>
      <c r="EB40" s="836"/>
      <c r="EC40" s="836"/>
      <c r="ED40" s="836"/>
      <c r="EE40" s="836"/>
      <c r="EF40" s="836"/>
      <c r="EG40" s="836"/>
      <c r="EH40" s="836"/>
      <c r="EI40" s="836"/>
      <c r="EJ40" s="836"/>
      <c r="EK40" s="836"/>
      <c r="EL40" s="836"/>
      <c r="EM40" s="836"/>
      <c r="EN40" s="836"/>
      <c r="EO40" s="836"/>
      <c r="EP40" s="836"/>
      <c r="EQ40" s="836"/>
      <c r="ER40" s="836"/>
      <c r="ES40" s="836"/>
      <c r="ET40" s="836"/>
      <c r="EU40" s="836"/>
      <c r="EV40" s="836"/>
      <c r="EW40" s="836"/>
      <c r="EX40" s="836"/>
      <c r="EY40" s="836"/>
      <c r="EZ40" s="836"/>
      <c r="FA40" s="836"/>
      <c r="FB40" s="836"/>
      <c r="FC40" s="836"/>
      <c r="FD40" s="836"/>
      <c r="FE40" s="836"/>
      <c r="FF40" s="836"/>
      <c r="FG40" s="836"/>
      <c r="FH40" s="836"/>
      <c r="FI40" s="836"/>
      <c r="FJ40" s="836"/>
      <c r="FK40" s="836"/>
      <c r="FL40" s="836"/>
      <c r="FM40" s="836"/>
      <c r="FN40" s="836"/>
      <c r="FO40" s="836"/>
      <c r="FP40" s="836"/>
      <c r="FQ40" s="836"/>
      <c r="FR40" s="836"/>
      <c r="FS40" s="836"/>
      <c r="FT40" s="836"/>
      <c r="FU40" s="836"/>
      <c r="FV40" s="836"/>
      <c r="FW40" s="836"/>
      <c r="FX40" s="836"/>
      <c r="FY40" s="836"/>
      <c r="FZ40" s="836"/>
      <c r="GA40" s="836"/>
      <c r="GB40" s="836"/>
      <c r="GC40" s="836"/>
      <c r="GD40" s="836"/>
      <c r="GE40" s="836"/>
      <c r="GF40" s="836"/>
      <c r="GG40" s="836"/>
      <c r="GH40" s="836"/>
      <c r="GI40" s="836"/>
      <c r="GJ40" s="836"/>
      <c r="GK40" s="836"/>
      <c r="GL40" s="836"/>
      <c r="GM40" s="836"/>
      <c r="GN40" s="836"/>
      <c r="GO40" s="836"/>
      <c r="GP40" s="836"/>
      <c r="GQ40" s="836"/>
      <c r="GR40" s="836"/>
      <c r="GS40" s="836"/>
      <c r="GT40" s="836"/>
      <c r="GU40" s="836"/>
      <c r="GV40" s="836"/>
      <c r="GW40" s="836"/>
      <c r="GX40" s="836"/>
      <c r="GY40" s="836"/>
      <c r="GZ40" s="836"/>
      <c r="HA40" s="836"/>
      <c r="HB40" s="836"/>
      <c r="HC40" s="836"/>
      <c r="HD40" s="836"/>
      <c r="HE40" s="836"/>
      <c r="HF40" s="836"/>
      <c r="HG40" s="836"/>
    </row>
    <row r="41" spans="1:215" s="690" customFormat="1" ht="15" customHeight="1" thickBot="1" x14ac:dyDescent="0.35">
      <c r="A41" s="706">
        <v>2021</v>
      </c>
      <c r="B41" s="689">
        <f>'FY21 Allocations'!Y54</f>
        <v>162046.10580816324</v>
      </c>
      <c r="C41" s="689">
        <f>'FY21 Allocations'!Z54</f>
        <v>39664.727945018152</v>
      </c>
      <c r="D41" s="689">
        <f>'FY21 Allocations'!AA54</f>
        <v>92474.150838317975</v>
      </c>
      <c r="E41" s="689">
        <f>'FY21 Allocations'!AB54</f>
        <v>92148.955853052772</v>
      </c>
      <c r="F41" s="689">
        <f>'FY21 Allocations'!AC54</f>
        <v>386333.94044455216</v>
      </c>
      <c r="G41" s="689">
        <f>'FY21 Allocations'!Q54</f>
        <v>0</v>
      </c>
      <c r="H41" s="689">
        <f>'FY21 Allocations'!BB54</f>
        <v>362769.80255854386</v>
      </c>
      <c r="I41" s="765"/>
      <c r="J41" s="833">
        <f>'FY21 Formula Counts '!K47</f>
        <v>270</v>
      </c>
      <c r="K41" s="809">
        <f>'FY21 Allocations'!AX55</f>
        <v>1284</v>
      </c>
      <c r="L41" s="817"/>
      <c r="M41" s="817"/>
      <c r="N41" s="817"/>
      <c r="O41" s="817"/>
      <c r="P41" s="817"/>
      <c r="Q41" s="817"/>
      <c r="R41" s="818">
        <f>'FY21 Formula Counts '!F47</f>
        <v>263</v>
      </c>
      <c r="S41" s="818">
        <f>'FY21 Formula Counts '!G47</f>
        <v>0</v>
      </c>
      <c r="T41" s="818">
        <f>'FY21 Formula Counts '!H47</f>
        <v>0</v>
      </c>
      <c r="U41" s="818">
        <f>'FY21 Formula Counts '!I47</f>
        <v>7</v>
      </c>
      <c r="V41" s="818">
        <f>'FY21 Formula Counts '!K47</f>
        <v>270</v>
      </c>
      <c r="W41" s="818">
        <f>'FY21 Formula Counts '!L47</f>
        <v>1022</v>
      </c>
      <c r="X41" s="846">
        <f>'FY21 Formula Counts '!M47</f>
        <v>0.26418786692759294</v>
      </c>
      <c r="Y41" s="835"/>
      <c r="Z41" s="836"/>
      <c r="AA41" s="836"/>
      <c r="AB41" s="836"/>
      <c r="AC41" s="836"/>
      <c r="AD41" s="836"/>
      <c r="AE41" s="836"/>
      <c r="AF41" s="836"/>
      <c r="AG41" s="836"/>
      <c r="AH41" s="836"/>
      <c r="AI41" s="836"/>
      <c r="AJ41" s="836"/>
      <c r="AK41" s="836"/>
      <c r="AL41" s="836"/>
      <c r="AM41" s="836"/>
      <c r="AN41" s="836"/>
      <c r="AO41" s="836"/>
      <c r="AP41" s="836"/>
      <c r="AQ41" s="836"/>
      <c r="AR41" s="836"/>
      <c r="AS41" s="836"/>
      <c r="AT41" s="836"/>
      <c r="AU41" s="836"/>
      <c r="AV41" s="836"/>
      <c r="AW41" s="836"/>
      <c r="AX41" s="836"/>
      <c r="AY41" s="836"/>
      <c r="AZ41" s="836"/>
      <c r="BA41" s="836"/>
      <c r="BB41" s="836"/>
      <c r="BC41" s="836"/>
      <c r="BD41" s="836"/>
      <c r="BE41" s="836"/>
      <c r="BF41" s="836"/>
      <c r="BG41" s="836"/>
      <c r="BH41" s="836"/>
      <c r="BI41" s="836"/>
      <c r="BJ41" s="836"/>
      <c r="BK41" s="836"/>
      <c r="BL41" s="836"/>
      <c r="BM41" s="836"/>
      <c r="BN41" s="836"/>
      <c r="BO41" s="836"/>
      <c r="BP41" s="836"/>
      <c r="BQ41" s="836"/>
      <c r="BR41" s="836"/>
      <c r="BS41" s="836"/>
      <c r="BT41" s="836"/>
      <c r="BU41" s="836"/>
      <c r="BV41" s="836"/>
      <c r="BW41" s="836"/>
      <c r="BX41" s="836"/>
      <c r="BY41" s="836"/>
      <c r="BZ41" s="836"/>
      <c r="CA41" s="836"/>
      <c r="CB41" s="836"/>
      <c r="CC41" s="836"/>
      <c r="CD41" s="836"/>
      <c r="CE41" s="836"/>
      <c r="CF41" s="836"/>
      <c r="CG41" s="836"/>
      <c r="CH41" s="836"/>
      <c r="CI41" s="836"/>
      <c r="CJ41" s="836"/>
      <c r="CK41" s="836"/>
      <c r="CL41" s="836"/>
      <c r="CM41" s="836"/>
      <c r="CN41" s="836"/>
      <c r="CO41" s="836"/>
      <c r="CP41" s="836"/>
      <c r="CQ41" s="836"/>
      <c r="CR41" s="836"/>
      <c r="CS41" s="836"/>
      <c r="CT41" s="836"/>
      <c r="CU41" s="836"/>
      <c r="CV41" s="836"/>
      <c r="CW41" s="836"/>
      <c r="CX41" s="836"/>
      <c r="CY41" s="836"/>
      <c r="CZ41" s="836"/>
      <c r="DA41" s="836"/>
      <c r="DB41" s="836"/>
      <c r="DC41" s="836"/>
      <c r="DD41" s="836"/>
      <c r="DE41" s="836"/>
      <c r="DF41" s="836"/>
      <c r="DG41" s="836"/>
      <c r="DH41" s="836"/>
      <c r="DI41" s="836"/>
      <c r="DJ41" s="836"/>
      <c r="DK41" s="836"/>
      <c r="DL41" s="836"/>
      <c r="DM41" s="836"/>
      <c r="DN41" s="836"/>
      <c r="DO41" s="836"/>
      <c r="DP41" s="836"/>
      <c r="DQ41" s="836"/>
      <c r="DR41" s="836"/>
      <c r="DS41" s="836"/>
      <c r="DT41" s="836"/>
      <c r="DU41" s="836"/>
      <c r="DV41" s="836"/>
      <c r="DW41" s="836"/>
      <c r="DX41" s="836"/>
      <c r="DY41" s="836"/>
      <c r="DZ41" s="836"/>
      <c r="EA41" s="836"/>
      <c r="EB41" s="836"/>
      <c r="EC41" s="836"/>
      <c r="ED41" s="836"/>
      <c r="EE41" s="836"/>
      <c r="EF41" s="836"/>
      <c r="EG41" s="836"/>
      <c r="EH41" s="836"/>
      <c r="EI41" s="836"/>
      <c r="EJ41" s="836"/>
      <c r="EK41" s="836"/>
      <c r="EL41" s="836"/>
      <c r="EM41" s="836"/>
      <c r="EN41" s="836"/>
      <c r="EO41" s="836"/>
      <c r="EP41" s="836"/>
      <c r="EQ41" s="836"/>
      <c r="ER41" s="836"/>
      <c r="ES41" s="836"/>
      <c r="ET41" s="836"/>
      <c r="EU41" s="836"/>
      <c r="EV41" s="836"/>
      <c r="EW41" s="836"/>
      <c r="EX41" s="836"/>
      <c r="EY41" s="836"/>
      <c r="EZ41" s="836"/>
      <c r="FA41" s="836"/>
      <c r="FB41" s="836"/>
      <c r="FC41" s="836"/>
      <c r="FD41" s="836"/>
      <c r="FE41" s="836"/>
      <c r="FF41" s="836"/>
      <c r="FG41" s="836"/>
      <c r="FH41" s="836"/>
      <c r="FI41" s="836"/>
      <c r="FJ41" s="836"/>
      <c r="FK41" s="836"/>
      <c r="FL41" s="836"/>
      <c r="FM41" s="836"/>
      <c r="FN41" s="836"/>
      <c r="FO41" s="836"/>
      <c r="FP41" s="836"/>
      <c r="FQ41" s="836"/>
      <c r="FR41" s="836"/>
      <c r="FS41" s="836"/>
      <c r="FT41" s="836"/>
      <c r="FU41" s="836"/>
      <c r="FV41" s="836"/>
      <c r="FW41" s="836"/>
      <c r="FX41" s="836"/>
      <c r="FY41" s="836"/>
      <c r="FZ41" s="836"/>
      <c r="GA41" s="836"/>
      <c r="GB41" s="836"/>
      <c r="GC41" s="836"/>
      <c r="GD41" s="836"/>
      <c r="GE41" s="836"/>
      <c r="GF41" s="836"/>
      <c r="GG41" s="836"/>
      <c r="GH41" s="836"/>
      <c r="GI41" s="836"/>
      <c r="GJ41" s="836"/>
      <c r="GK41" s="836"/>
      <c r="GL41" s="836"/>
      <c r="GM41" s="836"/>
      <c r="GN41" s="836"/>
      <c r="GO41" s="836"/>
      <c r="GP41" s="836"/>
      <c r="GQ41" s="836"/>
      <c r="GR41" s="836"/>
      <c r="GS41" s="836"/>
      <c r="GT41" s="836"/>
      <c r="GU41" s="836"/>
      <c r="GV41" s="836"/>
      <c r="GW41" s="836"/>
      <c r="GX41" s="836"/>
      <c r="GY41" s="836"/>
      <c r="GZ41" s="836"/>
      <c r="HA41" s="836"/>
      <c r="HB41" s="836"/>
      <c r="HC41" s="836"/>
      <c r="HD41" s="836"/>
      <c r="HE41" s="836"/>
      <c r="HF41" s="836"/>
      <c r="HG41" s="836"/>
    </row>
    <row r="42" spans="1:215" s="512" customFormat="1" ht="15" customHeight="1" x14ac:dyDescent="0.3">
      <c r="A42" s="511"/>
      <c r="B42" s="673">
        <f>SUM(B41-B40)</f>
        <v>284.80126967583783</v>
      </c>
      <c r="C42" s="673">
        <f t="shared" ref="C42:H42" si="18">SUM(C41-C40)</f>
        <v>1024.5896240074289</v>
      </c>
      <c r="D42" s="673">
        <f t="shared" si="18"/>
        <v>-4163.9041874029645</v>
      </c>
      <c r="E42" s="673">
        <f t="shared" si="18"/>
        <v>-4147.8859239450976</v>
      </c>
      <c r="F42" s="664">
        <f t="shared" si="18"/>
        <v>-7002.399217664788</v>
      </c>
      <c r="G42" s="673">
        <f t="shared" si="18"/>
        <v>0</v>
      </c>
      <c r="H42" s="673">
        <f t="shared" si="18"/>
        <v>-23564.137886008248</v>
      </c>
      <c r="I42" s="766">
        <f>SUM(H41-H40)/H41</f>
        <v>-6.4956172536454332E-2</v>
      </c>
      <c r="J42" s="767">
        <f>SUM(J41-J40)</f>
        <v>0</v>
      </c>
      <c r="K42" s="872">
        <f t="shared" ref="K42:X42" si="19">SUM(K41-K40)</f>
        <v>55</v>
      </c>
      <c r="L42" s="767">
        <f t="shared" si="19"/>
        <v>0</v>
      </c>
      <c r="M42" s="767">
        <f t="shared" si="19"/>
        <v>0</v>
      </c>
      <c r="N42" s="767">
        <f t="shared" si="19"/>
        <v>0</v>
      </c>
      <c r="O42" s="767">
        <f t="shared" si="19"/>
        <v>0</v>
      </c>
      <c r="P42" s="767">
        <f t="shared" si="19"/>
        <v>0</v>
      </c>
      <c r="Q42" s="767">
        <f t="shared" si="19"/>
        <v>0</v>
      </c>
      <c r="R42" s="767">
        <f t="shared" si="19"/>
        <v>0</v>
      </c>
      <c r="S42" s="767">
        <f t="shared" si="19"/>
        <v>0</v>
      </c>
      <c r="T42" s="767">
        <f t="shared" si="19"/>
        <v>0</v>
      </c>
      <c r="U42" s="767">
        <f t="shared" si="19"/>
        <v>0</v>
      </c>
      <c r="V42" s="767">
        <f t="shared" si="19"/>
        <v>0</v>
      </c>
      <c r="W42" s="872">
        <f t="shared" si="19"/>
        <v>0</v>
      </c>
      <c r="X42" s="866">
        <f t="shared" si="19"/>
        <v>0</v>
      </c>
      <c r="Y42" s="835"/>
      <c r="Z42" s="836"/>
      <c r="AA42" s="836"/>
      <c r="AB42" s="836"/>
      <c r="AC42" s="836"/>
      <c r="AD42" s="836"/>
      <c r="AE42" s="836"/>
      <c r="AF42" s="836"/>
      <c r="AG42" s="836"/>
      <c r="AH42" s="836"/>
      <c r="AI42" s="836"/>
      <c r="AJ42" s="836"/>
      <c r="AK42" s="836"/>
      <c r="AL42" s="836"/>
      <c r="AM42" s="836"/>
      <c r="AN42" s="836"/>
      <c r="AO42" s="836"/>
      <c r="AP42" s="836"/>
      <c r="AQ42" s="836"/>
      <c r="AR42" s="836"/>
      <c r="AS42" s="836"/>
      <c r="AT42" s="836"/>
      <c r="AU42" s="836"/>
      <c r="AV42" s="836"/>
      <c r="AW42" s="836"/>
      <c r="AX42" s="836"/>
      <c r="AY42" s="836"/>
      <c r="AZ42" s="836"/>
      <c r="BA42" s="836"/>
      <c r="BB42" s="836"/>
      <c r="BC42" s="836"/>
      <c r="BD42" s="836"/>
      <c r="BE42" s="836"/>
      <c r="BF42" s="836"/>
      <c r="BG42" s="836"/>
      <c r="BH42" s="836"/>
      <c r="BI42" s="836"/>
      <c r="BJ42" s="836"/>
      <c r="BK42" s="836"/>
      <c r="BL42" s="836"/>
      <c r="BM42" s="836"/>
      <c r="BN42" s="836"/>
      <c r="BO42" s="836"/>
      <c r="BP42" s="836"/>
      <c r="BQ42" s="836"/>
      <c r="BR42" s="836"/>
      <c r="BS42" s="836"/>
      <c r="BT42" s="836"/>
      <c r="BU42" s="836"/>
      <c r="BV42" s="836"/>
      <c r="BW42" s="836"/>
      <c r="BX42" s="836"/>
      <c r="BY42" s="836"/>
      <c r="BZ42" s="836"/>
      <c r="CA42" s="836"/>
      <c r="CB42" s="836"/>
      <c r="CC42" s="836"/>
      <c r="CD42" s="836"/>
      <c r="CE42" s="836"/>
      <c r="CF42" s="836"/>
      <c r="CG42" s="836"/>
      <c r="CH42" s="836"/>
      <c r="CI42" s="836"/>
      <c r="CJ42" s="836"/>
      <c r="CK42" s="836"/>
      <c r="CL42" s="836"/>
      <c r="CM42" s="836"/>
      <c r="CN42" s="836"/>
      <c r="CO42" s="836"/>
      <c r="CP42" s="836"/>
      <c r="CQ42" s="836"/>
      <c r="CR42" s="836"/>
      <c r="CS42" s="836"/>
      <c r="CT42" s="836"/>
      <c r="CU42" s="836"/>
      <c r="CV42" s="836"/>
      <c r="CW42" s="836"/>
      <c r="CX42" s="836"/>
      <c r="CY42" s="836"/>
      <c r="CZ42" s="836"/>
      <c r="DA42" s="836"/>
      <c r="DB42" s="836"/>
      <c r="DC42" s="836"/>
      <c r="DD42" s="836"/>
      <c r="DE42" s="836"/>
      <c r="DF42" s="836"/>
      <c r="DG42" s="836"/>
      <c r="DH42" s="836"/>
      <c r="DI42" s="836"/>
      <c r="DJ42" s="836"/>
      <c r="DK42" s="836"/>
      <c r="DL42" s="836"/>
      <c r="DM42" s="836"/>
      <c r="DN42" s="836"/>
      <c r="DO42" s="836"/>
      <c r="DP42" s="836"/>
      <c r="DQ42" s="836"/>
      <c r="DR42" s="836"/>
      <c r="DS42" s="836"/>
      <c r="DT42" s="836"/>
      <c r="DU42" s="836"/>
      <c r="DV42" s="836"/>
      <c r="DW42" s="836"/>
      <c r="DX42" s="836"/>
      <c r="DY42" s="836"/>
      <c r="DZ42" s="836"/>
      <c r="EA42" s="836"/>
      <c r="EB42" s="836"/>
      <c r="EC42" s="836"/>
      <c r="ED42" s="836"/>
      <c r="EE42" s="836"/>
      <c r="EF42" s="836"/>
      <c r="EG42" s="836"/>
      <c r="EH42" s="836"/>
      <c r="EI42" s="836"/>
      <c r="EJ42" s="836"/>
      <c r="EK42" s="836"/>
      <c r="EL42" s="836"/>
      <c r="EM42" s="836"/>
      <c r="EN42" s="836"/>
      <c r="EO42" s="836"/>
      <c r="EP42" s="836"/>
      <c r="EQ42" s="836"/>
      <c r="ER42" s="836"/>
      <c r="ES42" s="836"/>
      <c r="ET42" s="836"/>
      <c r="EU42" s="836"/>
      <c r="EV42" s="836"/>
      <c r="EW42" s="836"/>
      <c r="EX42" s="836"/>
      <c r="EY42" s="836"/>
      <c r="EZ42" s="836"/>
      <c r="FA42" s="836"/>
      <c r="FB42" s="836"/>
      <c r="FC42" s="836"/>
      <c r="FD42" s="836"/>
      <c r="FE42" s="836"/>
      <c r="FF42" s="836"/>
      <c r="FG42" s="836"/>
      <c r="FH42" s="836"/>
      <c r="FI42" s="836"/>
      <c r="FJ42" s="836"/>
      <c r="FK42" s="836"/>
      <c r="FL42" s="836"/>
      <c r="FM42" s="836"/>
      <c r="FN42" s="836"/>
      <c r="FO42" s="836"/>
      <c r="FP42" s="836"/>
      <c r="FQ42" s="836"/>
      <c r="FR42" s="836"/>
      <c r="FS42" s="836"/>
      <c r="FT42" s="836"/>
      <c r="FU42" s="836"/>
      <c r="FV42" s="836"/>
      <c r="FW42" s="836"/>
      <c r="FX42" s="836"/>
      <c r="FY42" s="836"/>
      <c r="FZ42" s="836"/>
      <c r="GA42" s="836"/>
      <c r="GB42" s="836"/>
      <c r="GC42" s="836"/>
      <c r="GD42" s="836"/>
      <c r="GE42" s="836"/>
      <c r="GF42" s="836"/>
      <c r="GG42" s="836"/>
      <c r="GH42" s="836"/>
      <c r="GI42" s="836"/>
      <c r="GJ42" s="836"/>
      <c r="GK42" s="836"/>
      <c r="GL42" s="836"/>
      <c r="GM42" s="836"/>
      <c r="GN42" s="836"/>
      <c r="GO42" s="836"/>
      <c r="GP42" s="836"/>
      <c r="GQ42" s="836"/>
      <c r="GR42" s="836"/>
      <c r="GS42" s="836"/>
      <c r="GT42" s="836"/>
      <c r="GU42" s="836"/>
      <c r="GV42" s="836"/>
      <c r="GW42" s="836"/>
      <c r="GX42" s="836"/>
      <c r="GY42" s="836"/>
      <c r="GZ42" s="836"/>
      <c r="HA42" s="836"/>
      <c r="HB42" s="836"/>
      <c r="HC42" s="836"/>
      <c r="HD42" s="836"/>
      <c r="HE42" s="836"/>
      <c r="HF42" s="836"/>
      <c r="HG42" s="836"/>
    </row>
    <row r="43" spans="1:215" s="690" customFormat="1" ht="15" customHeight="1" x14ac:dyDescent="0.3">
      <c r="A43" s="688"/>
      <c r="B43" s="701"/>
      <c r="C43" s="701"/>
      <c r="D43" s="701"/>
      <c r="E43" s="701"/>
      <c r="F43" s="701"/>
      <c r="G43" s="701"/>
      <c r="H43" s="701"/>
      <c r="I43" s="765"/>
      <c r="J43" s="701"/>
      <c r="K43" s="707"/>
      <c r="L43" s="728"/>
      <c r="M43" s="728"/>
      <c r="N43" s="728"/>
      <c r="O43" s="728"/>
      <c r="P43" s="728"/>
      <c r="Q43" s="728"/>
      <c r="R43" s="729"/>
      <c r="S43" s="729"/>
      <c r="T43" s="729"/>
      <c r="U43" s="729"/>
      <c r="V43" s="729"/>
      <c r="W43" s="729"/>
      <c r="X43" s="746"/>
      <c r="Y43" s="835"/>
      <c r="Z43" s="836"/>
      <c r="AA43" s="836"/>
      <c r="AB43" s="836"/>
      <c r="AC43" s="836"/>
      <c r="AD43" s="836"/>
      <c r="AE43" s="836"/>
      <c r="AF43" s="836"/>
      <c r="AG43" s="836"/>
      <c r="AH43" s="836"/>
      <c r="AI43" s="836"/>
      <c r="AJ43" s="836"/>
      <c r="AK43" s="836"/>
      <c r="AL43" s="836"/>
      <c r="AM43" s="836"/>
      <c r="AN43" s="836"/>
      <c r="AO43" s="836"/>
      <c r="AP43" s="836"/>
      <c r="AQ43" s="836"/>
      <c r="AR43" s="836"/>
      <c r="AS43" s="836"/>
      <c r="AT43" s="836"/>
      <c r="AU43" s="836"/>
      <c r="AV43" s="836"/>
      <c r="AW43" s="836"/>
      <c r="AX43" s="836"/>
      <c r="AY43" s="836"/>
      <c r="AZ43" s="836"/>
      <c r="BA43" s="836"/>
      <c r="BB43" s="836"/>
      <c r="BC43" s="836"/>
      <c r="BD43" s="836"/>
      <c r="BE43" s="836"/>
      <c r="BF43" s="836"/>
      <c r="BG43" s="836"/>
      <c r="BH43" s="836"/>
      <c r="BI43" s="836"/>
      <c r="BJ43" s="836"/>
      <c r="BK43" s="836"/>
      <c r="BL43" s="836"/>
      <c r="BM43" s="836"/>
      <c r="BN43" s="836"/>
      <c r="BO43" s="836"/>
      <c r="BP43" s="836"/>
      <c r="BQ43" s="836"/>
      <c r="BR43" s="836"/>
      <c r="BS43" s="836"/>
      <c r="BT43" s="836"/>
      <c r="BU43" s="836"/>
      <c r="BV43" s="836"/>
      <c r="BW43" s="836"/>
      <c r="BX43" s="836"/>
      <c r="BY43" s="836"/>
      <c r="BZ43" s="836"/>
      <c r="CA43" s="836"/>
      <c r="CB43" s="836"/>
      <c r="CC43" s="836"/>
      <c r="CD43" s="836"/>
      <c r="CE43" s="836"/>
      <c r="CF43" s="836"/>
      <c r="CG43" s="836"/>
      <c r="CH43" s="836"/>
      <c r="CI43" s="836"/>
      <c r="CJ43" s="836"/>
      <c r="CK43" s="836"/>
      <c r="CL43" s="836"/>
      <c r="CM43" s="836"/>
      <c r="CN43" s="836"/>
      <c r="CO43" s="836"/>
      <c r="CP43" s="836"/>
      <c r="CQ43" s="836"/>
      <c r="CR43" s="836"/>
      <c r="CS43" s="836"/>
      <c r="CT43" s="836"/>
      <c r="CU43" s="836"/>
      <c r="CV43" s="836"/>
      <c r="CW43" s="836"/>
      <c r="CX43" s="836"/>
      <c r="CY43" s="836"/>
      <c r="CZ43" s="836"/>
      <c r="DA43" s="836"/>
      <c r="DB43" s="836"/>
      <c r="DC43" s="836"/>
      <c r="DD43" s="836"/>
      <c r="DE43" s="836"/>
      <c r="DF43" s="836"/>
      <c r="DG43" s="836"/>
      <c r="DH43" s="836"/>
      <c r="DI43" s="836"/>
      <c r="DJ43" s="836"/>
      <c r="DK43" s="836"/>
      <c r="DL43" s="836"/>
      <c r="DM43" s="836"/>
      <c r="DN43" s="836"/>
      <c r="DO43" s="836"/>
      <c r="DP43" s="836"/>
      <c r="DQ43" s="836"/>
      <c r="DR43" s="836"/>
      <c r="DS43" s="836"/>
      <c r="DT43" s="836"/>
      <c r="DU43" s="836"/>
      <c r="DV43" s="836"/>
      <c r="DW43" s="836"/>
      <c r="DX43" s="836"/>
      <c r="DY43" s="836"/>
      <c r="DZ43" s="836"/>
      <c r="EA43" s="836"/>
      <c r="EB43" s="836"/>
      <c r="EC43" s="836"/>
      <c r="ED43" s="836"/>
      <c r="EE43" s="836"/>
      <c r="EF43" s="836"/>
      <c r="EG43" s="836"/>
      <c r="EH43" s="836"/>
      <c r="EI43" s="836"/>
      <c r="EJ43" s="836"/>
      <c r="EK43" s="836"/>
      <c r="EL43" s="836"/>
      <c r="EM43" s="836"/>
      <c r="EN43" s="836"/>
      <c r="EO43" s="836"/>
      <c r="EP43" s="836"/>
      <c r="EQ43" s="836"/>
      <c r="ER43" s="836"/>
      <c r="ES43" s="836"/>
      <c r="ET43" s="836"/>
      <c r="EU43" s="836"/>
      <c r="EV43" s="836"/>
      <c r="EW43" s="836"/>
      <c r="EX43" s="836"/>
      <c r="EY43" s="836"/>
      <c r="EZ43" s="836"/>
      <c r="FA43" s="836"/>
      <c r="FB43" s="836"/>
      <c r="FC43" s="836"/>
      <c r="FD43" s="836"/>
      <c r="FE43" s="836"/>
      <c r="FF43" s="836"/>
      <c r="FG43" s="836"/>
      <c r="FH43" s="836"/>
      <c r="FI43" s="836"/>
      <c r="FJ43" s="836"/>
      <c r="FK43" s="836"/>
      <c r="FL43" s="836"/>
      <c r="FM43" s="836"/>
      <c r="FN43" s="836"/>
      <c r="FO43" s="836"/>
      <c r="FP43" s="836"/>
      <c r="FQ43" s="836"/>
      <c r="FR43" s="836"/>
      <c r="FS43" s="836"/>
      <c r="FT43" s="836"/>
      <c r="FU43" s="836"/>
      <c r="FV43" s="836"/>
      <c r="FW43" s="836"/>
      <c r="FX43" s="836"/>
      <c r="FY43" s="836"/>
      <c r="FZ43" s="836"/>
      <c r="GA43" s="836"/>
      <c r="GB43" s="836"/>
      <c r="GC43" s="836"/>
      <c r="GD43" s="836"/>
      <c r="GE43" s="836"/>
      <c r="GF43" s="836"/>
      <c r="GG43" s="836"/>
      <c r="GH43" s="836"/>
      <c r="GI43" s="836"/>
      <c r="GJ43" s="836"/>
      <c r="GK43" s="836"/>
      <c r="GL43" s="836"/>
      <c r="GM43" s="836"/>
      <c r="GN43" s="836"/>
      <c r="GO43" s="836"/>
      <c r="GP43" s="836"/>
      <c r="GQ43" s="836"/>
      <c r="GR43" s="836"/>
      <c r="GS43" s="836"/>
      <c r="GT43" s="836"/>
      <c r="GU43" s="836"/>
      <c r="GV43" s="836"/>
      <c r="GW43" s="836"/>
      <c r="GX43" s="836"/>
      <c r="GY43" s="836"/>
      <c r="GZ43" s="836"/>
      <c r="HA43" s="836"/>
      <c r="HB43" s="836"/>
      <c r="HC43" s="836"/>
      <c r="HD43" s="836"/>
      <c r="HE43" s="836"/>
      <c r="HF43" s="836"/>
      <c r="HG43" s="836"/>
    </row>
    <row r="44" spans="1:215" s="512" customFormat="1" ht="15" customHeight="1" x14ac:dyDescent="0.3">
      <c r="A44" s="511" t="s">
        <v>894</v>
      </c>
      <c r="B44" s="672">
        <f>'FY20 Final Allocations '!Y57</f>
        <v>264907.83596243552</v>
      </c>
      <c r="C44" s="672">
        <f>'FY20 Final Allocations '!Z57</f>
        <v>43973.244631364774</v>
      </c>
      <c r="D44" s="672">
        <f>'FY20 Final Allocations '!AA57</f>
        <v>91510.666721766655</v>
      </c>
      <c r="E44" s="672">
        <f>'FY20 Final Allocations '!AB57</f>
        <v>92466.09766496309</v>
      </c>
      <c r="F44" s="672">
        <f>'FY20 Final Allocations '!AC57</f>
        <v>492857.84498053003</v>
      </c>
      <c r="G44" s="672">
        <f>'FY19 2nd Rev Allocations'!Q57</f>
        <v>56227.067636257889</v>
      </c>
      <c r="H44" s="672">
        <f>'FY19 2nd Rev Allocations'!BB57</f>
        <v>492867.81026287202</v>
      </c>
      <c r="I44" s="766"/>
      <c r="J44" s="764">
        <f>'FY21 Formula County '!K50</f>
        <v>374</v>
      </c>
      <c r="K44" s="743">
        <f>'FY20 Final Allocations '!AX57</f>
        <v>1077</v>
      </c>
      <c r="L44" s="744"/>
      <c r="M44" s="744"/>
      <c r="N44" s="744"/>
      <c r="O44" s="744"/>
      <c r="P44" s="744"/>
      <c r="Q44" s="744"/>
      <c r="R44" s="745">
        <f>'FY21 Formula County '!F50</f>
        <v>368</v>
      </c>
      <c r="S44" s="745">
        <f>'FY21 Formula County '!G50</f>
        <v>0</v>
      </c>
      <c r="T44" s="745">
        <f>'FY21 Formula County '!H50</f>
        <v>0</v>
      </c>
      <c r="U44" s="745">
        <f>'FY21 Formula County '!I50</f>
        <v>6</v>
      </c>
      <c r="V44" s="745">
        <f>'FY21 Formula County '!K50</f>
        <v>374</v>
      </c>
      <c r="W44" s="745">
        <f>'FY21 Formula County '!L50</f>
        <v>5094</v>
      </c>
      <c r="X44" s="849">
        <f>'FY21 Formula County '!M50</f>
        <v>7.3419709462112293E-2</v>
      </c>
      <c r="Y44" s="835"/>
      <c r="Z44" s="836"/>
      <c r="AA44" s="836"/>
      <c r="AB44" s="836"/>
      <c r="AC44" s="836"/>
      <c r="AD44" s="836"/>
      <c r="AE44" s="836"/>
      <c r="AF44" s="836"/>
      <c r="AG44" s="836"/>
      <c r="AH44" s="836"/>
      <c r="AI44" s="836"/>
      <c r="AJ44" s="836"/>
      <c r="AK44" s="836"/>
      <c r="AL44" s="836"/>
      <c r="AM44" s="836"/>
      <c r="AN44" s="836"/>
      <c r="AO44" s="836"/>
      <c r="AP44" s="836"/>
      <c r="AQ44" s="836"/>
      <c r="AR44" s="836"/>
      <c r="AS44" s="836"/>
      <c r="AT44" s="836"/>
      <c r="AU44" s="836"/>
      <c r="AV44" s="836"/>
      <c r="AW44" s="836"/>
      <c r="AX44" s="836"/>
      <c r="AY44" s="836"/>
      <c r="AZ44" s="836"/>
      <c r="BA44" s="836"/>
      <c r="BB44" s="836"/>
      <c r="BC44" s="836"/>
      <c r="BD44" s="836"/>
      <c r="BE44" s="836"/>
      <c r="BF44" s="836"/>
      <c r="BG44" s="836"/>
      <c r="BH44" s="836"/>
      <c r="BI44" s="836"/>
      <c r="BJ44" s="836"/>
      <c r="BK44" s="836"/>
      <c r="BL44" s="836"/>
      <c r="BM44" s="836"/>
      <c r="BN44" s="836"/>
      <c r="BO44" s="836"/>
      <c r="BP44" s="836"/>
      <c r="BQ44" s="836"/>
      <c r="BR44" s="836"/>
      <c r="BS44" s="836"/>
      <c r="BT44" s="836"/>
      <c r="BU44" s="836"/>
      <c r="BV44" s="836"/>
      <c r="BW44" s="836"/>
      <c r="BX44" s="836"/>
      <c r="BY44" s="836"/>
      <c r="BZ44" s="836"/>
      <c r="CA44" s="836"/>
      <c r="CB44" s="836"/>
      <c r="CC44" s="836"/>
      <c r="CD44" s="836"/>
      <c r="CE44" s="836"/>
      <c r="CF44" s="836"/>
      <c r="CG44" s="836"/>
      <c r="CH44" s="836"/>
      <c r="CI44" s="836"/>
      <c r="CJ44" s="836"/>
      <c r="CK44" s="836"/>
      <c r="CL44" s="836"/>
      <c r="CM44" s="836"/>
      <c r="CN44" s="836"/>
      <c r="CO44" s="836"/>
      <c r="CP44" s="836"/>
      <c r="CQ44" s="836"/>
      <c r="CR44" s="836"/>
      <c r="CS44" s="836"/>
      <c r="CT44" s="836"/>
      <c r="CU44" s="836"/>
      <c r="CV44" s="836"/>
      <c r="CW44" s="836"/>
      <c r="CX44" s="836"/>
      <c r="CY44" s="836"/>
      <c r="CZ44" s="836"/>
      <c r="DA44" s="836"/>
      <c r="DB44" s="836"/>
      <c r="DC44" s="836"/>
      <c r="DD44" s="836"/>
      <c r="DE44" s="836"/>
      <c r="DF44" s="836"/>
      <c r="DG44" s="836"/>
      <c r="DH44" s="836"/>
      <c r="DI44" s="836"/>
      <c r="DJ44" s="836"/>
      <c r="DK44" s="836"/>
      <c r="DL44" s="836"/>
      <c r="DM44" s="836"/>
      <c r="DN44" s="836"/>
      <c r="DO44" s="836"/>
      <c r="DP44" s="836"/>
      <c r="DQ44" s="836"/>
      <c r="DR44" s="836"/>
      <c r="DS44" s="836"/>
      <c r="DT44" s="836"/>
      <c r="DU44" s="836"/>
      <c r="DV44" s="836"/>
      <c r="DW44" s="836"/>
      <c r="DX44" s="836"/>
      <c r="DY44" s="836"/>
      <c r="DZ44" s="836"/>
      <c r="EA44" s="836"/>
      <c r="EB44" s="836"/>
      <c r="EC44" s="836"/>
      <c r="ED44" s="836"/>
      <c r="EE44" s="836"/>
      <c r="EF44" s="836"/>
      <c r="EG44" s="836"/>
      <c r="EH44" s="836"/>
      <c r="EI44" s="836"/>
      <c r="EJ44" s="836"/>
      <c r="EK44" s="836"/>
      <c r="EL44" s="836"/>
      <c r="EM44" s="836"/>
      <c r="EN44" s="836"/>
      <c r="EO44" s="836"/>
      <c r="EP44" s="836"/>
      <c r="EQ44" s="836"/>
      <c r="ER44" s="836"/>
      <c r="ES44" s="836"/>
      <c r="ET44" s="836"/>
      <c r="EU44" s="836"/>
      <c r="EV44" s="836"/>
      <c r="EW44" s="836"/>
      <c r="EX44" s="836"/>
      <c r="EY44" s="836"/>
      <c r="EZ44" s="836"/>
      <c r="FA44" s="836"/>
      <c r="FB44" s="836"/>
      <c r="FC44" s="836"/>
      <c r="FD44" s="836"/>
      <c r="FE44" s="836"/>
      <c r="FF44" s="836"/>
      <c r="FG44" s="836"/>
      <c r="FH44" s="836"/>
      <c r="FI44" s="836"/>
      <c r="FJ44" s="836"/>
      <c r="FK44" s="836"/>
      <c r="FL44" s="836"/>
      <c r="FM44" s="836"/>
      <c r="FN44" s="836"/>
      <c r="FO44" s="836"/>
      <c r="FP44" s="836"/>
      <c r="FQ44" s="836"/>
      <c r="FR44" s="836"/>
      <c r="FS44" s="836"/>
      <c r="FT44" s="836"/>
      <c r="FU44" s="836"/>
      <c r="FV44" s="836"/>
      <c r="FW44" s="836"/>
      <c r="FX44" s="836"/>
      <c r="FY44" s="836"/>
      <c r="FZ44" s="836"/>
      <c r="GA44" s="836"/>
      <c r="GB44" s="836"/>
      <c r="GC44" s="836"/>
      <c r="GD44" s="836"/>
      <c r="GE44" s="836"/>
      <c r="GF44" s="836"/>
      <c r="GG44" s="836"/>
      <c r="GH44" s="836"/>
      <c r="GI44" s="836"/>
      <c r="GJ44" s="836"/>
      <c r="GK44" s="836"/>
      <c r="GL44" s="836"/>
      <c r="GM44" s="836"/>
      <c r="GN44" s="836"/>
      <c r="GO44" s="836"/>
      <c r="GP44" s="836"/>
      <c r="GQ44" s="836"/>
      <c r="GR44" s="836"/>
      <c r="GS44" s="836"/>
      <c r="GT44" s="836"/>
      <c r="GU44" s="836"/>
      <c r="GV44" s="836"/>
      <c r="GW44" s="836"/>
      <c r="GX44" s="836"/>
      <c r="GY44" s="836"/>
      <c r="GZ44" s="836"/>
      <c r="HA44" s="836"/>
      <c r="HB44" s="836"/>
      <c r="HC44" s="836"/>
      <c r="HD44" s="836"/>
      <c r="HE44" s="836"/>
      <c r="HF44" s="836"/>
      <c r="HG44" s="836"/>
    </row>
    <row r="45" spans="1:215" s="690" customFormat="1" ht="15" customHeight="1" thickBot="1" x14ac:dyDescent="0.35">
      <c r="A45" s="688">
        <v>2021</v>
      </c>
      <c r="B45" s="689">
        <f>'FY21 Allocations'!Y57</f>
        <v>250562.95601987554</v>
      </c>
      <c r="C45" s="689">
        <f>'FY21 Allocations'!Z57</f>
        <v>41585.671011524042</v>
      </c>
      <c r="D45" s="689">
        <f>'FY21 Allocations'!AA57</f>
        <v>86541.998713968889</v>
      </c>
      <c r="E45" s="689">
        <f>'FY21 Allocations'!AB57</f>
        <v>87445.553528062752</v>
      </c>
      <c r="F45" s="689">
        <f>'FY21 Allocations'!AC57</f>
        <v>466136.17927343125</v>
      </c>
      <c r="G45" s="689">
        <f>'FY21 Allocations'!Q57</f>
        <v>0</v>
      </c>
      <c r="H45" s="689">
        <f>'FY21 Allocations'!BB57</f>
        <v>396215.75238241657</v>
      </c>
      <c r="I45" s="765"/>
      <c r="J45" s="833">
        <f>'FY21 Formula Counts '!K50</f>
        <v>374</v>
      </c>
      <c r="K45" s="809">
        <f>'FY21 Allocations'!AX57</f>
        <v>1059</v>
      </c>
      <c r="L45" s="817"/>
      <c r="M45" s="817"/>
      <c r="N45" s="817"/>
      <c r="O45" s="817"/>
      <c r="P45" s="817"/>
      <c r="Q45" s="817"/>
      <c r="R45" s="833">
        <f>'FY21 Formula Counts '!F50</f>
        <v>368</v>
      </c>
      <c r="S45" s="833">
        <f>'FY21 Formula Counts '!G50</f>
        <v>0</v>
      </c>
      <c r="T45" s="833">
        <f>'FY21 Formula Counts '!H50</f>
        <v>0</v>
      </c>
      <c r="U45" s="833">
        <f>'FY21 Formula Counts '!I50</f>
        <v>6</v>
      </c>
      <c r="V45" s="833">
        <f>'FY21 Formula Counts '!K50</f>
        <v>374</v>
      </c>
      <c r="W45" s="833">
        <f>'FY21 Formula Counts '!L50</f>
        <v>5094</v>
      </c>
      <c r="X45" s="844">
        <f>'FY21 Formula Counts '!M50</f>
        <v>7.3419709462112293E-2</v>
      </c>
      <c r="Y45" s="835"/>
      <c r="Z45" s="836"/>
      <c r="AA45" s="836"/>
      <c r="AB45" s="836"/>
      <c r="AC45" s="836"/>
      <c r="AD45" s="836"/>
      <c r="AE45" s="836"/>
      <c r="AF45" s="836"/>
      <c r="AG45" s="836"/>
      <c r="AH45" s="836"/>
      <c r="AI45" s="836"/>
      <c r="AJ45" s="836"/>
      <c r="AK45" s="836"/>
      <c r="AL45" s="836"/>
      <c r="AM45" s="836"/>
      <c r="AN45" s="836"/>
      <c r="AO45" s="836"/>
      <c r="AP45" s="836"/>
      <c r="AQ45" s="836"/>
      <c r="AR45" s="836"/>
      <c r="AS45" s="836"/>
      <c r="AT45" s="836"/>
      <c r="AU45" s="836"/>
      <c r="AV45" s="836"/>
      <c r="AW45" s="836"/>
      <c r="AX45" s="836"/>
      <c r="AY45" s="836"/>
      <c r="AZ45" s="836"/>
      <c r="BA45" s="836"/>
      <c r="BB45" s="836"/>
      <c r="BC45" s="836"/>
      <c r="BD45" s="836"/>
      <c r="BE45" s="836"/>
      <c r="BF45" s="836"/>
      <c r="BG45" s="836"/>
      <c r="BH45" s="836"/>
      <c r="BI45" s="836"/>
      <c r="BJ45" s="836"/>
      <c r="BK45" s="836"/>
      <c r="BL45" s="836"/>
      <c r="BM45" s="836"/>
      <c r="BN45" s="836"/>
      <c r="BO45" s="836"/>
      <c r="BP45" s="836"/>
      <c r="BQ45" s="836"/>
      <c r="BR45" s="836"/>
      <c r="BS45" s="836"/>
      <c r="BT45" s="836"/>
      <c r="BU45" s="836"/>
      <c r="BV45" s="836"/>
      <c r="BW45" s="836"/>
      <c r="BX45" s="836"/>
      <c r="BY45" s="836"/>
      <c r="BZ45" s="836"/>
      <c r="CA45" s="836"/>
      <c r="CB45" s="836"/>
      <c r="CC45" s="836"/>
      <c r="CD45" s="836"/>
      <c r="CE45" s="836"/>
      <c r="CF45" s="836"/>
      <c r="CG45" s="836"/>
      <c r="CH45" s="836"/>
      <c r="CI45" s="836"/>
      <c r="CJ45" s="836"/>
      <c r="CK45" s="836"/>
      <c r="CL45" s="836"/>
      <c r="CM45" s="836"/>
      <c r="CN45" s="836"/>
      <c r="CO45" s="836"/>
      <c r="CP45" s="836"/>
      <c r="CQ45" s="836"/>
      <c r="CR45" s="836"/>
      <c r="CS45" s="836"/>
      <c r="CT45" s="836"/>
      <c r="CU45" s="836"/>
      <c r="CV45" s="836"/>
      <c r="CW45" s="836"/>
      <c r="CX45" s="836"/>
      <c r="CY45" s="836"/>
      <c r="CZ45" s="836"/>
      <c r="DA45" s="836"/>
      <c r="DB45" s="836"/>
      <c r="DC45" s="836"/>
      <c r="DD45" s="836"/>
      <c r="DE45" s="836"/>
      <c r="DF45" s="836"/>
      <c r="DG45" s="836"/>
      <c r="DH45" s="836"/>
      <c r="DI45" s="836"/>
      <c r="DJ45" s="836"/>
      <c r="DK45" s="836"/>
      <c r="DL45" s="836"/>
      <c r="DM45" s="836"/>
      <c r="DN45" s="836"/>
      <c r="DO45" s="836"/>
      <c r="DP45" s="836"/>
      <c r="DQ45" s="836"/>
      <c r="DR45" s="836"/>
      <c r="DS45" s="836"/>
      <c r="DT45" s="836"/>
      <c r="DU45" s="836"/>
      <c r="DV45" s="836"/>
      <c r="DW45" s="836"/>
      <c r="DX45" s="836"/>
      <c r="DY45" s="836"/>
      <c r="DZ45" s="836"/>
      <c r="EA45" s="836"/>
      <c r="EB45" s="836"/>
      <c r="EC45" s="836"/>
      <c r="ED45" s="836"/>
      <c r="EE45" s="836"/>
      <c r="EF45" s="836"/>
      <c r="EG45" s="836"/>
      <c r="EH45" s="836"/>
      <c r="EI45" s="836"/>
      <c r="EJ45" s="836"/>
      <c r="EK45" s="836"/>
      <c r="EL45" s="836"/>
      <c r="EM45" s="836"/>
      <c r="EN45" s="836"/>
      <c r="EO45" s="836"/>
      <c r="EP45" s="836"/>
      <c r="EQ45" s="836"/>
      <c r="ER45" s="836"/>
      <c r="ES45" s="836"/>
      <c r="ET45" s="836"/>
      <c r="EU45" s="836"/>
      <c r="EV45" s="836"/>
      <c r="EW45" s="836"/>
      <c r="EX45" s="836"/>
      <c r="EY45" s="836"/>
      <c r="EZ45" s="836"/>
      <c r="FA45" s="836"/>
      <c r="FB45" s="836"/>
      <c r="FC45" s="836"/>
      <c r="FD45" s="836"/>
      <c r="FE45" s="836"/>
      <c r="FF45" s="836"/>
      <c r="FG45" s="836"/>
      <c r="FH45" s="836"/>
      <c r="FI45" s="836"/>
      <c r="FJ45" s="836"/>
      <c r="FK45" s="836"/>
      <c r="FL45" s="836"/>
      <c r="FM45" s="836"/>
      <c r="FN45" s="836"/>
      <c r="FO45" s="836"/>
      <c r="FP45" s="836"/>
      <c r="FQ45" s="836"/>
      <c r="FR45" s="836"/>
      <c r="FS45" s="836"/>
      <c r="FT45" s="836"/>
      <c r="FU45" s="836"/>
      <c r="FV45" s="836"/>
      <c r="FW45" s="836"/>
      <c r="FX45" s="836"/>
      <c r="FY45" s="836"/>
      <c r="FZ45" s="836"/>
      <c r="GA45" s="836"/>
      <c r="GB45" s="836"/>
      <c r="GC45" s="836"/>
      <c r="GD45" s="836"/>
      <c r="GE45" s="836"/>
      <c r="GF45" s="836"/>
      <c r="GG45" s="836"/>
      <c r="GH45" s="836"/>
      <c r="GI45" s="836"/>
      <c r="GJ45" s="836"/>
      <c r="GK45" s="836"/>
      <c r="GL45" s="836"/>
      <c r="GM45" s="836"/>
      <c r="GN45" s="836"/>
      <c r="GO45" s="836"/>
      <c r="GP45" s="836"/>
      <c r="GQ45" s="836"/>
      <c r="GR45" s="836"/>
      <c r="GS45" s="836"/>
      <c r="GT45" s="836"/>
      <c r="GU45" s="836"/>
      <c r="GV45" s="836"/>
      <c r="GW45" s="836"/>
      <c r="GX45" s="836"/>
      <c r="GY45" s="836"/>
      <c r="GZ45" s="836"/>
      <c r="HA45" s="836"/>
      <c r="HB45" s="836"/>
      <c r="HC45" s="836"/>
      <c r="HD45" s="836"/>
      <c r="HE45" s="836"/>
      <c r="HF45" s="836"/>
      <c r="HG45" s="836"/>
    </row>
    <row r="46" spans="1:215" s="512" customFormat="1" ht="15" customHeight="1" x14ac:dyDescent="0.3">
      <c r="A46" s="511"/>
      <c r="B46" s="671">
        <f>SUM(B45-B44)</f>
        <v>-14344.879942559986</v>
      </c>
      <c r="C46" s="671">
        <f t="shared" ref="C46:H46" si="20">SUM(C45-C44)</f>
        <v>-2387.5736198407321</v>
      </c>
      <c r="D46" s="671">
        <f t="shared" si="20"/>
        <v>-4968.6680077977653</v>
      </c>
      <c r="E46" s="671">
        <f t="shared" si="20"/>
        <v>-5020.5441369003383</v>
      </c>
      <c r="F46" s="671">
        <f t="shared" si="20"/>
        <v>-26721.665707098786</v>
      </c>
      <c r="G46" s="671">
        <f t="shared" si="20"/>
        <v>-56227.067636257889</v>
      </c>
      <c r="H46" s="671">
        <f t="shared" si="20"/>
        <v>-96652.057880455453</v>
      </c>
      <c r="I46" s="717">
        <f>SUM(H45-H44)/H45</f>
        <v>-0.24393794870419372</v>
      </c>
      <c r="J46" s="666">
        <f>SUM(J45-J44)</f>
        <v>0</v>
      </c>
      <c r="K46" s="666">
        <f t="shared" ref="K46:X46" si="21">SUM(K45-K44)</f>
        <v>-18</v>
      </c>
      <c r="L46" s="666">
        <f t="shared" si="21"/>
        <v>0</v>
      </c>
      <c r="M46" s="666">
        <f t="shared" si="21"/>
        <v>0</v>
      </c>
      <c r="N46" s="666">
        <f t="shared" si="21"/>
        <v>0</v>
      </c>
      <c r="O46" s="666">
        <f t="shared" si="21"/>
        <v>0</v>
      </c>
      <c r="P46" s="666">
        <f t="shared" si="21"/>
        <v>0</v>
      </c>
      <c r="Q46" s="666">
        <f t="shared" si="21"/>
        <v>0</v>
      </c>
      <c r="R46" s="666">
        <f t="shared" si="21"/>
        <v>0</v>
      </c>
      <c r="S46" s="666">
        <f t="shared" si="21"/>
        <v>0</v>
      </c>
      <c r="T46" s="666">
        <f t="shared" si="21"/>
        <v>0</v>
      </c>
      <c r="U46" s="666">
        <f t="shared" si="21"/>
        <v>0</v>
      </c>
      <c r="V46" s="666">
        <f t="shared" si="21"/>
        <v>0</v>
      </c>
      <c r="W46" s="666">
        <f t="shared" si="21"/>
        <v>0</v>
      </c>
      <c r="X46" s="866">
        <f t="shared" si="21"/>
        <v>0</v>
      </c>
      <c r="Y46" s="835"/>
      <c r="Z46" s="836"/>
      <c r="AA46" s="836"/>
      <c r="AB46" s="836"/>
      <c r="AC46" s="836"/>
      <c r="AD46" s="836"/>
      <c r="AE46" s="836"/>
      <c r="AF46" s="836"/>
      <c r="AG46" s="836"/>
      <c r="AH46" s="836"/>
      <c r="AI46" s="836"/>
      <c r="AJ46" s="836"/>
      <c r="AK46" s="836"/>
      <c r="AL46" s="836"/>
      <c r="AM46" s="836"/>
      <c r="AN46" s="836"/>
      <c r="AO46" s="836"/>
      <c r="AP46" s="836"/>
      <c r="AQ46" s="836"/>
      <c r="AR46" s="836"/>
      <c r="AS46" s="836"/>
      <c r="AT46" s="836"/>
      <c r="AU46" s="836"/>
      <c r="AV46" s="836"/>
      <c r="AW46" s="836"/>
      <c r="AX46" s="836"/>
      <c r="AY46" s="836"/>
      <c r="AZ46" s="836"/>
      <c r="BA46" s="836"/>
      <c r="BB46" s="836"/>
      <c r="BC46" s="836"/>
      <c r="BD46" s="836"/>
      <c r="BE46" s="836"/>
      <c r="BF46" s="836"/>
      <c r="BG46" s="836"/>
      <c r="BH46" s="836"/>
      <c r="BI46" s="836"/>
      <c r="BJ46" s="836"/>
      <c r="BK46" s="836"/>
      <c r="BL46" s="836"/>
      <c r="BM46" s="836"/>
      <c r="BN46" s="836"/>
      <c r="BO46" s="836"/>
      <c r="BP46" s="836"/>
      <c r="BQ46" s="836"/>
      <c r="BR46" s="836"/>
      <c r="BS46" s="836"/>
      <c r="BT46" s="836"/>
      <c r="BU46" s="836"/>
      <c r="BV46" s="836"/>
      <c r="BW46" s="836"/>
      <c r="BX46" s="836"/>
      <c r="BY46" s="836"/>
      <c r="BZ46" s="836"/>
      <c r="CA46" s="836"/>
      <c r="CB46" s="836"/>
      <c r="CC46" s="836"/>
      <c r="CD46" s="836"/>
      <c r="CE46" s="836"/>
      <c r="CF46" s="836"/>
      <c r="CG46" s="836"/>
      <c r="CH46" s="836"/>
      <c r="CI46" s="836"/>
      <c r="CJ46" s="836"/>
      <c r="CK46" s="836"/>
      <c r="CL46" s="836"/>
      <c r="CM46" s="836"/>
      <c r="CN46" s="836"/>
      <c r="CO46" s="836"/>
      <c r="CP46" s="836"/>
      <c r="CQ46" s="836"/>
      <c r="CR46" s="836"/>
      <c r="CS46" s="836"/>
      <c r="CT46" s="836"/>
      <c r="CU46" s="836"/>
      <c r="CV46" s="836"/>
      <c r="CW46" s="836"/>
      <c r="CX46" s="836"/>
      <c r="CY46" s="836"/>
      <c r="CZ46" s="836"/>
      <c r="DA46" s="836"/>
      <c r="DB46" s="836"/>
      <c r="DC46" s="836"/>
      <c r="DD46" s="836"/>
      <c r="DE46" s="836"/>
      <c r="DF46" s="836"/>
      <c r="DG46" s="836"/>
      <c r="DH46" s="836"/>
      <c r="DI46" s="836"/>
      <c r="DJ46" s="836"/>
      <c r="DK46" s="836"/>
      <c r="DL46" s="836"/>
      <c r="DM46" s="836"/>
      <c r="DN46" s="836"/>
      <c r="DO46" s="836"/>
      <c r="DP46" s="836"/>
      <c r="DQ46" s="836"/>
      <c r="DR46" s="836"/>
      <c r="DS46" s="836"/>
      <c r="DT46" s="836"/>
      <c r="DU46" s="836"/>
      <c r="DV46" s="836"/>
      <c r="DW46" s="836"/>
      <c r="DX46" s="836"/>
      <c r="DY46" s="836"/>
      <c r="DZ46" s="836"/>
      <c r="EA46" s="836"/>
      <c r="EB46" s="836"/>
      <c r="EC46" s="836"/>
      <c r="ED46" s="836"/>
      <c r="EE46" s="836"/>
      <c r="EF46" s="836"/>
      <c r="EG46" s="836"/>
      <c r="EH46" s="836"/>
      <c r="EI46" s="836"/>
      <c r="EJ46" s="836"/>
      <c r="EK46" s="836"/>
      <c r="EL46" s="836"/>
      <c r="EM46" s="836"/>
      <c r="EN46" s="836"/>
      <c r="EO46" s="836"/>
      <c r="EP46" s="836"/>
      <c r="EQ46" s="836"/>
      <c r="ER46" s="836"/>
      <c r="ES46" s="836"/>
      <c r="ET46" s="836"/>
      <c r="EU46" s="836"/>
      <c r="EV46" s="836"/>
      <c r="EW46" s="836"/>
      <c r="EX46" s="836"/>
      <c r="EY46" s="836"/>
      <c r="EZ46" s="836"/>
      <c r="FA46" s="836"/>
      <c r="FB46" s="836"/>
      <c r="FC46" s="836"/>
      <c r="FD46" s="836"/>
      <c r="FE46" s="836"/>
      <c r="FF46" s="836"/>
      <c r="FG46" s="836"/>
      <c r="FH46" s="836"/>
      <c r="FI46" s="836"/>
      <c r="FJ46" s="836"/>
      <c r="FK46" s="836"/>
      <c r="FL46" s="836"/>
      <c r="FM46" s="836"/>
      <c r="FN46" s="836"/>
      <c r="FO46" s="836"/>
      <c r="FP46" s="836"/>
      <c r="FQ46" s="836"/>
      <c r="FR46" s="836"/>
      <c r="FS46" s="836"/>
      <c r="FT46" s="836"/>
      <c r="FU46" s="836"/>
      <c r="FV46" s="836"/>
      <c r="FW46" s="836"/>
      <c r="FX46" s="836"/>
      <c r="FY46" s="836"/>
      <c r="FZ46" s="836"/>
      <c r="GA46" s="836"/>
      <c r="GB46" s="836"/>
      <c r="GC46" s="836"/>
      <c r="GD46" s="836"/>
      <c r="GE46" s="836"/>
      <c r="GF46" s="836"/>
      <c r="GG46" s="836"/>
      <c r="GH46" s="836"/>
      <c r="GI46" s="836"/>
      <c r="GJ46" s="836"/>
      <c r="GK46" s="836"/>
      <c r="GL46" s="836"/>
      <c r="GM46" s="836"/>
      <c r="GN46" s="836"/>
      <c r="GO46" s="836"/>
      <c r="GP46" s="836"/>
      <c r="GQ46" s="836"/>
      <c r="GR46" s="836"/>
      <c r="GS46" s="836"/>
      <c r="GT46" s="836"/>
      <c r="GU46" s="836"/>
      <c r="GV46" s="836"/>
      <c r="GW46" s="836"/>
      <c r="GX46" s="836"/>
      <c r="GY46" s="836"/>
      <c r="GZ46" s="836"/>
      <c r="HA46" s="836"/>
      <c r="HB46" s="836"/>
      <c r="HC46" s="836"/>
      <c r="HD46" s="836"/>
      <c r="HE46" s="836"/>
      <c r="HF46" s="836"/>
      <c r="HG46" s="836"/>
    </row>
    <row r="47" spans="1:215" s="690" customFormat="1" ht="15" customHeight="1" x14ac:dyDescent="0.3">
      <c r="A47" s="688"/>
      <c r="B47" s="707"/>
      <c r="C47" s="707"/>
      <c r="D47" s="707"/>
      <c r="E47" s="707"/>
      <c r="F47" s="707"/>
      <c r="G47" s="707"/>
      <c r="H47" s="707"/>
      <c r="I47" s="735"/>
      <c r="J47" s="691"/>
      <c r="K47" s="700"/>
      <c r="L47" s="738"/>
      <c r="M47" s="738"/>
      <c r="N47" s="738"/>
      <c r="O47" s="738"/>
      <c r="P47" s="738"/>
      <c r="Q47" s="739"/>
      <c r="R47" s="740"/>
      <c r="S47" s="741"/>
      <c r="T47" s="741"/>
      <c r="U47" s="741"/>
      <c r="V47" s="741"/>
      <c r="W47" s="741"/>
      <c r="X47" s="768"/>
      <c r="Y47" s="835"/>
      <c r="Z47" s="836"/>
      <c r="AA47" s="836"/>
      <c r="AB47" s="836"/>
      <c r="AC47" s="836"/>
      <c r="AD47" s="836"/>
      <c r="AE47" s="836"/>
      <c r="AF47" s="836"/>
      <c r="AG47" s="836"/>
      <c r="AH47" s="836"/>
      <c r="AI47" s="836"/>
      <c r="AJ47" s="836"/>
      <c r="AK47" s="836"/>
      <c r="AL47" s="836"/>
      <c r="AM47" s="836"/>
      <c r="AN47" s="836"/>
      <c r="AO47" s="836"/>
      <c r="AP47" s="836"/>
      <c r="AQ47" s="836"/>
      <c r="AR47" s="836"/>
      <c r="AS47" s="836"/>
      <c r="AT47" s="836"/>
      <c r="AU47" s="836"/>
      <c r="AV47" s="836"/>
      <c r="AW47" s="836"/>
      <c r="AX47" s="836"/>
      <c r="AY47" s="836"/>
      <c r="AZ47" s="836"/>
      <c r="BA47" s="836"/>
      <c r="BB47" s="836"/>
      <c r="BC47" s="836"/>
      <c r="BD47" s="836"/>
      <c r="BE47" s="836"/>
      <c r="BF47" s="836"/>
      <c r="BG47" s="836"/>
      <c r="BH47" s="836"/>
      <c r="BI47" s="836"/>
      <c r="BJ47" s="836"/>
      <c r="BK47" s="836"/>
      <c r="BL47" s="836"/>
      <c r="BM47" s="836"/>
      <c r="BN47" s="836"/>
      <c r="BO47" s="836"/>
      <c r="BP47" s="836"/>
      <c r="BQ47" s="836"/>
      <c r="BR47" s="836"/>
      <c r="BS47" s="836"/>
      <c r="BT47" s="836"/>
      <c r="BU47" s="836"/>
      <c r="BV47" s="836"/>
      <c r="BW47" s="836"/>
      <c r="BX47" s="836"/>
      <c r="BY47" s="836"/>
      <c r="BZ47" s="836"/>
      <c r="CA47" s="836"/>
      <c r="CB47" s="836"/>
      <c r="CC47" s="836"/>
      <c r="CD47" s="836"/>
      <c r="CE47" s="836"/>
      <c r="CF47" s="836"/>
      <c r="CG47" s="836"/>
      <c r="CH47" s="836"/>
      <c r="CI47" s="836"/>
      <c r="CJ47" s="836"/>
      <c r="CK47" s="836"/>
      <c r="CL47" s="836"/>
      <c r="CM47" s="836"/>
      <c r="CN47" s="836"/>
      <c r="CO47" s="836"/>
      <c r="CP47" s="836"/>
      <c r="CQ47" s="836"/>
      <c r="CR47" s="836"/>
      <c r="CS47" s="836"/>
      <c r="CT47" s="836"/>
      <c r="CU47" s="836"/>
      <c r="CV47" s="836"/>
      <c r="CW47" s="836"/>
      <c r="CX47" s="836"/>
      <c r="CY47" s="836"/>
      <c r="CZ47" s="836"/>
      <c r="DA47" s="836"/>
      <c r="DB47" s="836"/>
      <c r="DC47" s="836"/>
      <c r="DD47" s="836"/>
      <c r="DE47" s="836"/>
      <c r="DF47" s="836"/>
      <c r="DG47" s="836"/>
      <c r="DH47" s="836"/>
      <c r="DI47" s="836"/>
      <c r="DJ47" s="836"/>
      <c r="DK47" s="836"/>
      <c r="DL47" s="836"/>
      <c r="DM47" s="836"/>
      <c r="DN47" s="836"/>
      <c r="DO47" s="836"/>
      <c r="DP47" s="836"/>
      <c r="DQ47" s="836"/>
      <c r="DR47" s="836"/>
      <c r="DS47" s="836"/>
      <c r="DT47" s="836"/>
      <c r="DU47" s="836"/>
      <c r="DV47" s="836"/>
      <c r="DW47" s="836"/>
      <c r="DX47" s="836"/>
      <c r="DY47" s="836"/>
      <c r="DZ47" s="836"/>
      <c r="EA47" s="836"/>
      <c r="EB47" s="836"/>
      <c r="EC47" s="836"/>
      <c r="ED47" s="836"/>
      <c r="EE47" s="836"/>
      <c r="EF47" s="836"/>
      <c r="EG47" s="836"/>
      <c r="EH47" s="836"/>
      <c r="EI47" s="836"/>
      <c r="EJ47" s="836"/>
      <c r="EK47" s="836"/>
      <c r="EL47" s="836"/>
      <c r="EM47" s="836"/>
      <c r="EN47" s="836"/>
      <c r="EO47" s="836"/>
      <c r="EP47" s="836"/>
      <c r="EQ47" s="836"/>
      <c r="ER47" s="836"/>
      <c r="ES47" s="836"/>
      <c r="ET47" s="836"/>
      <c r="EU47" s="836"/>
      <c r="EV47" s="836"/>
      <c r="EW47" s="836"/>
      <c r="EX47" s="836"/>
      <c r="EY47" s="836"/>
      <c r="EZ47" s="836"/>
      <c r="FA47" s="836"/>
      <c r="FB47" s="836"/>
      <c r="FC47" s="836"/>
      <c r="FD47" s="836"/>
      <c r="FE47" s="836"/>
      <c r="FF47" s="836"/>
      <c r="FG47" s="836"/>
      <c r="FH47" s="836"/>
      <c r="FI47" s="836"/>
      <c r="FJ47" s="836"/>
      <c r="FK47" s="836"/>
      <c r="FL47" s="836"/>
      <c r="FM47" s="836"/>
      <c r="FN47" s="836"/>
      <c r="FO47" s="836"/>
      <c r="FP47" s="836"/>
      <c r="FQ47" s="836"/>
      <c r="FR47" s="836"/>
      <c r="FS47" s="836"/>
      <c r="FT47" s="836"/>
      <c r="FU47" s="836"/>
      <c r="FV47" s="836"/>
      <c r="FW47" s="836"/>
      <c r="FX47" s="836"/>
      <c r="FY47" s="836"/>
      <c r="FZ47" s="836"/>
      <c r="GA47" s="836"/>
      <c r="GB47" s="836"/>
      <c r="GC47" s="836"/>
      <c r="GD47" s="836"/>
      <c r="GE47" s="836"/>
      <c r="GF47" s="836"/>
      <c r="GG47" s="836"/>
      <c r="GH47" s="836"/>
      <c r="GI47" s="836"/>
      <c r="GJ47" s="836"/>
      <c r="GK47" s="836"/>
      <c r="GL47" s="836"/>
      <c r="GM47" s="836"/>
      <c r="GN47" s="836"/>
      <c r="GO47" s="836"/>
      <c r="GP47" s="836"/>
      <c r="GQ47" s="836"/>
      <c r="GR47" s="836"/>
      <c r="GS47" s="836"/>
      <c r="GT47" s="836"/>
      <c r="GU47" s="836"/>
      <c r="GV47" s="836"/>
      <c r="GW47" s="836"/>
      <c r="GX47" s="836"/>
      <c r="GY47" s="836"/>
      <c r="GZ47" s="836"/>
      <c r="HA47" s="836"/>
      <c r="HB47" s="836"/>
      <c r="HC47" s="836"/>
      <c r="HD47" s="836"/>
      <c r="HE47" s="836"/>
      <c r="HF47" s="836"/>
      <c r="HG47" s="836"/>
    </row>
    <row r="48" spans="1:215" s="512" customFormat="1" ht="15" customHeight="1" x14ac:dyDescent="0.3">
      <c r="A48" s="511" t="s">
        <v>895</v>
      </c>
      <c r="B48" s="659">
        <f>'FY20 Final Allocations '!Y58</f>
        <v>739437.65585853485</v>
      </c>
      <c r="C48" s="659">
        <f>'FY20 Final Allocations '!Z58</f>
        <v>176140.81270607963</v>
      </c>
      <c r="D48" s="659">
        <f>'FY20 Final Allocations '!AA58</f>
        <v>578793.16305115866</v>
      </c>
      <c r="E48" s="659">
        <f>'FY20 Final Allocations '!AB58</f>
        <v>590066.02346595342</v>
      </c>
      <c r="F48" s="659">
        <f>'FY20 Final Allocations '!AC58</f>
        <v>2084437.6550817266</v>
      </c>
      <c r="G48" s="659">
        <f>'FY19 2nd Rev Allocations'!Q58</f>
        <v>0</v>
      </c>
      <c r="H48" s="659">
        <f>'FY19 2nd Rev Allocations'!BB58</f>
        <v>2084439.2153356369</v>
      </c>
      <c r="I48" s="719"/>
      <c r="J48" s="840">
        <f>'FY21 Formula County '!K51</f>
        <v>295</v>
      </c>
      <c r="K48" s="796">
        <f>'FY20 Final Allocations '!AX58</f>
        <v>4408</v>
      </c>
      <c r="L48" s="805"/>
      <c r="M48" s="805"/>
      <c r="N48" s="805"/>
      <c r="O48" s="805"/>
      <c r="P48" s="805"/>
      <c r="Q48" s="805"/>
      <c r="R48" s="806">
        <f>'FY21 Formula County '!F51</f>
        <v>295</v>
      </c>
      <c r="S48" s="807">
        <f>'Populations Merged FY20 '!G51</f>
        <v>0</v>
      </c>
      <c r="T48" s="807">
        <f>'Populations Merged FY20 '!H51</f>
        <v>0</v>
      </c>
      <c r="U48" s="807">
        <f>'Populations Merged FY20 '!I51</f>
        <v>4</v>
      </c>
      <c r="V48" s="807">
        <f>'FY21 Formula County '!K51</f>
        <v>295</v>
      </c>
      <c r="W48" s="807">
        <f>'FY21 Formula County '!L51</f>
        <v>7023</v>
      </c>
      <c r="X48" s="852">
        <f>'Populations Merged FY20 '!M51</f>
        <v>5.6980864635010633E-2</v>
      </c>
      <c r="Y48" s="835"/>
      <c r="Z48" s="836"/>
      <c r="AA48" s="836"/>
      <c r="AB48" s="836"/>
      <c r="AC48" s="836"/>
      <c r="AD48" s="836"/>
      <c r="AE48" s="836"/>
      <c r="AF48" s="836"/>
      <c r="AG48" s="836"/>
      <c r="AH48" s="836"/>
      <c r="AI48" s="836"/>
      <c r="AJ48" s="836"/>
      <c r="AK48" s="836"/>
      <c r="AL48" s="836"/>
      <c r="AM48" s="836"/>
      <c r="AN48" s="836"/>
      <c r="AO48" s="836"/>
      <c r="AP48" s="836"/>
      <c r="AQ48" s="836"/>
      <c r="AR48" s="836"/>
      <c r="AS48" s="836"/>
      <c r="AT48" s="836"/>
      <c r="AU48" s="836"/>
      <c r="AV48" s="836"/>
      <c r="AW48" s="836"/>
      <c r="AX48" s="836"/>
      <c r="AY48" s="836"/>
      <c r="AZ48" s="836"/>
      <c r="BA48" s="836"/>
      <c r="BB48" s="836"/>
      <c r="BC48" s="836"/>
      <c r="BD48" s="836"/>
      <c r="BE48" s="836"/>
      <c r="BF48" s="836"/>
      <c r="BG48" s="836"/>
      <c r="BH48" s="836"/>
      <c r="BI48" s="836"/>
      <c r="BJ48" s="836"/>
      <c r="BK48" s="836"/>
      <c r="BL48" s="836"/>
      <c r="BM48" s="836"/>
      <c r="BN48" s="836"/>
      <c r="BO48" s="836"/>
      <c r="BP48" s="836"/>
      <c r="BQ48" s="836"/>
      <c r="BR48" s="836"/>
      <c r="BS48" s="836"/>
      <c r="BT48" s="836"/>
      <c r="BU48" s="836"/>
      <c r="BV48" s="836"/>
      <c r="BW48" s="836"/>
      <c r="BX48" s="836"/>
      <c r="BY48" s="836"/>
      <c r="BZ48" s="836"/>
      <c r="CA48" s="836"/>
      <c r="CB48" s="836"/>
      <c r="CC48" s="836"/>
      <c r="CD48" s="836"/>
      <c r="CE48" s="836"/>
      <c r="CF48" s="836"/>
      <c r="CG48" s="836"/>
      <c r="CH48" s="836"/>
      <c r="CI48" s="836"/>
      <c r="CJ48" s="836"/>
      <c r="CK48" s="836"/>
      <c r="CL48" s="836"/>
      <c r="CM48" s="836"/>
      <c r="CN48" s="836"/>
      <c r="CO48" s="836"/>
      <c r="CP48" s="836"/>
      <c r="CQ48" s="836"/>
      <c r="CR48" s="836"/>
      <c r="CS48" s="836"/>
      <c r="CT48" s="836"/>
      <c r="CU48" s="836"/>
      <c r="CV48" s="836"/>
      <c r="CW48" s="836"/>
      <c r="CX48" s="836"/>
      <c r="CY48" s="836"/>
      <c r="CZ48" s="836"/>
      <c r="DA48" s="836"/>
      <c r="DB48" s="836"/>
      <c r="DC48" s="836"/>
      <c r="DD48" s="836"/>
      <c r="DE48" s="836"/>
      <c r="DF48" s="836"/>
      <c r="DG48" s="836"/>
      <c r="DH48" s="836"/>
      <c r="DI48" s="836"/>
      <c r="DJ48" s="836"/>
      <c r="DK48" s="836"/>
      <c r="DL48" s="836"/>
      <c r="DM48" s="836"/>
      <c r="DN48" s="836"/>
      <c r="DO48" s="836"/>
      <c r="DP48" s="836"/>
      <c r="DQ48" s="836"/>
      <c r="DR48" s="836"/>
      <c r="DS48" s="836"/>
      <c r="DT48" s="836"/>
      <c r="DU48" s="836"/>
      <c r="DV48" s="836"/>
      <c r="DW48" s="836"/>
      <c r="DX48" s="836"/>
      <c r="DY48" s="836"/>
      <c r="DZ48" s="836"/>
      <c r="EA48" s="836"/>
      <c r="EB48" s="836"/>
      <c r="EC48" s="836"/>
      <c r="ED48" s="836"/>
      <c r="EE48" s="836"/>
      <c r="EF48" s="836"/>
      <c r="EG48" s="836"/>
      <c r="EH48" s="836"/>
      <c r="EI48" s="836"/>
      <c r="EJ48" s="836"/>
      <c r="EK48" s="836"/>
      <c r="EL48" s="836"/>
      <c r="EM48" s="836"/>
      <c r="EN48" s="836"/>
      <c r="EO48" s="836"/>
      <c r="EP48" s="836"/>
      <c r="EQ48" s="836"/>
      <c r="ER48" s="836"/>
      <c r="ES48" s="836"/>
      <c r="ET48" s="836"/>
      <c r="EU48" s="836"/>
      <c r="EV48" s="836"/>
      <c r="EW48" s="836"/>
      <c r="EX48" s="836"/>
      <c r="EY48" s="836"/>
      <c r="EZ48" s="836"/>
      <c r="FA48" s="836"/>
      <c r="FB48" s="836"/>
      <c r="FC48" s="836"/>
      <c r="FD48" s="836"/>
      <c r="FE48" s="836"/>
      <c r="FF48" s="836"/>
      <c r="FG48" s="836"/>
      <c r="FH48" s="836"/>
      <c r="FI48" s="836"/>
      <c r="FJ48" s="836"/>
      <c r="FK48" s="836"/>
      <c r="FL48" s="836"/>
      <c r="FM48" s="836"/>
      <c r="FN48" s="836"/>
      <c r="FO48" s="836"/>
      <c r="FP48" s="836"/>
      <c r="FQ48" s="836"/>
      <c r="FR48" s="836"/>
      <c r="FS48" s="836"/>
      <c r="FT48" s="836"/>
      <c r="FU48" s="836"/>
      <c r="FV48" s="836"/>
      <c r="FW48" s="836"/>
      <c r="FX48" s="836"/>
      <c r="FY48" s="836"/>
      <c r="FZ48" s="836"/>
      <c r="GA48" s="836"/>
      <c r="GB48" s="836"/>
      <c r="GC48" s="836"/>
      <c r="GD48" s="836"/>
      <c r="GE48" s="836"/>
      <c r="GF48" s="836"/>
      <c r="GG48" s="836"/>
      <c r="GH48" s="836"/>
      <c r="GI48" s="836"/>
      <c r="GJ48" s="836"/>
      <c r="GK48" s="836"/>
      <c r="GL48" s="836"/>
      <c r="GM48" s="836"/>
      <c r="GN48" s="836"/>
      <c r="GO48" s="836"/>
      <c r="GP48" s="836"/>
      <c r="GQ48" s="836"/>
      <c r="GR48" s="836"/>
      <c r="GS48" s="836"/>
      <c r="GT48" s="836"/>
      <c r="GU48" s="836"/>
      <c r="GV48" s="836"/>
      <c r="GW48" s="836"/>
      <c r="GX48" s="836"/>
      <c r="GY48" s="836"/>
      <c r="GZ48" s="836"/>
      <c r="HA48" s="836"/>
      <c r="HB48" s="836"/>
      <c r="HC48" s="836"/>
      <c r="HD48" s="836"/>
      <c r="HE48" s="836"/>
      <c r="HF48" s="836"/>
      <c r="HG48" s="836"/>
    </row>
    <row r="49" spans="1:215" s="690" customFormat="1" ht="15" customHeight="1" thickBot="1" x14ac:dyDescent="0.35">
      <c r="A49" s="688">
        <v>2021</v>
      </c>
      <c r="B49" s="689">
        <f>'FY21 Allocations'!Y58</f>
        <v>686657.72944448318</v>
      </c>
      <c r="C49" s="689">
        <f>'FY21 Allocations'!Z58</f>
        <v>0</v>
      </c>
      <c r="D49" s="689">
        <f>'FY21 Allocations'!AA58</f>
        <v>537502.09647231502</v>
      </c>
      <c r="E49" s="689">
        <f>'FY21 Allocations'!AB58</f>
        <v>547968.52229934768</v>
      </c>
      <c r="F49" s="689">
        <f>'FY21 Allocations'!AC58</f>
        <v>1772128.348216146</v>
      </c>
      <c r="G49" s="689">
        <f>'FY21 Allocations'!Q58</f>
        <v>0</v>
      </c>
      <c r="H49" s="689">
        <f>'FY21 Allocations'!BB58</f>
        <v>1506309.0959837241</v>
      </c>
      <c r="I49" s="746"/>
      <c r="J49" s="831">
        <f>'FY21 Formula Counts '!K51</f>
        <v>295</v>
      </c>
      <c r="K49" s="809">
        <f>'FY21 Allocations'!AX58</f>
        <v>5106</v>
      </c>
      <c r="L49" s="817"/>
      <c r="M49" s="817"/>
      <c r="N49" s="817"/>
      <c r="O49" s="817"/>
      <c r="P49" s="817"/>
      <c r="Q49" s="817"/>
      <c r="R49" s="818">
        <f>'FY21 Formula Counts '!F51</f>
        <v>295</v>
      </c>
      <c r="S49" s="818">
        <f>'FY21 Formula Counts '!G51</f>
        <v>0</v>
      </c>
      <c r="T49" s="818">
        <f>'FY21 Formula Counts '!H51</f>
        <v>0</v>
      </c>
      <c r="U49" s="818">
        <f>'FY21 Formula Counts '!I51</f>
        <v>0</v>
      </c>
      <c r="V49" s="818">
        <f>'FY21 Formula Counts '!K51</f>
        <v>295</v>
      </c>
      <c r="W49" s="818">
        <f>'FY21 Formula Counts '!L51</f>
        <v>7023</v>
      </c>
      <c r="X49" s="846">
        <f>'FY21 Formula Counts '!M51</f>
        <v>4.2004841235939054E-2</v>
      </c>
      <c r="Y49" s="835"/>
      <c r="Z49" s="836"/>
      <c r="AA49" s="836"/>
      <c r="AB49" s="836"/>
      <c r="AC49" s="836"/>
      <c r="AD49" s="836"/>
      <c r="AE49" s="836"/>
      <c r="AF49" s="836"/>
      <c r="AG49" s="836"/>
      <c r="AH49" s="836"/>
      <c r="AI49" s="836"/>
      <c r="AJ49" s="836"/>
      <c r="AK49" s="836"/>
      <c r="AL49" s="836"/>
      <c r="AM49" s="836"/>
      <c r="AN49" s="836"/>
      <c r="AO49" s="836"/>
      <c r="AP49" s="836"/>
      <c r="AQ49" s="836"/>
      <c r="AR49" s="836"/>
      <c r="AS49" s="836"/>
      <c r="AT49" s="836"/>
      <c r="AU49" s="836"/>
      <c r="AV49" s="836"/>
      <c r="AW49" s="836"/>
      <c r="AX49" s="836"/>
      <c r="AY49" s="836"/>
      <c r="AZ49" s="836"/>
      <c r="BA49" s="836"/>
      <c r="BB49" s="836"/>
      <c r="BC49" s="836"/>
      <c r="BD49" s="836"/>
      <c r="BE49" s="836"/>
      <c r="BF49" s="836"/>
      <c r="BG49" s="836"/>
      <c r="BH49" s="836"/>
      <c r="BI49" s="836"/>
      <c r="BJ49" s="836"/>
      <c r="BK49" s="836"/>
      <c r="BL49" s="836"/>
      <c r="BM49" s="836"/>
      <c r="BN49" s="836"/>
      <c r="BO49" s="836"/>
      <c r="BP49" s="836"/>
      <c r="BQ49" s="836"/>
      <c r="BR49" s="836"/>
      <c r="BS49" s="836"/>
      <c r="BT49" s="836"/>
      <c r="BU49" s="836"/>
      <c r="BV49" s="836"/>
      <c r="BW49" s="836"/>
      <c r="BX49" s="836"/>
      <c r="BY49" s="836"/>
      <c r="BZ49" s="836"/>
      <c r="CA49" s="836"/>
      <c r="CB49" s="836"/>
      <c r="CC49" s="836"/>
      <c r="CD49" s="836"/>
      <c r="CE49" s="836"/>
      <c r="CF49" s="836"/>
      <c r="CG49" s="836"/>
      <c r="CH49" s="836"/>
      <c r="CI49" s="836"/>
      <c r="CJ49" s="836"/>
      <c r="CK49" s="836"/>
      <c r="CL49" s="836"/>
      <c r="CM49" s="836"/>
      <c r="CN49" s="836"/>
      <c r="CO49" s="836"/>
      <c r="CP49" s="836"/>
      <c r="CQ49" s="836"/>
      <c r="CR49" s="836"/>
      <c r="CS49" s="836"/>
      <c r="CT49" s="836"/>
      <c r="CU49" s="836"/>
      <c r="CV49" s="836"/>
      <c r="CW49" s="836"/>
      <c r="CX49" s="836"/>
      <c r="CY49" s="836"/>
      <c r="CZ49" s="836"/>
      <c r="DA49" s="836"/>
      <c r="DB49" s="836"/>
      <c r="DC49" s="836"/>
      <c r="DD49" s="836"/>
      <c r="DE49" s="836"/>
      <c r="DF49" s="836"/>
      <c r="DG49" s="836"/>
      <c r="DH49" s="836"/>
      <c r="DI49" s="836"/>
      <c r="DJ49" s="836"/>
      <c r="DK49" s="836"/>
      <c r="DL49" s="836"/>
      <c r="DM49" s="836"/>
      <c r="DN49" s="836"/>
      <c r="DO49" s="836"/>
      <c r="DP49" s="836"/>
      <c r="DQ49" s="836"/>
      <c r="DR49" s="836"/>
      <c r="DS49" s="836"/>
      <c r="DT49" s="836"/>
      <c r="DU49" s="836"/>
      <c r="DV49" s="836"/>
      <c r="DW49" s="836"/>
      <c r="DX49" s="836"/>
      <c r="DY49" s="836"/>
      <c r="DZ49" s="836"/>
      <c r="EA49" s="836"/>
      <c r="EB49" s="836"/>
      <c r="EC49" s="836"/>
      <c r="ED49" s="836"/>
      <c r="EE49" s="836"/>
      <c r="EF49" s="836"/>
      <c r="EG49" s="836"/>
      <c r="EH49" s="836"/>
      <c r="EI49" s="836"/>
      <c r="EJ49" s="836"/>
      <c r="EK49" s="836"/>
      <c r="EL49" s="836"/>
      <c r="EM49" s="836"/>
      <c r="EN49" s="836"/>
      <c r="EO49" s="836"/>
      <c r="EP49" s="836"/>
      <c r="EQ49" s="836"/>
      <c r="ER49" s="836"/>
      <c r="ES49" s="836"/>
      <c r="ET49" s="836"/>
      <c r="EU49" s="836"/>
      <c r="EV49" s="836"/>
      <c r="EW49" s="836"/>
      <c r="EX49" s="836"/>
      <c r="EY49" s="836"/>
      <c r="EZ49" s="836"/>
      <c r="FA49" s="836"/>
      <c r="FB49" s="836"/>
      <c r="FC49" s="836"/>
      <c r="FD49" s="836"/>
      <c r="FE49" s="836"/>
      <c r="FF49" s="836"/>
      <c r="FG49" s="836"/>
      <c r="FH49" s="836"/>
      <c r="FI49" s="836"/>
      <c r="FJ49" s="836"/>
      <c r="FK49" s="836"/>
      <c r="FL49" s="836"/>
      <c r="FM49" s="836"/>
      <c r="FN49" s="836"/>
      <c r="FO49" s="836"/>
      <c r="FP49" s="836"/>
      <c r="FQ49" s="836"/>
      <c r="FR49" s="836"/>
      <c r="FS49" s="836"/>
      <c r="FT49" s="836"/>
      <c r="FU49" s="836"/>
      <c r="FV49" s="836"/>
      <c r="FW49" s="836"/>
      <c r="FX49" s="836"/>
      <c r="FY49" s="836"/>
      <c r="FZ49" s="836"/>
      <c r="GA49" s="836"/>
      <c r="GB49" s="836"/>
      <c r="GC49" s="836"/>
      <c r="GD49" s="836"/>
      <c r="GE49" s="836"/>
      <c r="GF49" s="836"/>
      <c r="GG49" s="836"/>
      <c r="GH49" s="836"/>
      <c r="GI49" s="836"/>
      <c r="GJ49" s="836"/>
      <c r="GK49" s="836"/>
      <c r="GL49" s="836"/>
      <c r="GM49" s="836"/>
      <c r="GN49" s="836"/>
      <c r="GO49" s="836"/>
      <c r="GP49" s="836"/>
      <c r="GQ49" s="836"/>
      <c r="GR49" s="836"/>
      <c r="GS49" s="836"/>
      <c r="GT49" s="836"/>
      <c r="GU49" s="836"/>
      <c r="GV49" s="836"/>
      <c r="GW49" s="836"/>
      <c r="GX49" s="836"/>
      <c r="GY49" s="836"/>
      <c r="GZ49" s="836"/>
      <c r="HA49" s="836"/>
      <c r="HB49" s="836"/>
      <c r="HC49" s="836"/>
      <c r="HD49" s="836"/>
      <c r="HE49" s="836"/>
      <c r="HF49" s="836"/>
      <c r="HG49" s="836"/>
    </row>
    <row r="50" spans="1:215" s="512" customFormat="1" ht="15" customHeight="1" x14ac:dyDescent="0.3">
      <c r="A50" s="511"/>
      <c r="B50" s="673">
        <f>SUM(B49-B48)</f>
        <v>-52779.926414051675</v>
      </c>
      <c r="C50" s="673">
        <f t="shared" ref="C50:H50" si="22">SUM(C49-C48)</f>
        <v>-176140.81270607963</v>
      </c>
      <c r="D50" s="673">
        <f t="shared" si="22"/>
        <v>-41291.066578843631</v>
      </c>
      <c r="E50" s="673">
        <f t="shared" si="22"/>
        <v>-42097.50116660574</v>
      </c>
      <c r="F50" s="673">
        <f t="shared" si="22"/>
        <v>-312309.30686558061</v>
      </c>
      <c r="G50" s="673">
        <f t="shared" si="22"/>
        <v>0</v>
      </c>
      <c r="H50" s="673">
        <f t="shared" si="22"/>
        <v>-578130.11935191276</v>
      </c>
      <c r="I50" s="719">
        <f>SUM(H49-H48)/H49</f>
        <v>-0.38380576794854565</v>
      </c>
      <c r="J50" s="670">
        <f>SUM(J49-J48)</f>
        <v>0</v>
      </c>
      <c r="K50" s="666">
        <f t="shared" ref="K50:X50" si="23">SUM(K49-K48)</f>
        <v>698</v>
      </c>
      <c r="L50" s="670">
        <f t="shared" si="23"/>
        <v>0</v>
      </c>
      <c r="M50" s="670">
        <f t="shared" si="23"/>
        <v>0</v>
      </c>
      <c r="N50" s="670">
        <f t="shared" si="23"/>
        <v>0</v>
      </c>
      <c r="O50" s="670">
        <f t="shared" si="23"/>
        <v>0</v>
      </c>
      <c r="P50" s="670">
        <f t="shared" si="23"/>
        <v>0</v>
      </c>
      <c r="Q50" s="670">
        <f t="shared" si="23"/>
        <v>0</v>
      </c>
      <c r="R50" s="670">
        <f t="shared" si="23"/>
        <v>0</v>
      </c>
      <c r="S50" s="666">
        <f t="shared" si="23"/>
        <v>0</v>
      </c>
      <c r="T50" s="666">
        <f t="shared" si="23"/>
        <v>0</v>
      </c>
      <c r="U50" s="670">
        <f t="shared" si="23"/>
        <v>-4</v>
      </c>
      <c r="V50" s="670">
        <f t="shared" si="23"/>
        <v>0</v>
      </c>
      <c r="W50" s="670">
        <f t="shared" si="23"/>
        <v>0</v>
      </c>
      <c r="X50" s="866">
        <f t="shared" si="23"/>
        <v>-1.4976023399071579E-2</v>
      </c>
      <c r="Y50" s="835"/>
      <c r="Z50" s="836"/>
      <c r="AA50" s="836"/>
      <c r="AB50" s="836"/>
      <c r="AC50" s="836"/>
      <c r="AD50" s="836"/>
      <c r="AE50" s="836"/>
      <c r="AF50" s="836"/>
      <c r="AG50" s="836"/>
      <c r="AH50" s="836"/>
      <c r="AI50" s="836"/>
      <c r="AJ50" s="836"/>
      <c r="AK50" s="836"/>
      <c r="AL50" s="836"/>
      <c r="AM50" s="836"/>
      <c r="AN50" s="836"/>
      <c r="AO50" s="836"/>
      <c r="AP50" s="836"/>
      <c r="AQ50" s="836"/>
      <c r="AR50" s="836"/>
      <c r="AS50" s="836"/>
      <c r="AT50" s="836"/>
      <c r="AU50" s="836"/>
      <c r="AV50" s="836"/>
      <c r="AW50" s="836"/>
      <c r="AX50" s="836"/>
      <c r="AY50" s="836"/>
      <c r="AZ50" s="836"/>
      <c r="BA50" s="836"/>
      <c r="BB50" s="836"/>
      <c r="BC50" s="836"/>
      <c r="BD50" s="836"/>
      <c r="BE50" s="836"/>
      <c r="BF50" s="836"/>
      <c r="BG50" s="836"/>
      <c r="BH50" s="836"/>
      <c r="BI50" s="836"/>
      <c r="BJ50" s="836"/>
      <c r="BK50" s="836"/>
      <c r="BL50" s="836"/>
      <c r="BM50" s="836"/>
      <c r="BN50" s="836"/>
      <c r="BO50" s="836"/>
      <c r="BP50" s="836"/>
      <c r="BQ50" s="836"/>
      <c r="BR50" s="836"/>
      <c r="BS50" s="836"/>
      <c r="BT50" s="836"/>
      <c r="BU50" s="836"/>
      <c r="BV50" s="836"/>
      <c r="BW50" s="836"/>
      <c r="BX50" s="836"/>
      <c r="BY50" s="836"/>
      <c r="BZ50" s="836"/>
      <c r="CA50" s="836"/>
      <c r="CB50" s="836"/>
      <c r="CC50" s="836"/>
      <c r="CD50" s="836"/>
      <c r="CE50" s="836"/>
      <c r="CF50" s="836"/>
      <c r="CG50" s="836"/>
      <c r="CH50" s="836"/>
      <c r="CI50" s="836"/>
      <c r="CJ50" s="836"/>
      <c r="CK50" s="836"/>
      <c r="CL50" s="836"/>
      <c r="CM50" s="836"/>
      <c r="CN50" s="836"/>
      <c r="CO50" s="836"/>
      <c r="CP50" s="836"/>
      <c r="CQ50" s="836"/>
      <c r="CR50" s="836"/>
      <c r="CS50" s="836"/>
      <c r="CT50" s="836"/>
      <c r="CU50" s="836"/>
      <c r="CV50" s="836"/>
      <c r="CW50" s="836"/>
      <c r="CX50" s="836"/>
      <c r="CY50" s="836"/>
      <c r="CZ50" s="836"/>
      <c r="DA50" s="836"/>
      <c r="DB50" s="836"/>
      <c r="DC50" s="836"/>
      <c r="DD50" s="836"/>
      <c r="DE50" s="836"/>
      <c r="DF50" s="836"/>
      <c r="DG50" s="836"/>
      <c r="DH50" s="836"/>
      <c r="DI50" s="836"/>
      <c r="DJ50" s="836"/>
      <c r="DK50" s="836"/>
      <c r="DL50" s="836"/>
      <c r="DM50" s="836"/>
      <c r="DN50" s="836"/>
      <c r="DO50" s="836"/>
      <c r="DP50" s="836"/>
      <c r="DQ50" s="836"/>
      <c r="DR50" s="836"/>
      <c r="DS50" s="836"/>
      <c r="DT50" s="836"/>
      <c r="DU50" s="836"/>
      <c r="DV50" s="836"/>
      <c r="DW50" s="836"/>
      <c r="DX50" s="836"/>
      <c r="DY50" s="836"/>
      <c r="DZ50" s="836"/>
      <c r="EA50" s="836"/>
      <c r="EB50" s="836"/>
      <c r="EC50" s="836"/>
      <c r="ED50" s="836"/>
      <c r="EE50" s="836"/>
      <c r="EF50" s="836"/>
      <c r="EG50" s="836"/>
      <c r="EH50" s="836"/>
      <c r="EI50" s="836"/>
      <c r="EJ50" s="836"/>
      <c r="EK50" s="836"/>
      <c r="EL50" s="836"/>
      <c r="EM50" s="836"/>
      <c r="EN50" s="836"/>
      <c r="EO50" s="836"/>
      <c r="EP50" s="836"/>
      <c r="EQ50" s="836"/>
      <c r="ER50" s="836"/>
      <c r="ES50" s="836"/>
      <c r="ET50" s="836"/>
      <c r="EU50" s="836"/>
      <c r="EV50" s="836"/>
      <c r="EW50" s="836"/>
      <c r="EX50" s="836"/>
      <c r="EY50" s="836"/>
      <c r="EZ50" s="836"/>
      <c r="FA50" s="836"/>
      <c r="FB50" s="836"/>
      <c r="FC50" s="836"/>
      <c r="FD50" s="836"/>
      <c r="FE50" s="836"/>
      <c r="FF50" s="836"/>
      <c r="FG50" s="836"/>
      <c r="FH50" s="836"/>
      <c r="FI50" s="836"/>
      <c r="FJ50" s="836"/>
      <c r="FK50" s="836"/>
      <c r="FL50" s="836"/>
      <c r="FM50" s="836"/>
      <c r="FN50" s="836"/>
      <c r="FO50" s="836"/>
      <c r="FP50" s="836"/>
      <c r="FQ50" s="836"/>
      <c r="FR50" s="836"/>
      <c r="FS50" s="836"/>
      <c r="FT50" s="836"/>
      <c r="FU50" s="836"/>
      <c r="FV50" s="836"/>
      <c r="FW50" s="836"/>
      <c r="FX50" s="836"/>
      <c r="FY50" s="836"/>
      <c r="FZ50" s="836"/>
      <c r="GA50" s="836"/>
      <c r="GB50" s="836"/>
      <c r="GC50" s="836"/>
      <c r="GD50" s="836"/>
      <c r="GE50" s="836"/>
      <c r="GF50" s="836"/>
      <c r="GG50" s="836"/>
      <c r="GH50" s="836"/>
      <c r="GI50" s="836"/>
      <c r="GJ50" s="836"/>
      <c r="GK50" s="836"/>
      <c r="GL50" s="836"/>
      <c r="GM50" s="836"/>
      <c r="GN50" s="836"/>
      <c r="GO50" s="836"/>
      <c r="GP50" s="836"/>
      <c r="GQ50" s="836"/>
      <c r="GR50" s="836"/>
      <c r="GS50" s="836"/>
      <c r="GT50" s="836"/>
      <c r="GU50" s="836"/>
      <c r="GV50" s="836"/>
      <c r="GW50" s="836"/>
      <c r="GX50" s="836"/>
      <c r="GY50" s="836"/>
      <c r="GZ50" s="836"/>
      <c r="HA50" s="836"/>
      <c r="HB50" s="836"/>
      <c r="HC50" s="836"/>
      <c r="HD50" s="836"/>
      <c r="HE50" s="836"/>
      <c r="HF50" s="836"/>
      <c r="HG50" s="836"/>
    </row>
    <row r="51" spans="1:215" s="690" customFormat="1" ht="15" customHeight="1" x14ac:dyDescent="0.3">
      <c r="A51" s="688"/>
      <c r="B51" s="701"/>
      <c r="C51" s="701"/>
      <c r="D51" s="701"/>
      <c r="E51" s="701"/>
      <c r="F51" s="701"/>
      <c r="G51" s="701"/>
      <c r="H51" s="701"/>
      <c r="I51" s="746"/>
      <c r="J51" s="715"/>
      <c r="K51" s="770"/>
      <c r="L51" s="771"/>
      <c r="M51" s="771"/>
      <c r="N51" s="771"/>
      <c r="O51" s="771"/>
      <c r="P51" s="771"/>
      <c r="Q51" s="771"/>
      <c r="R51" s="729"/>
      <c r="S51" s="691"/>
      <c r="T51" s="691"/>
      <c r="U51" s="691"/>
      <c r="V51" s="715"/>
      <c r="W51" s="715"/>
      <c r="X51" s="746"/>
      <c r="Y51" s="835"/>
      <c r="Z51" s="836"/>
      <c r="AA51" s="836"/>
      <c r="AB51" s="836"/>
      <c r="AC51" s="836"/>
      <c r="AD51" s="836"/>
      <c r="AE51" s="836"/>
      <c r="AF51" s="836"/>
      <c r="AG51" s="836"/>
      <c r="AH51" s="836"/>
      <c r="AI51" s="836"/>
      <c r="AJ51" s="836"/>
      <c r="AK51" s="836"/>
      <c r="AL51" s="836"/>
      <c r="AM51" s="836"/>
      <c r="AN51" s="836"/>
      <c r="AO51" s="836"/>
      <c r="AP51" s="836"/>
      <c r="AQ51" s="836"/>
      <c r="AR51" s="836"/>
      <c r="AS51" s="836"/>
      <c r="AT51" s="836"/>
      <c r="AU51" s="836"/>
      <c r="AV51" s="836"/>
      <c r="AW51" s="836"/>
      <c r="AX51" s="836"/>
      <c r="AY51" s="836"/>
      <c r="AZ51" s="836"/>
      <c r="BA51" s="836"/>
      <c r="BB51" s="836"/>
      <c r="BC51" s="836"/>
      <c r="BD51" s="836"/>
      <c r="BE51" s="836"/>
      <c r="BF51" s="836"/>
      <c r="BG51" s="836"/>
      <c r="BH51" s="836"/>
      <c r="BI51" s="836"/>
      <c r="BJ51" s="836"/>
      <c r="BK51" s="836"/>
      <c r="BL51" s="836"/>
      <c r="BM51" s="836"/>
      <c r="BN51" s="836"/>
      <c r="BO51" s="836"/>
      <c r="BP51" s="836"/>
      <c r="BQ51" s="836"/>
      <c r="BR51" s="836"/>
      <c r="BS51" s="836"/>
      <c r="BT51" s="836"/>
      <c r="BU51" s="836"/>
      <c r="BV51" s="836"/>
      <c r="BW51" s="836"/>
      <c r="BX51" s="836"/>
      <c r="BY51" s="836"/>
      <c r="BZ51" s="836"/>
      <c r="CA51" s="836"/>
      <c r="CB51" s="836"/>
      <c r="CC51" s="836"/>
      <c r="CD51" s="836"/>
      <c r="CE51" s="836"/>
      <c r="CF51" s="836"/>
      <c r="CG51" s="836"/>
      <c r="CH51" s="836"/>
      <c r="CI51" s="836"/>
      <c r="CJ51" s="836"/>
      <c r="CK51" s="836"/>
      <c r="CL51" s="836"/>
      <c r="CM51" s="836"/>
      <c r="CN51" s="836"/>
      <c r="CO51" s="836"/>
      <c r="CP51" s="836"/>
      <c r="CQ51" s="836"/>
      <c r="CR51" s="836"/>
      <c r="CS51" s="836"/>
      <c r="CT51" s="836"/>
      <c r="CU51" s="836"/>
      <c r="CV51" s="836"/>
      <c r="CW51" s="836"/>
      <c r="CX51" s="836"/>
      <c r="CY51" s="836"/>
      <c r="CZ51" s="836"/>
      <c r="DA51" s="836"/>
      <c r="DB51" s="836"/>
      <c r="DC51" s="836"/>
      <c r="DD51" s="836"/>
      <c r="DE51" s="836"/>
      <c r="DF51" s="836"/>
      <c r="DG51" s="836"/>
      <c r="DH51" s="836"/>
      <c r="DI51" s="836"/>
      <c r="DJ51" s="836"/>
      <c r="DK51" s="836"/>
      <c r="DL51" s="836"/>
      <c r="DM51" s="836"/>
      <c r="DN51" s="836"/>
      <c r="DO51" s="836"/>
      <c r="DP51" s="836"/>
      <c r="DQ51" s="836"/>
      <c r="DR51" s="836"/>
      <c r="DS51" s="836"/>
      <c r="DT51" s="836"/>
      <c r="DU51" s="836"/>
      <c r="DV51" s="836"/>
      <c r="DW51" s="836"/>
      <c r="DX51" s="836"/>
      <c r="DY51" s="836"/>
      <c r="DZ51" s="836"/>
      <c r="EA51" s="836"/>
      <c r="EB51" s="836"/>
      <c r="EC51" s="836"/>
      <c r="ED51" s="836"/>
      <c r="EE51" s="836"/>
      <c r="EF51" s="836"/>
      <c r="EG51" s="836"/>
      <c r="EH51" s="836"/>
      <c r="EI51" s="836"/>
      <c r="EJ51" s="836"/>
      <c r="EK51" s="836"/>
      <c r="EL51" s="836"/>
      <c r="EM51" s="836"/>
      <c r="EN51" s="836"/>
      <c r="EO51" s="836"/>
      <c r="EP51" s="836"/>
      <c r="EQ51" s="836"/>
      <c r="ER51" s="836"/>
      <c r="ES51" s="836"/>
      <c r="ET51" s="836"/>
      <c r="EU51" s="836"/>
      <c r="EV51" s="836"/>
      <c r="EW51" s="836"/>
      <c r="EX51" s="836"/>
      <c r="EY51" s="836"/>
      <c r="EZ51" s="836"/>
      <c r="FA51" s="836"/>
      <c r="FB51" s="836"/>
      <c r="FC51" s="836"/>
      <c r="FD51" s="836"/>
      <c r="FE51" s="836"/>
      <c r="FF51" s="836"/>
      <c r="FG51" s="836"/>
      <c r="FH51" s="836"/>
      <c r="FI51" s="836"/>
      <c r="FJ51" s="836"/>
      <c r="FK51" s="836"/>
      <c r="FL51" s="836"/>
      <c r="FM51" s="836"/>
      <c r="FN51" s="836"/>
      <c r="FO51" s="836"/>
      <c r="FP51" s="836"/>
      <c r="FQ51" s="836"/>
      <c r="FR51" s="836"/>
      <c r="FS51" s="836"/>
      <c r="FT51" s="836"/>
      <c r="FU51" s="836"/>
      <c r="FV51" s="836"/>
      <c r="FW51" s="836"/>
      <c r="FX51" s="836"/>
      <c r="FY51" s="836"/>
      <c r="FZ51" s="836"/>
      <c r="GA51" s="836"/>
      <c r="GB51" s="836"/>
      <c r="GC51" s="836"/>
      <c r="GD51" s="836"/>
      <c r="GE51" s="836"/>
      <c r="GF51" s="836"/>
      <c r="GG51" s="836"/>
      <c r="GH51" s="836"/>
      <c r="GI51" s="836"/>
      <c r="GJ51" s="836"/>
      <c r="GK51" s="836"/>
      <c r="GL51" s="836"/>
      <c r="GM51" s="836"/>
      <c r="GN51" s="836"/>
      <c r="GO51" s="836"/>
      <c r="GP51" s="836"/>
      <c r="GQ51" s="836"/>
      <c r="GR51" s="836"/>
      <c r="GS51" s="836"/>
      <c r="GT51" s="836"/>
      <c r="GU51" s="836"/>
      <c r="GV51" s="836"/>
      <c r="GW51" s="836"/>
      <c r="GX51" s="836"/>
      <c r="GY51" s="836"/>
      <c r="GZ51" s="836"/>
      <c r="HA51" s="836"/>
      <c r="HB51" s="836"/>
      <c r="HC51" s="836"/>
      <c r="HD51" s="836"/>
      <c r="HE51" s="836"/>
      <c r="HF51" s="836"/>
      <c r="HG51" s="836"/>
    </row>
    <row r="52" spans="1:215" s="512" customFormat="1" ht="15" customHeight="1" x14ac:dyDescent="0.3">
      <c r="A52" s="511" t="s">
        <v>896</v>
      </c>
      <c r="B52" s="672">
        <f>'FY20 Final Allocations '!Y64</f>
        <v>335130.62850679248</v>
      </c>
      <c r="C52" s="672">
        <f>'FY20 Final Allocations '!Z64</f>
        <v>81648.477665847138</v>
      </c>
      <c r="D52" s="672">
        <f>'FY20 Final Allocations '!AA64</f>
        <v>192653.2359806333</v>
      </c>
      <c r="E52" s="672">
        <f>'FY20 Final Allocations '!AB64</f>
        <v>191973.00875018601</v>
      </c>
      <c r="F52" s="672">
        <f>'FY20 Final Allocations '!AC64</f>
        <v>801405.35090345889</v>
      </c>
      <c r="G52" s="672">
        <f>'FY20 Final Allocations '!Q64</f>
        <v>0</v>
      </c>
      <c r="H52" s="672">
        <f>'FY20 Final Allocations '!BB64</f>
        <v>785030.77867083414</v>
      </c>
      <c r="I52" s="867"/>
      <c r="J52" s="764">
        <f>'FY21 Formula County '!K57</f>
        <v>559</v>
      </c>
      <c r="K52" s="743">
        <f>'FY20 Final Allocations '!AX64</f>
        <v>1244</v>
      </c>
      <c r="L52" s="769"/>
      <c r="M52" s="769"/>
      <c r="N52" s="769"/>
      <c r="O52" s="769"/>
      <c r="P52" s="769"/>
      <c r="Q52" s="769"/>
      <c r="R52" s="745">
        <f>'FY21 Formula County '!F57</f>
        <v>554</v>
      </c>
      <c r="S52" s="745">
        <f>'FY21 Formula County '!G57</f>
        <v>0</v>
      </c>
      <c r="T52" s="745">
        <f>'FY21 Formula County '!H57</f>
        <v>0</v>
      </c>
      <c r="U52" s="745">
        <f>'FY21 Formula County '!I57</f>
        <v>5</v>
      </c>
      <c r="V52" s="745">
        <f>'FY21 Formula County '!K57</f>
        <v>559</v>
      </c>
      <c r="W52" s="745">
        <f>'FY21 Formula County '!L57</f>
        <v>2124</v>
      </c>
      <c r="X52" s="849">
        <f>'FY21 Formula County '!M57</f>
        <v>0.26318267419962338</v>
      </c>
      <c r="Y52" s="835"/>
      <c r="Z52" s="836"/>
      <c r="AA52" s="836"/>
      <c r="AB52" s="836"/>
      <c r="AC52" s="836"/>
      <c r="AD52" s="836"/>
      <c r="AE52" s="836"/>
      <c r="AF52" s="836"/>
      <c r="AG52" s="836"/>
      <c r="AH52" s="836"/>
      <c r="AI52" s="836"/>
      <c r="AJ52" s="836"/>
      <c r="AK52" s="836"/>
      <c r="AL52" s="836"/>
      <c r="AM52" s="836"/>
      <c r="AN52" s="836"/>
      <c r="AO52" s="836"/>
      <c r="AP52" s="836"/>
      <c r="AQ52" s="836"/>
      <c r="AR52" s="836"/>
      <c r="AS52" s="836"/>
      <c r="AT52" s="836"/>
      <c r="AU52" s="836"/>
      <c r="AV52" s="836"/>
      <c r="AW52" s="836"/>
      <c r="AX52" s="836"/>
      <c r="AY52" s="836"/>
      <c r="AZ52" s="836"/>
      <c r="BA52" s="836"/>
      <c r="BB52" s="836"/>
      <c r="BC52" s="836"/>
      <c r="BD52" s="836"/>
      <c r="BE52" s="836"/>
      <c r="BF52" s="836"/>
      <c r="BG52" s="836"/>
      <c r="BH52" s="836"/>
      <c r="BI52" s="836"/>
      <c r="BJ52" s="836"/>
      <c r="BK52" s="836"/>
      <c r="BL52" s="836"/>
      <c r="BM52" s="836"/>
      <c r="BN52" s="836"/>
      <c r="BO52" s="836"/>
      <c r="BP52" s="836"/>
      <c r="BQ52" s="836"/>
      <c r="BR52" s="836"/>
      <c r="BS52" s="836"/>
      <c r="BT52" s="836"/>
      <c r="BU52" s="836"/>
      <c r="BV52" s="836"/>
      <c r="BW52" s="836"/>
      <c r="BX52" s="836"/>
      <c r="BY52" s="836"/>
      <c r="BZ52" s="836"/>
      <c r="CA52" s="836"/>
      <c r="CB52" s="836"/>
      <c r="CC52" s="836"/>
      <c r="CD52" s="836"/>
      <c r="CE52" s="836"/>
      <c r="CF52" s="836"/>
      <c r="CG52" s="836"/>
      <c r="CH52" s="836"/>
      <c r="CI52" s="836"/>
      <c r="CJ52" s="836"/>
      <c r="CK52" s="836"/>
      <c r="CL52" s="836"/>
      <c r="CM52" s="836"/>
      <c r="CN52" s="836"/>
      <c r="CO52" s="836"/>
      <c r="CP52" s="836"/>
      <c r="CQ52" s="836"/>
      <c r="CR52" s="836"/>
      <c r="CS52" s="836"/>
      <c r="CT52" s="836"/>
      <c r="CU52" s="836"/>
      <c r="CV52" s="836"/>
      <c r="CW52" s="836"/>
      <c r="CX52" s="836"/>
      <c r="CY52" s="836"/>
      <c r="CZ52" s="836"/>
      <c r="DA52" s="836"/>
      <c r="DB52" s="836"/>
      <c r="DC52" s="836"/>
      <c r="DD52" s="836"/>
      <c r="DE52" s="836"/>
      <c r="DF52" s="836"/>
      <c r="DG52" s="836"/>
      <c r="DH52" s="836"/>
      <c r="DI52" s="836"/>
      <c r="DJ52" s="836"/>
      <c r="DK52" s="836"/>
      <c r="DL52" s="836"/>
      <c r="DM52" s="836"/>
      <c r="DN52" s="836"/>
      <c r="DO52" s="836"/>
      <c r="DP52" s="836"/>
      <c r="DQ52" s="836"/>
      <c r="DR52" s="836"/>
      <c r="DS52" s="836"/>
      <c r="DT52" s="836"/>
      <c r="DU52" s="836"/>
      <c r="DV52" s="836"/>
      <c r="DW52" s="836"/>
      <c r="DX52" s="836"/>
      <c r="DY52" s="836"/>
      <c r="DZ52" s="836"/>
      <c r="EA52" s="836"/>
      <c r="EB52" s="836"/>
      <c r="EC52" s="836"/>
      <c r="ED52" s="836"/>
      <c r="EE52" s="836"/>
      <c r="EF52" s="836"/>
      <c r="EG52" s="836"/>
      <c r="EH52" s="836"/>
      <c r="EI52" s="836"/>
      <c r="EJ52" s="836"/>
      <c r="EK52" s="836"/>
      <c r="EL52" s="836"/>
      <c r="EM52" s="836"/>
      <c r="EN52" s="836"/>
      <c r="EO52" s="836"/>
      <c r="EP52" s="836"/>
      <c r="EQ52" s="836"/>
      <c r="ER52" s="836"/>
      <c r="ES52" s="836"/>
      <c r="ET52" s="836"/>
      <c r="EU52" s="836"/>
      <c r="EV52" s="836"/>
      <c r="EW52" s="836"/>
      <c r="EX52" s="836"/>
      <c r="EY52" s="836"/>
      <c r="EZ52" s="836"/>
      <c r="FA52" s="836"/>
      <c r="FB52" s="836"/>
      <c r="FC52" s="836"/>
      <c r="FD52" s="836"/>
      <c r="FE52" s="836"/>
      <c r="FF52" s="836"/>
      <c r="FG52" s="836"/>
      <c r="FH52" s="836"/>
      <c r="FI52" s="836"/>
      <c r="FJ52" s="836"/>
      <c r="FK52" s="836"/>
      <c r="FL52" s="836"/>
      <c r="FM52" s="836"/>
      <c r="FN52" s="836"/>
      <c r="FO52" s="836"/>
      <c r="FP52" s="836"/>
      <c r="FQ52" s="836"/>
      <c r="FR52" s="836"/>
      <c r="FS52" s="836"/>
      <c r="FT52" s="836"/>
      <c r="FU52" s="836"/>
      <c r="FV52" s="836"/>
      <c r="FW52" s="836"/>
      <c r="FX52" s="836"/>
      <c r="FY52" s="836"/>
      <c r="FZ52" s="836"/>
      <c r="GA52" s="836"/>
      <c r="GB52" s="836"/>
      <c r="GC52" s="836"/>
      <c r="GD52" s="836"/>
      <c r="GE52" s="836"/>
      <c r="GF52" s="836"/>
      <c r="GG52" s="836"/>
      <c r="GH52" s="836"/>
      <c r="GI52" s="836"/>
      <c r="GJ52" s="836"/>
      <c r="GK52" s="836"/>
      <c r="GL52" s="836"/>
      <c r="GM52" s="836"/>
      <c r="GN52" s="836"/>
      <c r="GO52" s="836"/>
      <c r="GP52" s="836"/>
      <c r="GQ52" s="836"/>
      <c r="GR52" s="836"/>
      <c r="GS52" s="836"/>
      <c r="GT52" s="836"/>
      <c r="GU52" s="836"/>
      <c r="GV52" s="836"/>
      <c r="GW52" s="836"/>
      <c r="GX52" s="836"/>
      <c r="GY52" s="836"/>
      <c r="GZ52" s="836"/>
      <c r="HA52" s="836"/>
      <c r="HB52" s="836"/>
      <c r="HC52" s="836"/>
      <c r="HD52" s="836"/>
      <c r="HE52" s="836"/>
      <c r="HF52" s="836"/>
      <c r="HG52" s="836"/>
    </row>
    <row r="53" spans="1:215" s="690" customFormat="1" ht="15" customHeight="1" thickBot="1" x14ac:dyDescent="0.35">
      <c r="A53" s="688">
        <v>2021</v>
      </c>
      <c r="B53" s="689">
        <f>'FY21 Allocations'!Y64</f>
        <v>345465.13116809685</v>
      </c>
      <c r="C53" s="689">
        <f>'FY21 Allocations'!Z64</f>
        <v>84560.998080968886</v>
      </c>
      <c r="D53" s="689">
        <f>'FY21 Allocations'!AA64</f>
        <v>186376.71472209931</v>
      </c>
      <c r="E53" s="689">
        <f>'FY21 Allocations'!AB64</f>
        <v>169871.93469966913</v>
      </c>
      <c r="F53" s="689">
        <f>'FY21 Allocations'!AC64</f>
        <v>786274.77867083426</v>
      </c>
      <c r="G53" s="689">
        <f>'FY21 Allocations'!Q64</f>
        <v>0</v>
      </c>
      <c r="H53" s="689">
        <f>'FY21 Allocations'!BB64</f>
        <v>707053.18901504332</v>
      </c>
      <c r="I53" s="746"/>
      <c r="J53" s="855">
        <f>'FY21 Formula Counts '!K57</f>
        <v>559</v>
      </c>
      <c r="K53" s="809">
        <f>'FY21 Allocations'!AX64</f>
        <v>1267</v>
      </c>
      <c r="L53" s="856"/>
      <c r="M53" s="856"/>
      <c r="N53" s="856"/>
      <c r="O53" s="856"/>
      <c r="P53" s="856"/>
      <c r="Q53" s="856"/>
      <c r="R53" s="818">
        <f>'FY21 Formula Counts '!F57</f>
        <v>554</v>
      </c>
      <c r="S53" s="818">
        <f>'FY21 Formula Counts '!G57</f>
        <v>0</v>
      </c>
      <c r="T53" s="818">
        <f>'FY21 Formula Counts '!H57</f>
        <v>0</v>
      </c>
      <c r="U53" s="818">
        <f>'FY21 Formula Counts '!I57</f>
        <v>5</v>
      </c>
      <c r="V53" s="818">
        <f>'FY21 Formula Counts '!K57</f>
        <v>559</v>
      </c>
      <c r="W53" s="818">
        <f>'FY21 Formula Counts '!L57</f>
        <v>2124</v>
      </c>
      <c r="X53" s="846">
        <f>'FY21 Formula Counts '!M57</f>
        <v>0.26318267419962338</v>
      </c>
      <c r="Y53" s="835"/>
      <c r="Z53" s="836"/>
      <c r="AA53" s="836"/>
      <c r="AB53" s="836"/>
      <c r="AC53" s="836"/>
      <c r="AD53" s="836"/>
      <c r="AE53" s="836"/>
      <c r="AF53" s="836"/>
      <c r="AG53" s="836"/>
      <c r="AH53" s="836"/>
      <c r="AI53" s="836"/>
      <c r="AJ53" s="836"/>
      <c r="AK53" s="836"/>
      <c r="AL53" s="836"/>
      <c r="AM53" s="836"/>
      <c r="AN53" s="836"/>
      <c r="AO53" s="836"/>
      <c r="AP53" s="836"/>
      <c r="AQ53" s="836"/>
      <c r="AR53" s="836"/>
      <c r="AS53" s="836"/>
      <c r="AT53" s="836"/>
      <c r="AU53" s="836"/>
      <c r="AV53" s="836"/>
      <c r="AW53" s="836"/>
      <c r="AX53" s="836"/>
      <c r="AY53" s="836"/>
      <c r="AZ53" s="836"/>
      <c r="BA53" s="836"/>
      <c r="BB53" s="836"/>
      <c r="BC53" s="836"/>
      <c r="BD53" s="836"/>
      <c r="BE53" s="836"/>
      <c r="BF53" s="836"/>
      <c r="BG53" s="836"/>
      <c r="BH53" s="836"/>
      <c r="BI53" s="836"/>
      <c r="BJ53" s="836"/>
      <c r="BK53" s="836"/>
      <c r="BL53" s="836"/>
      <c r="BM53" s="836"/>
      <c r="BN53" s="836"/>
      <c r="BO53" s="836"/>
      <c r="BP53" s="836"/>
      <c r="BQ53" s="836"/>
      <c r="BR53" s="836"/>
      <c r="BS53" s="836"/>
      <c r="BT53" s="836"/>
      <c r="BU53" s="836"/>
      <c r="BV53" s="836"/>
      <c r="BW53" s="836"/>
      <c r="BX53" s="836"/>
      <c r="BY53" s="836"/>
      <c r="BZ53" s="836"/>
      <c r="CA53" s="836"/>
      <c r="CB53" s="836"/>
      <c r="CC53" s="836"/>
      <c r="CD53" s="836"/>
      <c r="CE53" s="836"/>
      <c r="CF53" s="836"/>
      <c r="CG53" s="836"/>
      <c r="CH53" s="836"/>
      <c r="CI53" s="836"/>
      <c r="CJ53" s="836"/>
      <c r="CK53" s="836"/>
      <c r="CL53" s="836"/>
      <c r="CM53" s="836"/>
      <c r="CN53" s="836"/>
      <c r="CO53" s="836"/>
      <c r="CP53" s="836"/>
      <c r="CQ53" s="836"/>
      <c r="CR53" s="836"/>
      <c r="CS53" s="836"/>
      <c r="CT53" s="836"/>
      <c r="CU53" s="836"/>
      <c r="CV53" s="836"/>
      <c r="CW53" s="836"/>
      <c r="CX53" s="836"/>
      <c r="CY53" s="836"/>
      <c r="CZ53" s="836"/>
      <c r="DA53" s="836"/>
      <c r="DB53" s="836"/>
      <c r="DC53" s="836"/>
      <c r="DD53" s="836"/>
      <c r="DE53" s="836"/>
      <c r="DF53" s="836"/>
      <c r="DG53" s="836"/>
      <c r="DH53" s="836"/>
      <c r="DI53" s="836"/>
      <c r="DJ53" s="836"/>
      <c r="DK53" s="836"/>
      <c r="DL53" s="836"/>
      <c r="DM53" s="836"/>
      <c r="DN53" s="836"/>
      <c r="DO53" s="836"/>
      <c r="DP53" s="836"/>
      <c r="DQ53" s="836"/>
      <c r="DR53" s="836"/>
      <c r="DS53" s="836"/>
      <c r="DT53" s="836"/>
      <c r="DU53" s="836"/>
      <c r="DV53" s="836"/>
      <c r="DW53" s="836"/>
      <c r="DX53" s="836"/>
      <c r="DY53" s="836"/>
      <c r="DZ53" s="836"/>
      <c r="EA53" s="836"/>
      <c r="EB53" s="836"/>
      <c r="EC53" s="836"/>
      <c r="ED53" s="836"/>
      <c r="EE53" s="836"/>
      <c r="EF53" s="836"/>
      <c r="EG53" s="836"/>
      <c r="EH53" s="836"/>
      <c r="EI53" s="836"/>
      <c r="EJ53" s="836"/>
      <c r="EK53" s="836"/>
      <c r="EL53" s="836"/>
      <c r="EM53" s="836"/>
      <c r="EN53" s="836"/>
      <c r="EO53" s="836"/>
      <c r="EP53" s="836"/>
      <c r="EQ53" s="836"/>
      <c r="ER53" s="836"/>
      <c r="ES53" s="836"/>
      <c r="ET53" s="836"/>
      <c r="EU53" s="836"/>
      <c r="EV53" s="836"/>
      <c r="EW53" s="836"/>
      <c r="EX53" s="836"/>
      <c r="EY53" s="836"/>
      <c r="EZ53" s="836"/>
      <c r="FA53" s="836"/>
      <c r="FB53" s="836"/>
      <c r="FC53" s="836"/>
      <c r="FD53" s="836"/>
      <c r="FE53" s="836"/>
      <c r="FF53" s="836"/>
      <c r="FG53" s="836"/>
      <c r="FH53" s="836"/>
      <c r="FI53" s="836"/>
      <c r="FJ53" s="836"/>
      <c r="FK53" s="836"/>
      <c r="FL53" s="836"/>
      <c r="FM53" s="836"/>
      <c r="FN53" s="836"/>
      <c r="FO53" s="836"/>
      <c r="FP53" s="836"/>
      <c r="FQ53" s="836"/>
      <c r="FR53" s="836"/>
      <c r="FS53" s="836"/>
      <c r="FT53" s="836"/>
      <c r="FU53" s="836"/>
      <c r="FV53" s="836"/>
      <c r="FW53" s="836"/>
      <c r="FX53" s="836"/>
      <c r="FY53" s="836"/>
      <c r="FZ53" s="836"/>
      <c r="GA53" s="836"/>
      <c r="GB53" s="836"/>
      <c r="GC53" s="836"/>
      <c r="GD53" s="836"/>
      <c r="GE53" s="836"/>
      <c r="GF53" s="836"/>
      <c r="GG53" s="836"/>
      <c r="GH53" s="836"/>
      <c r="GI53" s="836"/>
      <c r="GJ53" s="836"/>
      <c r="GK53" s="836"/>
      <c r="GL53" s="836"/>
      <c r="GM53" s="836"/>
      <c r="GN53" s="836"/>
      <c r="GO53" s="836"/>
      <c r="GP53" s="836"/>
      <c r="GQ53" s="836"/>
      <c r="GR53" s="836"/>
      <c r="GS53" s="836"/>
      <c r="GT53" s="836"/>
      <c r="GU53" s="836"/>
      <c r="GV53" s="836"/>
      <c r="GW53" s="836"/>
      <c r="GX53" s="836"/>
      <c r="GY53" s="836"/>
      <c r="GZ53" s="836"/>
      <c r="HA53" s="836"/>
      <c r="HB53" s="836"/>
      <c r="HC53" s="836"/>
      <c r="HD53" s="836"/>
      <c r="HE53" s="836"/>
      <c r="HF53" s="836"/>
      <c r="HG53" s="836"/>
    </row>
    <row r="54" spans="1:215" s="512" customFormat="1" ht="15" customHeight="1" x14ac:dyDescent="0.3">
      <c r="A54" s="511"/>
      <c r="B54" s="677">
        <f>SUM(B53-B52)</f>
        <v>10334.502661304374</v>
      </c>
      <c r="C54" s="677">
        <f t="shared" ref="C54:H54" si="24">SUM(C53-C52)</f>
        <v>2912.5204151217476</v>
      </c>
      <c r="D54" s="677">
        <f t="shared" si="24"/>
        <v>-6276.5212585339905</v>
      </c>
      <c r="E54" s="677">
        <f t="shared" si="24"/>
        <v>-22101.07405051688</v>
      </c>
      <c r="F54" s="677">
        <f t="shared" si="24"/>
        <v>-15130.572232624632</v>
      </c>
      <c r="G54" s="677">
        <f t="shared" si="24"/>
        <v>0</v>
      </c>
      <c r="H54" s="677">
        <f t="shared" si="24"/>
        <v>-77977.589655790827</v>
      </c>
      <c r="I54" s="719">
        <f>SUM(H53-H52)/H53</f>
        <v>-0.11028532346260554</v>
      </c>
      <c r="J54" s="670">
        <f>SUM(J53-J52)</f>
        <v>0</v>
      </c>
      <c r="K54" s="666">
        <f t="shared" ref="K54:X54" si="25">SUM(K53-K52)</f>
        <v>23</v>
      </c>
      <c r="L54" s="670">
        <f t="shared" si="25"/>
        <v>0</v>
      </c>
      <c r="M54" s="670">
        <f t="shared" si="25"/>
        <v>0</v>
      </c>
      <c r="N54" s="670">
        <f t="shared" si="25"/>
        <v>0</v>
      </c>
      <c r="O54" s="670">
        <f t="shared" si="25"/>
        <v>0</v>
      </c>
      <c r="P54" s="670">
        <f t="shared" si="25"/>
        <v>0</v>
      </c>
      <c r="Q54" s="670">
        <f t="shared" si="25"/>
        <v>0</v>
      </c>
      <c r="R54" s="670">
        <f t="shared" si="25"/>
        <v>0</v>
      </c>
      <c r="S54" s="666">
        <f t="shared" si="25"/>
        <v>0</v>
      </c>
      <c r="T54" s="666">
        <f t="shared" si="25"/>
        <v>0</v>
      </c>
      <c r="U54" s="670">
        <f t="shared" si="25"/>
        <v>0</v>
      </c>
      <c r="V54" s="670">
        <f t="shared" si="25"/>
        <v>0</v>
      </c>
      <c r="W54" s="670">
        <f t="shared" si="25"/>
        <v>0</v>
      </c>
      <c r="X54" s="866">
        <f t="shared" si="25"/>
        <v>0</v>
      </c>
      <c r="Y54" s="835"/>
      <c r="Z54" s="836"/>
      <c r="AA54" s="836"/>
      <c r="AB54" s="836"/>
      <c r="AC54" s="836"/>
      <c r="AD54" s="836"/>
      <c r="AE54" s="836"/>
      <c r="AF54" s="836"/>
      <c r="AG54" s="836"/>
      <c r="AH54" s="836"/>
      <c r="AI54" s="836"/>
      <c r="AJ54" s="836"/>
      <c r="AK54" s="836"/>
      <c r="AL54" s="836"/>
      <c r="AM54" s="836"/>
      <c r="AN54" s="836"/>
      <c r="AO54" s="836"/>
      <c r="AP54" s="836"/>
      <c r="AQ54" s="836"/>
      <c r="AR54" s="836"/>
      <c r="AS54" s="836"/>
      <c r="AT54" s="836"/>
      <c r="AU54" s="836"/>
      <c r="AV54" s="836"/>
      <c r="AW54" s="836"/>
      <c r="AX54" s="836"/>
      <c r="AY54" s="836"/>
      <c r="AZ54" s="836"/>
      <c r="BA54" s="836"/>
      <c r="BB54" s="836"/>
      <c r="BC54" s="836"/>
      <c r="BD54" s="836"/>
      <c r="BE54" s="836"/>
      <c r="BF54" s="836"/>
      <c r="BG54" s="836"/>
      <c r="BH54" s="836"/>
      <c r="BI54" s="836"/>
      <c r="BJ54" s="836"/>
      <c r="BK54" s="836"/>
      <c r="BL54" s="836"/>
      <c r="BM54" s="836"/>
      <c r="BN54" s="836"/>
      <c r="BO54" s="836"/>
      <c r="BP54" s="836"/>
      <c r="BQ54" s="836"/>
      <c r="BR54" s="836"/>
      <c r="BS54" s="836"/>
      <c r="BT54" s="836"/>
      <c r="BU54" s="836"/>
      <c r="BV54" s="836"/>
      <c r="BW54" s="836"/>
      <c r="BX54" s="836"/>
      <c r="BY54" s="836"/>
      <c r="BZ54" s="836"/>
      <c r="CA54" s="836"/>
      <c r="CB54" s="836"/>
      <c r="CC54" s="836"/>
      <c r="CD54" s="836"/>
      <c r="CE54" s="836"/>
      <c r="CF54" s="836"/>
      <c r="CG54" s="836"/>
      <c r="CH54" s="836"/>
      <c r="CI54" s="836"/>
      <c r="CJ54" s="836"/>
      <c r="CK54" s="836"/>
      <c r="CL54" s="836"/>
      <c r="CM54" s="836"/>
      <c r="CN54" s="836"/>
      <c r="CO54" s="836"/>
      <c r="CP54" s="836"/>
      <c r="CQ54" s="836"/>
      <c r="CR54" s="836"/>
      <c r="CS54" s="836"/>
      <c r="CT54" s="836"/>
      <c r="CU54" s="836"/>
      <c r="CV54" s="836"/>
      <c r="CW54" s="836"/>
      <c r="CX54" s="836"/>
      <c r="CY54" s="836"/>
      <c r="CZ54" s="836"/>
      <c r="DA54" s="836"/>
      <c r="DB54" s="836"/>
      <c r="DC54" s="836"/>
      <c r="DD54" s="836"/>
      <c r="DE54" s="836"/>
      <c r="DF54" s="836"/>
      <c r="DG54" s="836"/>
      <c r="DH54" s="836"/>
      <c r="DI54" s="836"/>
      <c r="DJ54" s="836"/>
      <c r="DK54" s="836"/>
      <c r="DL54" s="836"/>
      <c r="DM54" s="836"/>
      <c r="DN54" s="836"/>
      <c r="DO54" s="836"/>
      <c r="DP54" s="836"/>
      <c r="DQ54" s="836"/>
      <c r="DR54" s="836"/>
      <c r="DS54" s="836"/>
      <c r="DT54" s="836"/>
      <c r="DU54" s="836"/>
      <c r="DV54" s="836"/>
      <c r="DW54" s="836"/>
      <c r="DX54" s="836"/>
      <c r="DY54" s="836"/>
      <c r="DZ54" s="836"/>
      <c r="EA54" s="836"/>
      <c r="EB54" s="836"/>
      <c r="EC54" s="836"/>
      <c r="ED54" s="836"/>
      <c r="EE54" s="836"/>
      <c r="EF54" s="836"/>
      <c r="EG54" s="836"/>
      <c r="EH54" s="836"/>
      <c r="EI54" s="836"/>
      <c r="EJ54" s="836"/>
      <c r="EK54" s="836"/>
      <c r="EL54" s="836"/>
      <c r="EM54" s="836"/>
      <c r="EN54" s="836"/>
      <c r="EO54" s="836"/>
      <c r="EP54" s="836"/>
      <c r="EQ54" s="836"/>
      <c r="ER54" s="836"/>
      <c r="ES54" s="836"/>
      <c r="ET54" s="836"/>
      <c r="EU54" s="836"/>
      <c r="EV54" s="836"/>
      <c r="EW54" s="836"/>
      <c r="EX54" s="836"/>
      <c r="EY54" s="836"/>
      <c r="EZ54" s="836"/>
      <c r="FA54" s="836"/>
      <c r="FB54" s="836"/>
      <c r="FC54" s="836"/>
      <c r="FD54" s="836"/>
      <c r="FE54" s="836"/>
      <c r="FF54" s="836"/>
      <c r="FG54" s="836"/>
      <c r="FH54" s="836"/>
      <c r="FI54" s="836"/>
      <c r="FJ54" s="836"/>
      <c r="FK54" s="836"/>
      <c r="FL54" s="836"/>
      <c r="FM54" s="836"/>
      <c r="FN54" s="836"/>
      <c r="FO54" s="836"/>
      <c r="FP54" s="836"/>
      <c r="FQ54" s="836"/>
      <c r="FR54" s="836"/>
      <c r="FS54" s="836"/>
      <c r="FT54" s="836"/>
      <c r="FU54" s="836"/>
      <c r="FV54" s="836"/>
      <c r="FW54" s="836"/>
      <c r="FX54" s="836"/>
      <c r="FY54" s="836"/>
      <c r="FZ54" s="836"/>
      <c r="GA54" s="836"/>
      <c r="GB54" s="836"/>
      <c r="GC54" s="836"/>
      <c r="GD54" s="836"/>
      <c r="GE54" s="836"/>
      <c r="GF54" s="836"/>
      <c r="GG54" s="836"/>
      <c r="GH54" s="836"/>
      <c r="GI54" s="836"/>
      <c r="GJ54" s="836"/>
      <c r="GK54" s="836"/>
      <c r="GL54" s="836"/>
      <c r="GM54" s="836"/>
      <c r="GN54" s="836"/>
      <c r="GO54" s="836"/>
      <c r="GP54" s="836"/>
      <c r="GQ54" s="836"/>
      <c r="GR54" s="836"/>
      <c r="GS54" s="836"/>
      <c r="GT54" s="836"/>
      <c r="GU54" s="836"/>
      <c r="GV54" s="836"/>
      <c r="GW54" s="836"/>
      <c r="GX54" s="836"/>
      <c r="GY54" s="836"/>
      <c r="GZ54" s="836"/>
      <c r="HA54" s="836"/>
      <c r="HB54" s="836"/>
      <c r="HC54" s="836"/>
      <c r="HD54" s="836"/>
      <c r="HE54" s="836"/>
      <c r="HF54" s="836"/>
      <c r="HG54" s="836"/>
    </row>
    <row r="55" spans="1:215" s="690" customFormat="1" ht="15" customHeight="1" x14ac:dyDescent="0.3">
      <c r="A55" s="688"/>
      <c r="B55" s="701"/>
      <c r="C55" s="701"/>
      <c r="D55" s="701"/>
      <c r="E55" s="701"/>
      <c r="F55" s="701"/>
      <c r="G55" s="701"/>
      <c r="H55" s="701"/>
      <c r="I55" s="746"/>
      <c r="J55" s="715"/>
      <c r="K55" s="770"/>
      <c r="L55" s="771"/>
      <c r="M55" s="771"/>
      <c r="N55" s="771"/>
      <c r="O55" s="771"/>
      <c r="P55" s="771"/>
      <c r="Q55" s="771"/>
      <c r="R55" s="729"/>
      <c r="S55" s="691"/>
      <c r="T55" s="691"/>
      <c r="U55" s="691"/>
      <c r="V55" s="715"/>
      <c r="W55" s="715"/>
      <c r="X55" s="746"/>
      <c r="Y55" s="835"/>
      <c r="Z55" s="836"/>
      <c r="AA55" s="836"/>
      <c r="AB55" s="836"/>
      <c r="AC55" s="836"/>
      <c r="AD55" s="836"/>
      <c r="AE55" s="836"/>
      <c r="AF55" s="836"/>
      <c r="AG55" s="836"/>
      <c r="AH55" s="836"/>
      <c r="AI55" s="836"/>
      <c r="AJ55" s="836"/>
      <c r="AK55" s="836"/>
      <c r="AL55" s="836"/>
      <c r="AM55" s="836"/>
      <c r="AN55" s="836"/>
      <c r="AO55" s="836"/>
      <c r="AP55" s="836"/>
      <c r="AQ55" s="836"/>
      <c r="AR55" s="836"/>
      <c r="AS55" s="836"/>
      <c r="AT55" s="836"/>
      <c r="AU55" s="836"/>
      <c r="AV55" s="836"/>
      <c r="AW55" s="836"/>
      <c r="AX55" s="836"/>
      <c r="AY55" s="836"/>
      <c r="AZ55" s="836"/>
      <c r="BA55" s="836"/>
      <c r="BB55" s="836"/>
      <c r="BC55" s="836"/>
      <c r="BD55" s="836"/>
      <c r="BE55" s="836"/>
      <c r="BF55" s="836"/>
      <c r="BG55" s="836"/>
      <c r="BH55" s="836"/>
      <c r="BI55" s="836"/>
      <c r="BJ55" s="836"/>
      <c r="BK55" s="836"/>
      <c r="BL55" s="836"/>
      <c r="BM55" s="836"/>
      <c r="BN55" s="836"/>
      <c r="BO55" s="836"/>
      <c r="BP55" s="836"/>
      <c r="BQ55" s="836"/>
      <c r="BR55" s="836"/>
      <c r="BS55" s="836"/>
      <c r="BT55" s="836"/>
      <c r="BU55" s="836"/>
      <c r="BV55" s="836"/>
      <c r="BW55" s="836"/>
      <c r="BX55" s="836"/>
      <c r="BY55" s="836"/>
      <c r="BZ55" s="836"/>
      <c r="CA55" s="836"/>
      <c r="CB55" s="836"/>
      <c r="CC55" s="836"/>
      <c r="CD55" s="836"/>
      <c r="CE55" s="836"/>
      <c r="CF55" s="836"/>
      <c r="CG55" s="836"/>
      <c r="CH55" s="836"/>
      <c r="CI55" s="836"/>
      <c r="CJ55" s="836"/>
      <c r="CK55" s="836"/>
      <c r="CL55" s="836"/>
      <c r="CM55" s="836"/>
      <c r="CN55" s="836"/>
      <c r="CO55" s="836"/>
      <c r="CP55" s="836"/>
      <c r="CQ55" s="836"/>
      <c r="CR55" s="836"/>
      <c r="CS55" s="836"/>
      <c r="CT55" s="836"/>
      <c r="CU55" s="836"/>
      <c r="CV55" s="836"/>
      <c r="CW55" s="836"/>
      <c r="CX55" s="836"/>
      <c r="CY55" s="836"/>
      <c r="CZ55" s="836"/>
      <c r="DA55" s="836"/>
      <c r="DB55" s="836"/>
      <c r="DC55" s="836"/>
      <c r="DD55" s="836"/>
      <c r="DE55" s="836"/>
      <c r="DF55" s="836"/>
      <c r="DG55" s="836"/>
      <c r="DH55" s="836"/>
      <c r="DI55" s="836"/>
      <c r="DJ55" s="836"/>
      <c r="DK55" s="836"/>
      <c r="DL55" s="836"/>
      <c r="DM55" s="836"/>
      <c r="DN55" s="836"/>
      <c r="DO55" s="836"/>
      <c r="DP55" s="836"/>
      <c r="DQ55" s="836"/>
      <c r="DR55" s="836"/>
      <c r="DS55" s="836"/>
      <c r="DT55" s="836"/>
      <c r="DU55" s="836"/>
      <c r="DV55" s="836"/>
      <c r="DW55" s="836"/>
      <c r="DX55" s="836"/>
      <c r="DY55" s="836"/>
      <c r="DZ55" s="836"/>
      <c r="EA55" s="836"/>
      <c r="EB55" s="836"/>
      <c r="EC55" s="836"/>
      <c r="ED55" s="836"/>
      <c r="EE55" s="836"/>
      <c r="EF55" s="836"/>
      <c r="EG55" s="836"/>
      <c r="EH55" s="836"/>
      <c r="EI55" s="836"/>
      <c r="EJ55" s="836"/>
      <c r="EK55" s="836"/>
      <c r="EL55" s="836"/>
      <c r="EM55" s="836"/>
      <c r="EN55" s="836"/>
      <c r="EO55" s="836"/>
      <c r="EP55" s="836"/>
      <c r="EQ55" s="836"/>
      <c r="ER55" s="836"/>
      <c r="ES55" s="836"/>
      <c r="ET55" s="836"/>
      <c r="EU55" s="836"/>
      <c r="EV55" s="836"/>
      <c r="EW55" s="836"/>
      <c r="EX55" s="836"/>
      <c r="EY55" s="836"/>
      <c r="EZ55" s="836"/>
      <c r="FA55" s="836"/>
      <c r="FB55" s="836"/>
      <c r="FC55" s="836"/>
      <c r="FD55" s="836"/>
      <c r="FE55" s="836"/>
      <c r="FF55" s="836"/>
      <c r="FG55" s="836"/>
      <c r="FH55" s="836"/>
      <c r="FI55" s="836"/>
      <c r="FJ55" s="836"/>
      <c r="FK55" s="836"/>
      <c r="FL55" s="836"/>
      <c r="FM55" s="836"/>
      <c r="FN55" s="836"/>
      <c r="FO55" s="836"/>
      <c r="FP55" s="836"/>
      <c r="FQ55" s="836"/>
      <c r="FR55" s="836"/>
      <c r="FS55" s="836"/>
      <c r="FT55" s="836"/>
      <c r="FU55" s="836"/>
      <c r="FV55" s="836"/>
      <c r="FW55" s="836"/>
      <c r="FX55" s="836"/>
      <c r="FY55" s="836"/>
      <c r="FZ55" s="836"/>
      <c r="GA55" s="836"/>
      <c r="GB55" s="836"/>
      <c r="GC55" s="836"/>
      <c r="GD55" s="836"/>
      <c r="GE55" s="836"/>
      <c r="GF55" s="836"/>
      <c r="GG55" s="836"/>
      <c r="GH55" s="836"/>
      <c r="GI55" s="836"/>
      <c r="GJ55" s="836"/>
      <c r="GK55" s="836"/>
      <c r="GL55" s="836"/>
      <c r="GM55" s="836"/>
      <c r="GN55" s="836"/>
      <c r="GO55" s="836"/>
      <c r="GP55" s="836"/>
      <c r="GQ55" s="836"/>
      <c r="GR55" s="836"/>
      <c r="GS55" s="836"/>
      <c r="GT55" s="836"/>
      <c r="GU55" s="836"/>
      <c r="GV55" s="836"/>
      <c r="GW55" s="836"/>
      <c r="GX55" s="836"/>
      <c r="GY55" s="836"/>
      <c r="GZ55" s="836"/>
      <c r="HA55" s="836"/>
      <c r="HB55" s="836"/>
      <c r="HC55" s="836"/>
      <c r="HD55" s="836"/>
      <c r="HE55" s="836"/>
      <c r="HF55" s="836"/>
      <c r="HG55" s="836"/>
    </row>
    <row r="56" spans="1:215" s="512" customFormat="1" ht="15" customHeight="1" x14ac:dyDescent="0.3">
      <c r="A56" s="511" t="s">
        <v>897</v>
      </c>
      <c r="B56" s="672">
        <f>'FY20 Final Allocations '!Y65</f>
        <v>1236614.1130564061</v>
      </c>
      <c r="C56" s="672">
        <f>'FY20 Final Allocations '!Z65</f>
        <v>298179.65091231198</v>
      </c>
      <c r="D56" s="672">
        <f>'FY20 Final Allocations '!AA65</f>
        <v>613531.23972434865</v>
      </c>
      <c r="E56" s="672">
        <f>'FY20 Final Allocations '!AB65</f>
        <v>619936.90533743578</v>
      </c>
      <c r="F56" s="672">
        <f>'FY20 Final Allocations '!AC65</f>
        <v>2768261.9090305027</v>
      </c>
      <c r="G56" s="672">
        <f>'FY20 Final Allocations '!Q65</f>
        <v>134534.34123909511</v>
      </c>
      <c r="H56" s="672">
        <f>'FY20 Final Allocations '!BB65</f>
        <v>2770219.4860365982</v>
      </c>
      <c r="I56" s="868"/>
      <c r="J56" s="773">
        <f>'FY21 Formula County '!K58</f>
        <v>2190</v>
      </c>
      <c r="K56" s="743">
        <f>'FY20 Final Allocations '!AX65</f>
        <v>1147</v>
      </c>
      <c r="L56" s="744"/>
      <c r="M56" s="744"/>
      <c r="N56" s="744"/>
      <c r="O56" s="744"/>
      <c r="P56" s="744"/>
      <c r="Q56" s="744"/>
      <c r="R56" s="745">
        <f>'FY21 Formula County '!F58</f>
        <v>2132</v>
      </c>
      <c r="S56" s="745">
        <f>'FY21 Formula County '!G58</f>
        <v>0</v>
      </c>
      <c r="T56" s="745">
        <f>'FY21 Formula County '!H58</f>
        <v>0</v>
      </c>
      <c r="U56" s="745">
        <f>'FY21 Formula County '!I58</f>
        <v>58</v>
      </c>
      <c r="V56" s="745">
        <f>'FY21 Formula County '!K58</f>
        <v>2190</v>
      </c>
      <c r="W56" s="745">
        <f>'FY21 Formula County '!L58</f>
        <v>11103</v>
      </c>
      <c r="X56" s="849">
        <f>'FY21 Formula County '!M58</f>
        <v>0.19724398811132127</v>
      </c>
      <c r="Y56" s="835"/>
      <c r="Z56" s="836"/>
      <c r="AA56" s="836"/>
      <c r="AB56" s="836"/>
      <c r="AC56" s="836"/>
      <c r="AD56" s="836"/>
      <c r="AE56" s="836"/>
      <c r="AF56" s="836"/>
      <c r="AG56" s="836"/>
      <c r="AH56" s="836"/>
      <c r="AI56" s="836"/>
      <c r="AJ56" s="836"/>
      <c r="AK56" s="836"/>
      <c r="AL56" s="836"/>
      <c r="AM56" s="836"/>
      <c r="AN56" s="836"/>
      <c r="AO56" s="836"/>
      <c r="AP56" s="836"/>
      <c r="AQ56" s="836"/>
      <c r="AR56" s="836"/>
      <c r="AS56" s="836"/>
      <c r="AT56" s="836"/>
      <c r="AU56" s="836"/>
      <c r="AV56" s="836"/>
      <c r="AW56" s="836"/>
      <c r="AX56" s="836"/>
      <c r="AY56" s="836"/>
      <c r="AZ56" s="836"/>
      <c r="BA56" s="836"/>
      <c r="BB56" s="836"/>
      <c r="BC56" s="836"/>
      <c r="BD56" s="836"/>
      <c r="BE56" s="836"/>
      <c r="BF56" s="836"/>
      <c r="BG56" s="836"/>
      <c r="BH56" s="836"/>
      <c r="BI56" s="836"/>
      <c r="BJ56" s="836"/>
      <c r="BK56" s="836"/>
      <c r="BL56" s="836"/>
      <c r="BM56" s="836"/>
      <c r="BN56" s="836"/>
      <c r="BO56" s="836"/>
      <c r="BP56" s="836"/>
      <c r="BQ56" s="836"/>
      <c r="BR56" s="836"/>
      <c r="BS56" s="836"/>
      <c r="BT56" s="836"/>
      <c r="BU56" s="836"/>
      <c r="BV56" s="836"/>
      <c r="BW56" s="836"/>
      <c r="BX56" s="836"/>
      <c r="BY56" s="836"/>
      <c r="BZ56" s="836"/>
      <c r="CA56" s="836"/>
      <c r="CB56" s="836"/>
      <c r="CC56" s="836"/>
      <c r="CD56" s="836"/>
      <c r="CE56" s="836"/>
      <c r="CF56" s="836"/>
      <c r="CG56" s="836"/>
      <c r="CH56" s="836"/>
      <c r="CI56" s="836"/>
      <c r="CJ56" s="836"/>
      <c r="CK56" s="836"/>
      <c r="CL56" s="836"/>
      <c r="CM56" s="836"/>
      <c r="CN56" s="836"/>
      <c r="CO56" s="836"/>
      <c r="CP56" s="836"/>
      <c r="CQ56" s="836"/>
      <c r="CR56" s="836"/>
      <c r="CS56" s="836"/>
      <c r="CT56" s="836"/>
      <c r="CU56" s="836"/>
      <c r="CV56" s="836"/>
      <c r="CW56" s="836"/>
      <c r="CX56" s="836"/>
      <c r="CY56" s="836"/>
      <c r="CZ56" s="836"/>
      <c r="DA56" s="836"/>
      <c r="DB56" s="836"/>
      <c r="DC56" s="836"/>
      <c r="DD56" s="836"/>
      <c r="DE56" s="836"/>
      <c r="DF56" s="836"/>
      <c r="DG56" s="836"/>
      <c r="DH56" s="836"/>
      <c r="DI56" s="836"/>
      <c r="DJ56" s="836"/>
      <c r="DK56" s="836"/>
      <c r="DL56" s="836"/>
      <c r="DM56" s="836"/>
      <c r="DN56" s="836"/>
      <c r="DO56" s="836"/>
      <c r="DP56" s="836"/>
      <c r="DQ56" s="836"/>
      <c r="DR56" s="836"/>
      <c r="DS56" s="836"/>
      <c r="DT56" s="836"/>
      <c r="DU56" s="836"/>
      <c r="DV56" s="836"/>
      <c r="DW56" s="836"/>
      <c r="DX56" s="836"/>
      <c r="DY56" s="836"/>
      <c r="DZ56" s="836"/>
      <c r="EA56" s="836"/>
      <c r="EB56" s="836"/>
      <c r="EC56" s="836"/>
      <c r="ED56" s="836"/>
      <c r="EE56" s="836"/>
      <c r="EF56" s="836"/>
      <c r="EG56" s="836"/>
      <c r="EH56" s="836"/>
      <c r="EI56" s="836"/>
      <c r="EJ56" s="836"/>
      <c r="EK56" s="836"/>
      <c r="EL56" s="836"/>
      <c r="EM56" s="836"/>
      <c r="EN56" s="836"/>
      <c r="EO56" s="836"/>
      <c r="EP56" s="836"/>
      <c r="EQ56" s="836"/>
      <c r="ER56" s="836"/>
      <c r="ES56" s="836"/>
      <c r="ET56" s="836"/>
      <c r="EU56" s="836"/>
      <c r="EV56" s="836"/>
      <c r="EW56" s="836"/>
      <c r="EX56" s="836"/>
      <c r="EY56" s="836"/>
      <c r="EZ56" s="836"/>
      <c r="FA56" s="836"/>
      <c r="FB56" s="836"/>
      <c r="FC56" s="836"/>
      <c r="FD56" s="836"/>
      <c r="FE56" s="836"/>
      <c r="FF56" s="836"/>
      <c r="FG56" s="836"/>
      <c r="FH56" s="836"/>
      <c r="FI56" s="836"/>
      <c r="FJ56" s="836"/>
      <c r="FK56" s="836"/>
      <c r="FL56" s="836"/>
      <c r="FM56" s="836"/>
      <c r="FN56" s="836"/>
      <c r="FO56" s="836"/>
      <c r="FP56" s="836"/>
      <c r="FQ56" s="836"/>
      <c r="FR56" s="836"/>
      <c r="FS56" s="836"/>
      <c r="FT56" s="836"/>
      <c r="FU56" s="836"/>
      <c r="FV56" s="836"/>
      <c r="FW56" s="836"/>
      <c r="FX56" s="836"/>
      <c r="FY56" s="836"/>
      <c r="FZ56" s="836"/>
      <c r="GA56" s="836"/>
      <c r="GB56" s="836"/>
      <c r="GC56" s="836"/>
      <c r="GD56" s="836"/>
      <c r="GE56" s="836"/>
      <c r="GF56" s="836"/>
      <c r="GG56" s="836"/>
      <c r="GH56" s="836"/>
      <c r="GI56" s="836"/>
      <c r="GJ56" s="836"/>
      <c r="GK56" s="836"/>
      <c r="GL56" s="836"/>
      <c r="GM56" s="836"/>
      <c r="GN56" s="836"/>
      <c r="GO56" s="836"/>
      <c r="GP56" s="836"/>
      <c r="GQ56" s="836"/>
      <c r="GR56" s="836"/>
      <c r="GS56" s="836"/>
      <c r="GT56" s="836"/>
      <c r="GU56" s="836"/>
      <c r="GV56" s="836"/>
      <c r="GW56" s="836"/>
      <c r="GX56" s="836"/>
      <c r="GY56" s="836"/>
      <c r="GZ56" s="836"/>
      <c r="HA56" s="836"/>
      <c r="HB56" s="836"/>
      <c r="HC56" s="836"/>
      <c r="HD56" s="836"/>
      <c r="HE56" s="836"/>
      <c r="HF56" s="836"/>
      <c r="HG56" s="836"/>
    </row>
    <row r="57" spans="1:215" s="690" customFormat="1" ht="15" customHeight="1" thickBot="1" x14ac:dyDescent="0.35">
      <c r="A57" s="688">
        <v>2021</v>
      </c>
      <c r="B57" s="689">
        <f>'FY21 Allocations'!Y65</f>
        <v>1260611.711559704</v>
      </c>
      <c r="C57" s="689">
        <f>'FY21 Allocations'!Z65</f>
        <v>308565.39460759115</v>
      </c>
      <c r="D57" s="689">
        <f>'FY21 Allocations'!AA65</f>
        <v>618065.71166157385</v>
      </c>
      <c r="E57" s="689">
        <f>'FY21 Allocations'!AB65</f>
        <v>584123.66820772889</v>
      </c>
      <c r="F57" s="689">
        <f>'FY21 Allocations'!AC65</f>
        <v>2771366.4860365978</v>
      </c>
      <c r="G57" s="689">
        <f>'FY21 Allocations'!Q65</f>
        <v>0</v>
      </c>
      <c r="H57" s="689">
        <f>'FY21 Allocations'!BB65</f>
        <v>2687319.6174743599</v>
      </c>
      <c r="I57" s="746"/>
      <c r="J57" s="831">
        <f>'FY21 Formula Counts '!K58</f>
        <v>2190</v>
      </c>
      <c r="K57" s="809">
        <f>'FY21 Allocations'!AX65</f>
        <v>1228</v>
      </c>
      <c r="L57" s="817"/>
      <c r="M57" s="817"/>
      <c r="N57" s="817"/>
      <c r="O57" s="817"/>
      <c r="P57" s="817"/>
      <c r="Q57" s="817"/>
      <c r="R57" s="818">
        <f>'FY21 Formula Counts '!F58</f>
        <v>2132</v>
      </c>
      <c r="S57" s="818">
        <f>'FY21 Formula Counts '!G58</f>
        <v>0</v>
      </c>
      <c r="T57" s="818">
        <f>'FY21 Formula Counts '!H58</f>
        <v>0</v>
      </c>
      <c r="U57" s="818">
        <f>'FY21 Formula Counts '!I58</f>
        <v>58</v>
      </c>
      <c r="V57" s="818">
        <f>'FY21 Formula Counts '!K58</f>
        <v>2190</v>
      </c>
      <c r="W57" s="818">
        <f>'FY21 Formula Counts '!L58</f>
        <v>11103</v>
      </c>
      <c r="X57" s="846">
        <f>'FY21 Formula Counts '!M58</f>
        <v>0.19724398811132127</v>
      </c>
      <c r="Y57" s="835"/>
      <c r="Z57" s="836"/>
      <c r="AA57" s="836"/>
      <c r="AB57" s="836"/>
      <c r="AC57" s="836"/>
      <c r="AD57" s="836"/>
      <c r="AE57" s="836"/>
      <c r="AF57" s="836"/>
      <c r="AG57" s="836"/>
      <c r="AH57" s="836"/>
      <c r="AI57" s="836"/>
      <c r="AJ57" s="836"/>
      <c r="AK57" s="836"/>
      <c r="AL57" s="836"/>
      <c r="AM57" s="836"/>
      <c r="AN57" s="836"/>
      <c r="AO57" s="836"/>
      <c r="AP57" s="836"/>
      <c r="AQ57" s="836"/>
      <c r="AR57" s="836"/>
      <c r="AS57" s="836"/>
      <c r="AT57" s="836"/>
      <c r="AU57" s="836"/>
      <c r="AV57" s="836"/>
      <c r="AW57" s="836"/>
      <c r="AX57" s="836"/>
      <c r="AY57" s="836"/>
      <c r="AZ57" s="836"/>
      <c r="BA57" s="836"/>
      <c r="BB57" s="836"/>
      <c r="BC57" s="836"/>
      <c r="BD57" s="836"/>
      <c r="BE57" s="836"/>
      <c r="BF57" s="836"/>
      <c r="BG57" s="836"/>
      <c r="BH57" s="836"/>
      <c r="BI57" s="836"/>
      <c r="BJ57" s="836"/>
      <c r="BK57" s="836"/>
      <c r="BL57" s="836"/>
      <c r="BM57" s="836"/>
      <c r="BN57" s="836"/>
      <c r="BO57" s="836"/>
      <c r="BP57" s="836"/>
      <c r="BQ57" s="836"/>
      <c r="BR57" s="836"/>
      <c r="BS57" s="836"/>
      <c r="BT57" s="836"/>
      <c r="BU57" s="836"/>
      <c r="BV57" s="836"/>
      <c r="BW57" s="836"/>
      <c r="BX57" s="836"/>
      <c r="BY57" s="836"/>
      <c r="BZ57" s="836"/>
      <c r="CA57" s="836"/>
      <c r="CB57" s="836"/>
      <c r="CC57" s="836"/>
      <c r="CD57" s="836"/>
      <c r="CE57" s="836"/>
      <c r="CF57" s="836"/>
      <c r="CG57" s="836"/>
      <c r="CH57" s="836"/>
      <c r="CI57" s="836"/>
      <c r="CJ57" s="836"/>
      <c r="CK57" s="836"/>
      <c r="CL57" s="836"/>
      <c r="CM57" s="836"/>
      <c r="CN57" s="836"/>
      <c r="CO57" s="836"/>
      <c r="CP57" s="836"/>
      <c r="CQ57" s="836"/>
      <c r="CR57" s="836"/>
      <c r="CS57" s="836"/>
      <c r="CT57" s="836"/>
      <c r="CU57" s="836"/>
      <c r="CV57" s="836"/>
      <c r="CW57" s="836"/>
      <c r="CX57" s="836"/>
      <c r="CY57" s="836"/>
      <c r="CZ57" s="836"/>
      <c r="DA57" s="836"/>
      <c r="DB57" s="836"/>
      <c r="DC57" s="836"/>
      <c r="DD57" s="836"/>
      <c r="DE57" s="836"/>
      <c r="DF57" s="836"/>
      <c r="DG57" s="836"/>
      <c r="DH57" s="836"/>
      <c r="DI57" s="836"/>
      <c r="DJ57" s="836"/>
      <c r="DK57" s="836"/>
      <c r="DL57" s="836"/>
      <c r="DM57" s="836"/>
      <c r="DN57" s="836"/>
      <c r="DO57" s="836"/>
      <c r="DP57" s="836"/>
      <c r="DQ57" s="836"/>
      <c r="DR57" s="836"/>
      <c r="DS57" s="836"/>
      <c r="DT57" s="836"/>
      <c r="DU57" s="836"/>
      <c r="DV57" s="836"/>
      <c r="DW57" s="836"/>
      <c r="DX57" s="836"/>
      <c r="DY57" s="836"/>
      <c r="DZ57" s="836"/>
      <c r="EA57" s="836"/>
      <c r="EB57" s="836"/>
      <c r="EC57" s="836"/>
      <c r="ED57" s="836"/>
      <c r="EE57" s="836"/>
      <c r="EF57" s="836"/>
      <c r="EG57" s="836"/>
      <c r="EH57" s="836"/>
      <c r="EI57" s="836"/>
      <c r="EJ57" s="836"/>
      <c r="EK57" s="836"/>
      <c r="EL57" s="836"/>
      <c r="EM57" s="836"/>
      <c r="EN57" s="836"/>
      <c r="EO57" s="836"/>
      <c r="EP57" s="836"/>
      <c r="EQ57" s="836"/>
      <c r="ER57" s="836"/>
      <c r="ES57" s="836"/>
      <c r="ET57" s="836"/>
      <c r="EU57" s="836"/>
      <c r="EV57" s="836"/>
      <c r="EW57" s="836"/>
      <c r="EX57" s="836"/>
      <c r="EY57" s="836"/>
      <c r="EZ57" s="836"/>
      <c r="FA57" s="836"/>
      <c r="FB57" s="836"/>
      <c r="FC57" s="836"/>
      <c r="FD57" s="836"/>
      <c r="FE57" s="836"/>
      <c r="FF57" s="836"/>
      <c r="FG57" s="836"/>
      <c r="FH57" s="836"/>
      <c r="FI57" s="836"/>
      <c r="FJ57" s="836"/>
      <c r="FK57" s="836"/>
      <c r="FL57" s="836"/>
      <c r="FM57" s="836"/>
      <c r="FN57" s="836"/>
      <c r="FO57" s="836"/>
      <c r="FP57" s="836"/>
      <c r="FQ57" s="836"/>
      <c r="FR57" s="836"/>
      <c r="FS57" s="836"/>
      <c r="FT57" s="836"/>
      <c r="FU57" s="836"/>
      <c r="FV57" s="836"/>
      <c r="FW57" s="836"/>
      <c r="FX57" s="836"/>
      <c r="FY57" s="836"/>
      <c r="FZ57" s="836"/>
      <c r="GA57" s="836"/>
      <c r="GB57" s="836"/>
      <c r="GC57" s="836"/>
      <c r="GD57" s="836"/>
      <c r="GE57" s="836"/>
      <c r="GF57" s="836"/>
      <c r="GG57" s="836"/>
      <c r="GH57" s="836"/>
      <c r="GI57" s="836"/>
      <c r="GJ57" s="836"/>
      <c r="GK57" s="836"/>
      <c r="GL57" s="836"/>
      <c r="GM57" s="836"/>
      <c r="GN57" s="836"/>
      <c r="GO57" s="836"/>
      <c r="GP57" s="836"/>
      <c r="GQ57" s="836"/>
      <c r="GR57" s="836"/>
      <c r="GS57" s="836"/>
      <c r="GT57" s="836"/>
      <c r="GU57" s="836"/>
      <c r="GV57" s="836"/>
      <c r="GW57" s="836"/>
      <c r="GX57" s="836"/>
      <c r="GY57" s="836"/>
      <c r="GZ57" s="836"/>
      <c r="HA57" s="836"/>
      <c r="HB57" s="836"/>
      <c r="HC57" s="836"/>
      <c r="HD57" s="836"/>
      <c r="HE57" s="836"/>
      <c r="HF57" s="836"/>
      <c r="HG57" s="836"/>
    </row>
    <row r="58" spans="1:215" s="512" customFormat="1" ht="15" customHeight="1" x14ac:dyDescent="0.3">
      <c r="A58" s="511"/>
      <c r="B58" s="674">
        <f>SUM(B57-B56)</f>
        <v>23997.598503297893</v>
      </c>
      <c r="C58" s="674">
        <f t="shared" ref="C58" si="26">SUM(C57-C56)</f>
        <v>10385.743695279176</v>
      </c>
      <c r="D58" s="674">
        <f t="shared" ref="D58" si="27">SUM(D57-D56)</f>
        <v>4534.4719372252002</v>
      </c>
      <c r="E58" s="671">
        <f t="shared" ref="E58" si="28">SUM(E57-E56)</f>
        <v>-35813.237129706889</v>
      </c>
      <c r="F58" s="674">
        <f t="shared" ref="F58" si="29">SUM(F57-F56)</f>
        <v>3104.577006095089</v>
      </c>
      <c r="G58" s="671">
        <f t="shared" ref="G58" si="30">SUM(G57-G56)</f>
        <v>-134534.34123909511</v>
      </c>
      <c r="H58" s="671">
        <f t="shared" ref="H58" si="31">SUM(H57-H56)</f>
        <v>-82899.868562238291</v>
      </c>
      <c r="I58" s="866">
        <f>SUM(H57-H56)/H57</f>
        <v>-3.0848533245982322E-2</v>
      </c>
      <c r="J58" s="678">
        <f>SUM(J57-J56)</f>
        <v>0</v>
      </c>
      <c r="K58" s="678">
        <f t="shared" ref="K58:X58" si="32">SUM(K57-K56)</f>
        <v>81</v>
      </c>
      <c r="L58" s="678">
        <f t="shared" si="32"/>
        <v>0</v>
      </c>
      <c r="M58" s="678">
        <f t="shared" si="32"/>
        <v>0</v>
      </c>
      <c r="N58" s="678">
        <f t="shared" si="32"/>
        <v>0</v>
      </c>
      <c r="O58" s="678">
        <f t="shared" si="32"/>
        <v>0</v>
      </c>
      <c r="P58" s="678">
        <f t="shared" si="32"/>
        <v>0</v>
      </c>
      <c r="Q58" s="678">
        <f t="shared" si="32"/>
        <v>0</v>
      </c>
      <c r="R58" s="678">
        <f t="shared" si="32"/>
        <v>0</v>
      </c>
      <c r="S58" s="678">
        <f t="shared" si="32"/>
        <v>0</v>
      </c>
      <c r="T58" s="678">
        <f t="shared" si="32"/>
        <v>0</v>
      </c>
      <c r="U58" s="678">
        <f t="shared" si="32"/>
        <v>0</v>
      </c>
      <c r="V58" s="678">
        <f t="shared" si="32"/>
        <v>0</v>
      </c>
      <c r="W58" s="678">
        <f t="shared" si="32"/>
        <v>0</v>
      </c>
      <c r="X58" s="866">
        <f t="shared" si="32"/>
        <v>0</v>
      </c>
      <c r="Y58" s="678"/>
      <c r="Z58" s="836"/>
      <c r="AA58" s="836"/>
      <c r="AB58" s="836"/>
      <c r="AC58" s="836"/>
      <c r="AD58" s="836"/>
      <c r="AE58" s="836"/>
      <c r="AF58" s="836"/>
      <c r="AG58" s="836"/>
      <c r="AH58" s="836"/>
      <c r="AI58" s="836"/>
      <c r="AJ58" s="836"/>
      <c r="AK58" s="836"/>
      <c r="AL58" s="836"/>
      <c r="AM58" s="836"/>
      <c r="AN58" s="836"/>
      <c r="AO58" s="836"/>
      <c r="AP58" s="836"/>
      <c r="AQ58" s="836"/>
      <c r="AR58" s="836"/>
      <c r="AS58" s="836"/>
      <c r="AT58" s="836"/>
      <c r="AU58" s="836"/>
      <c r="AV58" s="836"/>
      <c r="AW58" s="836"/>
      <c r="AX58" s="836"/>
      <c r="AY58" s="836"/>
      <c r="AZ58" s="836"/>
      <c r="BA58" s="836"/>
      <c r="BB58" s="836"/>
      <c r="BC58" s="836"/>
      <c r="BD58" s="836"/>
      <c r="BE58" s="836"/>
      <c r="BF58" s="836"/>
      <c r="BG58" s="836"/>
      <c r="BH58" s="836"/>
      <c r="BI58" s="836"/>
      <c r="BJ58" s="836"/>
      <c r="BK58" s="836"/>
      <c r="BL58" s="836"/>
      <c r="BM58" s="836"/>
      <c r="BN58" s="836"/>
      <c r="BO58" s="836"/>
      <c r="BP58" s="836"/>
      <c r="BQ58" s="836"/>
      <c r="BR58" s="836"/>
      <c r="BS58" s="836"/>
      <c r="BT58" s="836"/>
      <c r="BU58" s="836"/>
      <c r="BV58" s="836"/>
      <c r="BW58" s="836"/>
      <c r="BX58" s="836"/>
      <c r="BY58" s="836"/>
      <c r="BZ58" s="836"/>
      <c r="CA58" s="836"/>
      <c r="CB58" s="836"/>
      <c r="CC58" s="836"/>
      <c r="CD58" s="836"/>
      <c r="CE58" s="836"/>
      <c r="CF58" s="836"/>
      <c r="CG58" s="836"/>
      <c r="CH58" s="836"/>
      <c r="CI58" s="836"/>
      <c r="CJ58" s="836"/>
      <c r="CK58" s="836"/>
      <c r="CL58" s="836"/>
      <c r="CM58" s="836"/>
      <c r="CN58" s="836"/>
      <c r="CO58" s="836"/>
      <c r="CP58" s="836"/>
      <c r="CQ58" s="836"/>
      <c r="CR58" s="836"/>
      <c r="CS58" s="836"/>
      <c r="CT58" s="836"/>
      <c r="CU58" s="836"/>
      <c r="CV58" s="836"/>
      <c r="CW58" s="836"/>
      <c r="CX58" s="836"/>
      <c r="CY58" s="836"/>
      <c r="CZ58" s="836"/>
      <c r="DA58" s="836"/>
      <c r="DB58" s="836"/>
      <c r="DC58" s="836"/>
      <c r="DD58" s="836"/>
      <c r="DE58" s="836"/>
      <c r="DF58" s="836"/>
      <c r="DG58" s="836"/>
      <c r="DH58" s="836"/>
      <c r="DI58" s="836"/>
      <c r="DJ58" s="836"/>
      <c r="DK58" s="836"/>
      <c r="DL58" s="836"/>
      <c r="DM58" s="836"/>
      <c r="DN58" s="836"/>
      <c r="DO58" s="836"/>
      <c r="DP58" s="836"/>
      <c r="DQ58" s="836"/>
      <c r="DR58" s="836"/>
      <c r="DS58" s="836"/>
      <c r="DT58" s="836"/>
      <c r="DU58" s="836"/>
      <c r="DV58" s="836"/>
      <c r="DW58" s="836"/>
      <c r="DX58" s="836"/>
      <c r="DY58" s="836"/>
      <c r="DZ58" s="836"/>
      <c r="EA58" s="836"/>
      <c r="EB58" s="836"/>
      <c r="EC58" s="836"/>
      <c r="ED58" s="836"/>
      <c r="EE58" s="836"/>
      <c r="EF58" s="836"/>
      <c r="EG58" s="836"/>
      <c r="EH58" s="836"/>
      <c r="EI58" s="836"/>
      <c r="EJ58" s="836"/>
      <c r="EK58" s="836"/>
      <c r="EL58" s="836"/>
      <c r="EM58" s="836"/>
      <c r="EN58" s="836"/>
      <c r="EO58" s="836"/>
      <c r="EP58" s="836"/>
      <c r="EQ58" s="836"/>
      <c r="ER58" s="836"/>
      <c r="ES58" s="836"/>
      <c r="ET58" s="836"/>
      <c r="EU58" s="836"/>
      <c r="EV58" s="836"/>
      <c r="EW58" s="836"/>
      <c r="EX58" s="836"/>
      <c r="EY58" s="836"/>
      <c r="EZ58" s="836"/>
      <c r="FA58" s="836"/>
      <c r="FB58" s="836"/>
      <c r="FC58" s="836"/>
      <c r="FD58" s="836"/>
      <c r="FE58" s="836"/>
      <c r="FF58" s="836"/>
      <c r="FG58" s="836"/>
      <c r="FH58" s="836"/>
      <c r="FI58" s="836"/>
      <c r="FJ58" s="836"/>
      <c r="FK58" s="836"/>
      <c r="FL58" s="836"/>
      <c r="FM58" s="836"/>
      <c r="FN58" s="836"/>
      <c r="FO58" s="836"/>
      <c r="FP58" s="836"/>
      <c r="FQ58" s="836"/>
      <c r="FR58" s="836"/>
      <c r="FS58" s="836"/>
      <c r="FT58" s="836"/>
      <c r="FU58" s="836"/>
      <c r="FV58" s="836"/>
      <c r="FW58" s="836"/>
      <c r="FX58" s="836"/>
      <c r="FY58" s="836"/>
      <c r="FZ58" s="836"/>
      <c r="GA58" s="836"/>
      <c r="GB58" s="836"/>
      <c r="GC58" s="836"/>
      <c r="GD58" s="836"/>
      <c r="GE58" s="836"/>
      <c r="GF58" s="836"/>
      <c r="GG58" s="836"/>
      <c r="GH58" s="836"/>
      <c r="GI58" s="836"/>
      <c r="GJ58" s="836"/>
      <c r="GK58" s="836"/>
      <c r="GL58" s="836"/>
      <c r="GM58" s="836"/>
      <c r="GN58" s="836"/>
      <c r="GO58" s="836"/>
      <c r="GP58" s="836"/>
      <c r="GQ58" s="836"/>
      <c r="GR58" s="836"/>
      <c r="GS58" s="836"/>
      <c r="GT58" s="836"/>
      <c r="GU58" s="836"/>
      <c r="GV58" s="836"/>
      <c r="GW58" s="836"/>
      <c r="GX58" s="836"/>
      <c r="GY58" s="836"/>
      <c r="GZ58" s="836"/>
      <c r="HA58" s="836"/>
      <c r="HB58" s="836"/>
      <c r="HC58" s="836"/>
      <c r="HD58" s="836"/>
      <c r="HE58" s="836"/>
      <c r="HF58" s="836"/>
      <c r="HG58" s="836"/>
    </row>
    <row r="59" spans="1:215" s="690" customFormat="1" ht="15" customHeight="1" x14ac:dyDescent="0.3">
      <c r="A59" s="688"/>
      <c r="B59" s="708"/>
      <c r="C59" s="708"/>
      <c r="D59" s="708"/>
      <c r="E59" s="708"/>
      <c r="F59" s="708"/>
      <c r="G59" s="708"/>
      <c r="H59" s="708"/>
      <c r="I59" s="746"/>
      <c r="J59" s="708"/>
      <c r="K59" s="775"/>
      <c r="L59" s="776"/>
      <c r="M59" s="776"/>
      <c r="N59" s="776"/>
      <c r="O59" s="776"/>
      <c r="P59" s="776"/>
      <c r="Q59" s="776"/>
      <c r="R59" s="749"/>
      <c r="S59" s="777"/>
      <c r="T59" s="777"/>
      <c r="U59" s="777"/>
      <c r="V59" s="777"/>
      <c r="W59" s="777"/>
      <c r="X59" s="778"/>
      <c r="Y59" s="835"/>
      <c r="Z59" s="836"/>
      <c r="AA59" s="836"/>
      <c r="AB59" s="836"/>
      <c r="AC59" s="836"/>
      <c r="AD59" s="836"/>
      <c r="AE59" s="836"/>
      <c r="AF59" s="836"/>
      <c r="AG59" s="836"/>
      <c r="AH59" s="836"/>
      <c r="AI59" s="836"/>
      <c r="AJ59" s="836"/>
      <c r="AK59" s="836"/>
      <c r="AL59" s="836"/>
      <c r="AM59" s="836"/>
      <c r="AN59" s="836"/>
      <c r="AO59" s="836"/>
      <c r="AP59" s="836"/>
      <c r="AQ59" s="836"/>
      <c r="AR59" s="836"/>
      <c r="AS59" s="836"/>
      <c r="AT59" s="836"/>
      <c r="AU59" s="836"/>
      <c r="AV59" s="836"/>
      <c r="AW59" s="836"/>
      <c r="AX59" s="836"/>
      <c r="AY59" s="836"/>
      <c r="AZ59" s="836"/>
      <c r="BA59" s="836"/>
      <c r="BB59" s="836"/>
      <c r="BC59" s="836"/>
      <c r="BD59" s="836"/>
      <c r="BE59" s="836"/>
      <c r="BF59" s="836"/>
      <c r="BG59" s="836"/>
      <c r="BH59" s="836"/>
      <c r="BI59" s="836"/>
      <c r="BJ59" s="836"/>
      <c r="BK59" s="836"/>
      <c r="BL59" s="836"/>
      <c r="BM59" s="836"/>
      <c r="BN59" s="836"/>
      <c r="BO59" s="836"/>
      <c r="BP59" s="836"/>
      <c r="BQ59" s="836"/>
      <c r="BR59" s="836"/>
      <c r="BS59" s="836"/>
      <c r="BT59" s="836"/>
      <c r="BU59" s="836"/>
      <c r="BV59" s="836"/>
      <c r="BW59" s="836"/>
      <c r="BX59" s="836"/>
      <c r="BY59" s="836"/>
      <c r="BZ59" s="836"/>
      <c r="CA59" s="836"/>
      <c r="CB59" s="836"/>
      <c r="CC59" s="836"/>
      <c r="CD59" s="836"/>
      <c r="CE59" s="836"/>
      <c r="CF59" s="836"/>
      <c r="CG59" s="836"/>
      <c r="CH59" s="836"/>
      <c r="CI59" s="836"/>
      <c r="CJ59" s="836"/>
      <c r="CK59" s="836"/>
      <c r="CL59" s="836"/>
      <c r="CM59" s="836"/>
      <c r="CN59" s="836"/>
      <c r="CO59" s="836"/>
      <c r="CP59" s="836"/>
      <c r="CQ59" s="836"/>
      <c r="CR59" s="836"/>
      <c r="CS59" s="836"/>
      <c r="CT59" s="836"/>
      <c r="CU59" s="836"/>
      <c r="CV59" s="836"/>
      <c r="CW59" s="836"/>
      <c r="CX59" s="836"/>
      <c r="CY59" s="836"/>
      <c r="CZ59" s="836"/>
      <c r="DA59" s="836"/>
      <c r="DB59" s="836"/>
      <c r="DC59" s="836"/>
      <c r="DD59" s="836"/>
      <c r="DE59" s="836"/>
      <c r="DF59" s="836"/>
      <c r="DG59" s="836"/>
      <c r="DH59" s="836"/>
      <c r="DI59" s="836"/>
      <c r="DJ59" s="836"/>
      <c r="DK59" s="836"/>
      <c r="DL59" s="836"/>
      <c r="DM59" s="836"/>
      <c r="DN59" s="836"/>
      <c r="DO59" s="836"/>
      <c r="DP59" s="836"/>
      <c r="DQ59" s="836"/>
      <c r="DR59" s="836"/>
      <c r="DS59" s="836"/>
      <c r="DT59" s="836"/>
      <c r="DU59" s="836"/>
      <c r="DV59" s="836"/>
      <c r="DW59" s="836"/>
      <c r="DX59" s="836"/>
      <c r="DY59" s="836"/>
      <c r="DZ59" s="836"/>
      <c r="EA59" s="836"/>
      <c r="EB59" s="836"/>
      <c r="EC59" s="836"/>
      <c r="ED59" s="836"/>
      <c r="EE59" s="836"/>
      <c r="EF59" s="836"/>
      <c r="EG59" s="836"/>
      <c r="EH59" s="836"/>
      <c r="EI59" s="836"/>
      <c r="EJ59" s="836"/>
      <c r="EK59" s="836"/>
      <c r="EL59" s="836"/>
      <c r="EM59" s="836"/>
      <c r="EN59" s="836"/>
      <c r="EO59" s="836"/>
      <c r="EP59" s="836"/>
      <c r="EQ59" s="836"/>
      <c r="ER59" s="836"/>
      <c r="ES59" s="836"/>
      <c r="ET59" s="836"/>
      <c r="EU59" s="836"/>
      <c r="EV59" s="836"/>
      <c r="EW59" s="836"/>
      <c r="EX59" s="836"/>
      <c r="EY59" s="836"/>
      <c r="EZ59" s="836"/>
      <c r="FA59" s="836"/>
      <c r="FB59" s="836"/>
      <c r="FC59" s="836"/>
      <c r="FD59" s="836"/>
      <c r="FE59" s="836"/>
      <c r="FF59" s="836"/>
      <c r="FG59" s="836"/>
      <c r="FH59" s="836"/>
      <c r="FI59" s="836"/>
      <c r="FJ59" s="836"/>
      <c r="FK59" s="836"/>
      <c r="FL59" s="836"/>
      <c r="FM59" s="836"/>
      <c r="FN59" s="836"/>
      <c r="FO59" s="836"/>
      <c r="FP59" s="836"/>
      <c r="FQ59" s="836"/>
      <c r="FR59" s="836"/>
      <c r="FS59" s="836"/>
      <c r="FT59" s="836"/>
      <c r="FU59" s="836"/>
      <c r="FV59" s="836"/>
      <c r="FW59" s="836"/>
      <c r="FX59" s="836"/>
      <c r="FY59" s="836"/>
      <c r="FZ59" s="836"/>
      <c r="GA59" s="836"/>
      <c r="GB59" s="836"/>
      <c r="GC59" s="836"/>
      <c r="GD59" s="836"/>
      <c r="GE59" s="836"/>
      <c r="GF59" s="836"/>
      <c r="GG59" s="836"/>
      <c r="GH59" s="836"/>
      <c r="GI59" s="836"/>
      <c r="GJ59" s="836"/>
      <c r="GK59" s="836"/>
      <c r="GL59" s="836"/>
      <c r="GM59" s="836"/>
      <c r="GN59" s="836"/>
      <c r="GO59" s="836"/>
      <c r="GP59" s="836"/>
      <c r="GQ59" s="836"/>
      <c r="GR59" s="836"/>
      <c r="GS59" s="836"/>
      <c r="GT59" s="836"/>
      <c r="GU59" s="836"/>
      <c r="GV59" s="836"/>
      <c r="GW59" s="836"/>
      <c r="GX59" s="836"/>
      <c r="GY59" s="836"/>
      <c r="GZ59" s="836"/>
      <c r="HA59" s="836"/>
      <c r="HB59" s="836"/>
      <c r="HC59" s="836"/>
      <c r="HD59" s="836"/>
      <c r="HE59" s="836"/>
      <c r="HF59" s="836"/>
      <c r="HG59" s="836"/>
    </row>
    <row r="60" spans="1:215" s="512" customFormat="1" ht="15" customHeight="1" x14ac:dyDescent="0.3">
      <c r="A60" s="511" t="s">
        <v>898</v>
      </c>
      <c r="B60" s="672">
        <f>'FY20 Final Allocations '!Y66</f>
        <v>4975548.4563010447</v>
      </c>
      <c r="C60" s="672">
        <f>'FY20 Final Allocations '!Z66</f>
        <v>1199733.4383725133</v>
      </c>
      <c r="D60" s="672">
        <f>'FY20 Final Allocations '!AA66</f>
        <v>3380452.1083209664</v>
      </c>
      <c r="E60" s="672">
        <f>'FY20 Final Allocations '!AB66</f>
        <v>3415746.229345168</v>
      </c>
      <c r="F60" s="672">
        <f>'FY20 Final Allocations '!AC66</f>
        <v>12971480.232339691</v>
      </c>
      <c r="G60" s="672">
        <f>'FY20 Final Allocations '!Q66</f>
        <v>699052.00069440715</v>
      </c>
      <c r="H60" s="672">
        <f>'FY20 Final Allocations '!BB66</f>
        <v>12841421.304290611</v>
      </c>
      <c r="I60" s="719"/>
      <c r="J60" s="840">
        <f>'FY21 Formula County '!K66</f>
        <v>938</v>
      </c>
      <c r="K60" s="796">
        <f>'FY20 Final Allocations '!AX66</f>
        <v>1349</v>
      </c>
      <c r="L60" s="854"/>
      <c r="M60" s="854"/>
      <c r="N60" s="854"/>
      <c r="O60" s="854"/>
      <c r="P60" s="854"/>
      <c r="Q60" s="854"/>
      <c r="R60" s="806">
        <f>'FY21 Formula County '!F59</f>
        <v>7923</v>
      </c>
      <c r="S60" s="806">
        <f>'FY21 Formula County '!G59</f>
        <v>108</v>
      </c>
      <c r="T60" s="806">
        <f>'FY21 Formula County '!H59</f>
        <v>0</v>
      </c>
      <c r="U60" s="806">
        <f>'FY21 Formula County '!I59</f>
        <v>195</v>
      </c>
      <c r="V60" s="806">
        <f>'FY21 Formula County '!K59</f>
        <v>8226</v>
      </c>
      <c r="W60" s="806">
        <f>'FY21 Formula County '!L59</f>
        <v>54569</v>
      </c>
      <c r="X60" s="851">
        <f>'FY21 Formula County '!M59</f>
        <v>0.15074492843922374</v>
      </c>
      <c r="Y60" s="835"/>
      <c r="Z60" s="836"/>
      <c r="AA60" s="836"/>
      <c r="AB60" s="836"/>
      <c r="AC60" s="836"/>
      <c r="AD60" s="836"/>
      <c r="AE60" s="836"/>
      <c r="AF60" s="836"/>
      <c r="AG60" s="836"/>
      <c r="AH60" s="836"/>
      <c r="AI60" s="836"/>
      <c r="AJ60" s="836"/>
      <c r="AK60" s="836"/>
      <c r="AL60" s="836"/>
      <c r="AM60" s="836"/>
      <c r="AN60" s="836"/>
      <c r="AO60" s="836"/>
      <c r="AP60" s="836"/>
      <c r="AQ60" s="836"/>
      <c r="AR60" s="836"/>
      <c r="AS60" s="836"/>
      <c r="AT60" s="836"/>
      <c r="AU60" s="836"/>
      <c r="AV60" s="836"/>
      <c r="AW60" s="836"/>
      <c r="AX60" s="836"/>
      <c r="AY60" s="836"/>
      <c r="AZ60" s="836"/>
      <c r="BA60" s="836"/>
      <c r="BB60" s="836"/>
      <c r="BC60" s="836"/>
      <c r="BD60" s="836"/>
      <c r="BE60" s="836"/>
      <c r="BF60" s="836"/>
      <c r="BG60" s="836"/>
      <c r="BH60" s="836"/>
      <c r="BI60" s="836"/>
      <c r="BJ60" s="836"/>
      <c r="BK60" s="836"/>
      <c r="BL60" s="836"/>
      <c r="BM60" s="836"/>
      <c r="BN60" s="836"/>
      <c r="BO60" s="836"/>
      <c r="BP60" s="836"/>
      <c r="BQ60" s="836"/>
      <c r="BR60" s="836"/>
      <c r="BS60" s="836"/>
      <c r="BT60" s="836"/>
      <c r="BU60" s="836"/>
      <c r="BV60" s="836"/>
      <c r="BW60" s="836"/>
      <c r="BX60" s="836"/>
      <c r="BY60" s="836"/>
      <c r="BZ60" s="836"/>
      <c r="CA60" s="836"/>
      <c r="CB60" s="836"/>
      <c r="CC60" s="836"/>
      <c r="CD60" s="836"/>
      <c r="CE60" s="836"/>
      <c r="CF60" s="836"/>
      <c r="CG60" s="836"/>
      <c r="CH60" s="836"/>
      <c r="CI60" s="836"/>
      <c r="CJ60" s="836"/>
      <c r="CK60" s="836"/>
      <c r="CL60" s="836"/>
      <c r="CM60" s="836"/>
      <c r="CN60" s="836"/>
      <c r="CO60" s="836"/>
      <c r="CP60" s="836"/>
      <c r="CQ60" s="836"/>
      <c r="CR60" s="836"/>
      <c r="CS60" s="836"/>
      <c r="CT60" s="836"/>
      <c r="CU60" s="836"/>
      <c r="CV60" s="836"/>
      <c r="CW60" s="836"/>
      <c r="CX60" s="836"/>
      <c r="CY60" s="836"/>
      <c r="CZ60" s="836"/>
      <c r="DA60" s="836"/>
      <c r="DB60" s="836"/>
      <c r="DC60" s="836"/>
      <c r="DD60" s="836"/>
      <c r="DE60" s="836"/>
      <c r="DF60" s="836"/>
      <c r="DG60" s="836"/>
      <c r="DH60" s="836"/>
      <c r="DI60" s="836"/>
      <c r="DJ60" s="836"/>
      <c r="DK60" s="836"/>
      <c r="DL60" s="836"/>
      <c r="DM60" s="836"/>
      <c r="DN60" s="836"/>
      <c r="DO60" s="836"/>
      <c r="DP60" s="836"/>
      <c r="DQ60" s="836"/>
      <c r="DR60" s="836"/>
      <c r="DS60" s="836"/>
      <c r="DT60" s="836"/>
      <c r="DU60" s="836"/>
      <c r="DV60" s="836"/>
      <c r="DW60" s="836"/>
      <c r="DX60" s="836"/>
      <c r="DY60" s="836"/>
      <c r="DZ60" s="836"/>
      <c r="EA60" s="836"/>
      <c r="EB60" s="836"/>
      <c r="EC60" s="836"/>
      <c r="ED60" s="836"/>
      <c r="EE60" s="836"/>
      <c r="EF60" s="836"/>
      <c r="EG60" s="836"/>
      <c r="EH60" s="836"/>
      <c r="EI60" s="836"/>
      <c r="EJ60" s="836"/>
      <c r="EK60" s="836"/>
      <c r="EL60" s="836"/>
      <c r="EM60" s="836"/>
      <c r="EN60" s="836"/>
      <c r="EO60" s="836"/>
      <c r="EP60" s="836"/>
      <c r="EQ60" s="836"/>
      <c r="ER60" s="836"/>
      <c r="ES60" s="836"/>
      <c r="ET60" s="836"/>
      <c r="EU60" s="836"/>
      <c r="EV60" s="836"/>
      <c r="EW60" s="836"/>
      <c r="EX60" s="836"/>
      <c r="EY60" s="836"/>
      <c r="EZ60" s="836"/>
      <c r="FA60" s="836"/>
      <c r="FB60" s="836"/>
      <c r="FC60" s="836"/>
      <c r="FD60" s="836"/>
      <c r="FE60" s="836"/>
      <c r="FF60" s="836"/>
      <c r="FG60" s="836"/>
      <c r="FH60" s="836"/>
      <c r="FI60" s="836"/>
      <c r="FJ60" s="836"/>
      <c r="FK60" s="836"/>
      <c r="FL60" s="836"/>
      <c r="FM60" s="836"/>
      <c r="FN60" s="836"/>
      <c r="FO60" s="836"/>
      <c r="FP60" s="836"/>
      <c r="FQ60" s="836"/>
      <c r="FR60" s="836"/>
      <c r="FS60" s="836"/>
      <c r="FT60" s="836"/>
      <c r="FU60" s="836"/>
      <c r="FV60" s="836"/>
      <c r="FW60" s="836"/>
      <c r="FX60" s="836"/>
      <c r="FY60" s="836"/>
      <c r="FZ60" s="836"/>
      <c r="GA60" s="836"/>
      <c r="GB60" s="836"/>
      <c r="GC60" s="836"/>
      <c r="GD60" s="836"/>
      <c r="GE60" s="836"/>
      <c r="GF60" s="836"/>
      <c r="GG60" s="836"/>
      <c r="GH60" s="836"/>
      <c r="GI60" s="836"/>
      <c r="GJ60" s="836"/>
      <c r="GK60" s="836"/>
      <c r="GL60" s="836"/>
      <c r="GM60" s="836"/>
      <c r="GN60" s="836"/>
      <c r="GO60" s="836"/>
      <c r="GP60" s="836"/>
      <c r="GQ60" s="836"/>
      <c r="GR60" s="836"/>
      <c r="GS60" s="836"/>
      <c r="GT60" s="836"/>
      <c r="GU60" s="836"/>
      <c r="GV60" s="836"/>
      <c r="GW60" s="836"/>
      <c r="GX60" s="836"/>
      <c r="GY60" s="836"/>
      <c r="GZ60" s="836"/>
      <c r="HA60" s="836"/>
      <c r="HB60" s="836"/>
      <c r="HC60" s="836"/>
      <c r="HD60" s="836"/>
      <c r="HE60" s="836"/>
      <c r="HF60" s="836"/>
      <c r="HG60" s="836"/>
    </row>
    <row r="61" spans="1:215" s="690" customFormat="1" ht="15" customHeight="1" thickBot="1" x14ac:dyDescent="0.35">
      <c r="A61" s="688">
        <v>2021</v>
      </c>
      <c r="B61" s="689">
        <f>'FY21 Allocations'!Y66</f>
        <v>5000277.1714024572</v>
      </c>
      <c r="C61" s="689">
        <f>'FY21 Allocations'!Z66</f>
        <v>1223939.5242744065</v>
      </c>
      <c r="D61" s="689">
        <f>'FY21 Allocations'!AA66</f>
        <v>3422843.8062708471</v>
      </c>
      <c r="E61" s="689">
        <f>'FY21 Allocations'!AB66</f>
        <v>3354891.8023429005</v>
      </c>
      <c r="F61" s="689">
        <f>'FY21 Allocations'!AC66</f>
        <v>13001952.304290611</v>
      </c>
      <c r="G61" s="689">
        <f>'FY21 Allocations'!Q66</f>
        <v>0</v>
      </c>
      <c r="H61" s="689">
        <f>'FY21 Allocations'!BB66</f>
        <v>12125772.067603543</v>
      </c>
      <c r="I61" s="746"/>
      <c r="J61" s="831">
        <f>'FY21 Formula Counts '!K66</f>
        <v>938</v>
      </c>
      <c r="K61" s="809">
        <f>'FY21 Allocations'!AX66</f>
        <v>1495</v>
      </c>
      <c r="L61" s="817"/>
      <c r="M61" s="817"/>
      <c r="N61" s="817"/>
      <c r="O61" s="817"/>
      <c r="P61" s="817"/>
      <c r="Q61" s="817"/>
      <c r="R61" s="818">
        <f>'FY21 Formula Counts '!F59</f>
        <v>7923</v>
      </c>
      <c r="S61" s="818">
        <f>'FY21 Formula Counts '!G59</f>
        <v>108</v>
      </c>
      <c r="T61" s="818">
        <f>'FY21 Formula Counts '!H59</f>
        <v>0</v>
      </c>
      <c r="U61" s="818">
        <f>'FY21 Formula Counts '!I59</f>
        <v>195</v>
      </c>
      <c r="V61" s="818">
        <f>'FY21 Formula Counts '!K59</f>
        <v>8226</v>
      </c>
      <c r="W61" s="818">
        <f>'FY21 Formula Counts '!L59</f>
        <v>54569</v>
      </c>
      <c r="X61" s="846">
        <f>'FY21 Formula Counts '!M59</f>
        <v>0.15074492843922374</v>
      </c>
      <c r="Y61" s="835"/>
      <c r="Z61" s="836"/>
      <c r="AA61" s="836"/>
      <c r="AB61" s="836"/>
      <c r="AC61" s="836"/>
      <c r="AD61" s="836"/>
      <c r="AE61" s="836"/>
      <c r="AF61" s="836"/>
      <c r="AG61" s="836"/>
      <c r="AH61" s="836"/>
      <c r="AI61" s="836"/>
      <c r="AJ61" s="836"/>
      <c r="AK61" s="836"/>
      <c r="AL61" s="836"/>
      <c r="AM61" s="836"/>
      <c r="AN61" s="836"/>
      <c r="AO61" s="836"/>
      <c r="AP61" s="836"/>
      <c r="AQ61" s="836"/>
      <c r="AR61" s="836"/>
      <c r="AS61" s="836"/>
      <c r="AT61" s="836"/>
      <c r="AU61" s="836"/>
      <c r="AV61" s="836"/>
      <c r="AW61" s="836"/>
      <c r="AX61" s="836"/>
      <c r="AY61" s="836"/>
      <c r="AZ61" s="836"/>
      <c r="BA61" s="836"/>
      <c r="BB61" s="836"/>
      <c r="BC61" s="836"/>
      <c r="BD61" s="836"/>
      <c r="BE61" s="836"/>
      <c r="BF61" s="836"/>
      <c r="BG61" s="836"/>
      <c r="BH61" s="836"/>
      <c r="BI61" s="836"/>
      <c r="BJ61" s="836"/>
      <c r="BK61" s="836"/>
      <c r="BL61" s="836"/>
      <c r="BM61" s="836"/>
      <c r="BN61" s="836"/>
      <c r="BO61" s="836"/>
      <c r="BP61" s="836"/>
      <c r="BQ61" s="836"/>
      <c r="BR61" s="836"/>
      <c r="BS61" s="836"/>
      <c r="BT61" s="836"/>
      <c r="BU61" s="836"/>
      <c r="BV61" s="836"/>
      <c r="BW61" s="836"/>
      <c r="BX61" s="836"/>
      <c r="BY61" s="836"/>
      <c r="BZ61" s="836"/>
      <c r="CA61" s="836"/>
      <c r="CB61" s="836"/>
      <c r="CC61" s="836"/>
      <c r="CD61" s="836"/>
      <c r="CE61" s="836"/>
      <c r="CF61" s="836"/>
      <c r="CG61" s="836"/>
      <c r="CH61" s="836"/>
      <c r="CI61" s="836"/>
      <c r="CJ61" s="836"/>
      <c r="CK61" s="836"/>
      <c r="CL61" s="836"/>
      <c r="CM61" s="836"/>
      <c r="CN61" s="836"/>
      <c r="CO61" s="836"/>
      <c r="CP61" s="836"/>
      <c r="CQ61" s="836"/>
      <c r="CR61" s="836"/>
      <c r="CS61" s="836"/>
      <c r="CT61" s="836"/>
      <c r="CU61" s="836"/>
      <c r="CV61" s="836"/>
      <c r="CW61" s="836"/>
      <c r="CX61" s="836"/>
      <c r="CY61" s="836"/>
      <c r="CZ61" s="836"/>
      <c r="DA61" s="836"/>
      <c r="DB61" s="836"/>
      <c r="DC61" s="836"/>
      <c r="DD61" s="836"/>
      <c r="DE61" s="836"/>
      <c r="DF61" s="836"/>
      <c r="DG61" s="836"/>
      <c r="DH61" s="836"/>
      <c r="DI61" s="836"/>
      <c r="DJ61" s="836"/>
      <c r="DK61" s="836"/>
      <c r="DL61" s="836"/>
      <c r="DM61" s="836"/>
      <c r="DN61" s="836"/>
      <c r="DO61" s="836"/>
      <c r="DP61" s="836"/>
      <c r="DQ61" s="836"/>
      <c r="DR61" s="836"/>
      <c r="DS61" s="836"/>
      <c r="DT61" s="836"/>
      <c r="DU61" s="836"/>
      <c r="DV61" s="836"/>
      <c r="DW61" s="836"/>
      <c r="DX61" s="836"/>
      <c r="DY61" s="836"/>
      <c r="DZ61" s="836"/>
      <c r="EA61" s="836"/>
      <c r="EB61" s="836"/>
      <c r="EC61" s="836"/>
      <c r="ED61" s="836"/>
      <c r="EE61" s="836"/>
      <c r="EF61" s="836"/>
      <c r="EG61" s="836"/>
      <c r="EH61" s="836"/>
      <c r="EI61" s="836"/>
      <c r="EJ61" s="836"/>
      <c r="EK61" s="836"/>
      <c r="EL61" s="836"/>
      <c r="EM61" s="836"/>
      <c r="EN61" s="836"/>
      <c r="EO61" s="836"/>
      <c r="EP61" s="836"/>
      <c r="EQ61" s="836"/>
      <c r="ER61" s="836"/>
      <c r="ES61" s="836"/>
      <c r="ET61" s="836"/>
      <c r="EU61" s="836"/>
      <c r="EV61" s="836"/>
      <c r="EW61" s="836"/>
      <c r="EX61" s="836"/>
      <c r="EY61" s="836"/>
      <c r="EZ61" s="836"/>
      <c r="FA61" s="836"/>
      <c r="FB61" s="836"/>
      <c r="FC61" s="836"/>
      <c r="FD61" s="836"/>
      <c r="FE61" s="836"/>
      <c r="FF61" s="836"/>
      <c r="FG61" s="836"/>
      <c r="FH61" s="836"/>
      <c r="FI61" s="836"/>
      <c r="FJ61" s="836"/>
      <c r="FK61" s="836"/>
      <c r="FL61" s="836"/>
      <c r="FM61" s="836"/>
      <c r="FN61" s="836"/>
      <c r="FO61" s="836"/>
      <c r="FP61" s="836"/>
      <c r="FQ61" s="836"/>
      <c r="FR61" s="836"/>
      <c r="FS61" s="836"/>
      <c r="FT61" s="836"/>
      <c r="FU61" s="836"/>
      <c r="FV61" s="836"/>
      <c r="FW61" s="836"/>
      <c r="FX61" s="836"/>
      <c r="FY61" s="836"/>
      <c r="FZ61" s="836"/>
      <c r="GA61" s="836"/>
      <c r="GB61" s="836"/>
      <c r="GC61" s="836"/>
      <c r="GD61" s="836"/>
      <c r="GE61" s="836"/>
      <c r="GF61" s="836"/>
      <c r="GG61" s="836"/>
      <c r="GH61" s="836"/>
      <c r="GI61" s="836"/>
      <c r="GJ61" s="836"/>
      <c r="GK61" s="836"/>
      <c r="GL61" s="836"/>
      <c r="GM61" s="836"/>
      <c r="GN61" s="836"/>
      <c r="GO61" s="836"/>
      <c r="GP61" s="836"/>
      <c r="GQ61" s="836"/>
      <c r="GR61" s="836"/>
      <c r="GS61" s="836"/>
      <c r="GT61" s="836"/>
      <c r="GU61" s="836"/>
      <c r="GV61" s="836"/>
      <c r="GW61" s="836"/>
      <c r="GX61" s="836"/>
      <c r="GY61" s="836"/>
      <c r="GZ61" s="836"/>
      <c r="HA61" s="836"/>
      <c r="HB61" s="836"/>
      <c r="HC61" s="836"/>
      <c r="HD61" s="836"/>
      <c r="HE61" s="836"/>
      <c r="HF61" s="836"/>
      <c r="HG61" s="836"/>
    </row>
    <row r="62" spans="1:215" s="512" customFormat="1" ht="15" customHeight="1" x14ac:dyDescent="0.3">
      <c r="A62" s="511"/>
      <c r="B62" s="703">
        <f>SUM(B61-B60)</f>
        <v>24728.715101412497</v>
      </c>
      <c r="C62" s="703">
        <f t="shared" ref="C62:H62" si="33">SUM(C61-C60)</f>
        <v>24206.08590189321</v>
      </c>
      <c r="D62" s="703">
        <f t="shared" si="33"/>
        <v>42391.697949880734</v>
      </c>
      <c r="E62" s="671">
        <f t="shared" si="33"/>
        <v>-60854.427002267446</v>
      </c>
      <c r="F62" s="703">
        <f t="shared" si="33"/>
        <v>30472.071950919926</v>
      </c>
      <c r="G62" s="671">
        <f t="shared" si="33"/>
        <v>-699052.00069440715</v>
      </c>
      <c r="H62" s="671">
        <f t="shared" si="33"/>
        <v>-715649.2366870679</v>
      </c>
      <c r="I62" s="866">
        <f>SUM(H61-H60)/H61</f>
        <v>-5.9018859392802693E-2</v>
      </c>
      <c r="J62" s="666">
        <f>SUM(J61-J60)</f>
        <v>0</v>
      </c>
      <c r="K62" s="666">
        <f t="shared" ref="K62:X62" si="34">SUM(K61-K60)</f>
        <v>146</v>
      </c>
      <c r="L62" s="665">
        <f t="shared" si="34"/>
        <v>0</v>
      </c>
      <c r="M62" s="665">
        <f t="shared" si="34"/>
        <v>0</v>
      </c>
      <c r="N62" s="665">
        <f t="shared" si="34"/>
        <v>0</v>
      </c>
      <c r="O62" s="665">
        <f t="shared" si="34"/>
        <v>0</v>
      </c>
      <c r="P62" s="665">
        <f t="shared" si="34"/>
        <v>0</v>
      </c>
      <c r="Q62" s="665">
        <f t="shared" si="34"/>
        <v>0</v>
      </c>
      <c r="R62" s="665">
        <f t="shared" si="34"/>
        <v>0</v>
      </c>
      <c r="S62" s="665">
        <f t="shared" si="34"/>
        <v>0</v>
      </c>
      <c r="T62" s="665">
        <f t="shared" si="34"/>
        <v>0</v>
      </c>
      <c r="U62" s="665">
        <f t="shared" si="34"/>
        <v>0</v>
      </c>
      <c r="V62" s="665">
        <f t="shared" si="34"/>
        <v>0</v>
      </c>
      <c r="W62" s="666">
        <f t="shared" si="34"/>
        <v>0</v>
      </c>
      <c r="X62" s="866">
        <f t="shared" si="34"/>
        <v>0</v>
      </c>
      <c r="Y62" s="835"/>
      <c r="Z62" s="836"/>
      <c r="AA62" s="836"/>
      <c r="AB62" s="836"/>
      <c r="AC62" s="836"/>
      <c r="AD62" s="836"/>
      <c r="AE62" s="836"/>
      <c r="AF62" s="836"/>
      <c r="AG62" s="836"/>
      <c r="AH62" s="836"/>
      <c r="AI62" s="836"/>
      <c r="AJ62" s="836"/>
      <c r="AK62" s="836"/>
      <c r="AL62" s="836"/>
      <c r="AM62" s="836"/>
      <c r="AN62" s="836"/>
      <c r="AO62" s="836"/>
      <c r="AP62" s="836"/>
      <c r="AQ62" s="836"/>
      <c r="AR62" s="836"/>
      <c r="AS62" s="836"/>
      <c r="AT62" s="836"/>
      <c r="AU62" s="836"/>
      <c r="AV62" s="836"/>
      <c r="AW62" s="836"/>
      <c r="AX62" s="836"/>
      <c r="AY62" s="836"/>
      <c r="AZ62" s="836"/>
      <c r="BA62" s="836"/>
      <c r="BB62" s="836"/>
      <c r="BC62" s="836"/>
      <c r="BD62" s="836"/>
      <c r="BE62" s="836"/>
      <c r="BF62" s="836"/>
      <c r="BG62" s="836"/>
      <c r="BH62" s="836"/>
      <c r="BI62" s="836"/>
      <c r="BJ62" s="836"/>
      <c r="BK62" s="836"/>
      <c r="BL62" s="836"/>
      <c r="BM62" s="836"/>
      <c r="BN62" s="836"/>
      <c r="BO62" s="836"/>
      <c r="BP62" s="836"/>
      <c r="BQ62" s="836"/>
      <c r="BR62" s="836"/>
      <c r="BS62" s="836"/>
      <c r="BT62" s="836"/>
      <c r="BU62" s="836"/>
      <c r="BV62" s="836"/>
      <c r="BW62" s="836"/>
      <c r="BX62" s="836"/>
      <c r="BY62" s="836"/>
      <c r="BZ62" s="836"/>
      <c r="CA62" s="836"/>
      <c r="CB62" s="836"/>
      <c r="CC62" s="836"/>
      <c r="CD62" s="836"/>
      <c r="CE62" s="836"/>
      <c r="CF62" s="836"/>
      <c r="CG62" s="836"/>
      <c r="CH62" s="836"/>
      <c r="CI62" s="836"/>
      <c r="CJ62" s="836"/>
      <c r="CK62" s="836"/>
      <c r="CL62" s="836"/>
      <c r="CM62" s="836"/>
      <c r="CN62" s="836"/>
      <c r="CO62" s="836"/>
      <c r="CP62" s="836"/>
      <c r="CQ62" s="836"/>
      <c r="CR62" s="836"/>
      <c r="CS62" s="836"/>
      <c r="CT62" s="836"/>
      <c r="CU62" s="836"/>
      <c r="CV62" s="836"/>
      <c r="CW62" s="836"/>
      <c r="CX62" s="836"/>
      <c r="CY62" s="836"/>
      <c r="CZ62" s="836"/>
      <c r="DA62" s="836"/>
      <c r="DB62" s="836"/>
      <c r="DC62" s="836"/>
      <c r="DD62" s="836"/>
      <c r="DE62" s="836"/>
      <c r="DF62" s="836"/>
      <c r="DG62" s="836"/>
      <c r="DH62" s="836"/>
      <c r="DI62" s="836"/>
      <c r="DJ62" s="836"/>
      <c r="DK62" s="836"/>
      <c r="DL62" s="836"/>
      <c r="DM62" s="836"/>
      <c r="DN62" s="836"/>
      <c r="DO62" s="836"/>
      <c r="DP62" s="836"/>
      <c r="DQ62" s="836"/>
      <c r="DR62" s="836"/>
      <c r="DS62" s="836"/>
      <c r="DT62" s="836"/>
      <c r="DU62" s="836"/>
      <c r="DV62" s="836"/>
      <c r="DW62" s="836"/>
      <c r="DX62" s="836"/>
      <c r="DY62" s="836"/>
      <c r="DZ62" s="836"/>
      <c r="EA62" s="836"/>
      <c r="EB62" s="836"/>
      <c r="EC62" s="836"/>
      <c r="ED62" s="836"/>
      <c r="EE62" s="836"/>
      <c r="EF62" s="836"/>
      <c r="EG62" s="836"/>
      <c r="EH62" s="836"/>
      <c r="EI62" s="836"/>
      <c r="EJ62" s="836"/>
      <c r="EK62" s="836"/>
      <c r="EL62" s="836"/>
      <c r="EM62" s="836"/>
      <c r="EN62" s="836"/>
      <c r="EO62" s="836"/>
      <c r="EP62" s="836"/>
      <c r="EQ62" s="836"/>
      <c r="ER62" s="836"/>
      <c r="ES62" s="836"/>
      <c r="ET62" s="836"/>
      <c r="EU62" s="836"/>
      <c r="EV62" s="836"/>
      <c r="EW62" s="836"/>
      <c r="EX62" s="836"/>
      <c r="EY62" s="836"/>
      <c r="EZ62" s="836"/>
      <c r="FA62" s="836"/>
      <c r="FB62" s="836"/>
      <c r="FC62" s="836"/>
      <c r="FD62" s="836"/>
      <c r="FE62" s="836"/>
      <c r="FF62" s="836"/>
      <c r="FG62" s="836"/>
      <c r="FH62" s="836"/>
      <c r="FI62" s="836"/>
      <c r="FJ62" s="836"/>
      <c r="FK62" s="836"/>
      <c r="FL62" s="836"/>
      <c r="FM62" s="836"/>
      <c r="FN62" s="836"/>
      <c r="FO62" s="836"/>
      <c r="FP62" s="836"/>
      <c r="FQ62" s="836"/>
      <c r="FR62" s="836"/>
      <c r="FS62" s="836"/>
      <c r="FT62" s="836"/>
      <c r="FU62" s="836"/>
      <c r="FV62" s="836"/>
      <c r="FW62" s="836"/>
      <c r="FX62" s="836"/>
      <c r="FY62" s="836"/>
      <c r="FZ62" s="836"/>
      <c r="GA62" s="836"/>
      <c r="GB62" s="836"/>
      <c r="GC62" s="836"/>
      <c r="GD62" s="836"/>
      <c r="GE62" s="836"/>
      <c r="GF62" s="836"/>
      <c r="GG62" s="836"/>
      <c r="GH62" s="836"/>
      <c r="GI62" s="836"/>
      <c r="GJ62" s="836"/>
      <c r="GK62" s="836"/>
      <c r="GL62" s="836"/>
      <c r="GM62" s="836"/>
      <c r="GN62" s="836"/>
      <c r="GO62" s="836"/>
      <c r="GP62" s="836"/>
      <c r="GQ62" s="836"/>
      <c r="GR62" s="836"/>
      <c r="GS62" s="836"/>
      <c r="GT62" s="836"/>
      <c r="GU62" s="836"/>
      <c r="GV62" s="836"/>
      <c r="GW62" s="836"/>
      <c r="GX62" s="836"/>
      <c r="GY62" s="836"/>
      <c r="GZ62" s="836"/>
      <c r="HA62" s="836"/>
      <c r="HB62" s="836"/>
      <c r="HC62" s="836"/>
      <c r="HD62" s="836"/>
      <c r="HE62" s="836"/>
      <c r="HF62" s="836"/>
      <c r="HG62" s="836"/>
    </row>
    <row r="63" spans="1:215" s="690" customFormat="1" ht="15" customHeight="1" x14ac:dyDescent="0.3">
      <c r="A63" s="688"/>
      <c r="B63" s="709"/>
      <c r="C63" s="709"/>
      <c r="D63" s="709"/>
      <c r="E63" s="709"/>
      <c r="F63" s="709"/>
      <c r="G63" s="709"/>
      <c r="H63" s="709"/>
      <c r="I63" s="746"/>
      <c r="J63" s="709"/>
      <c r="K63" s="779"/>
      <c r="L63" s="780"/>
      <c r="M63" s="780"/>
      <c r="N63" s="780"/>
      <c r="O63" s="780"/>
      <c r="P63" s="780"/>
      <c r="Q63" s="776"/>
      <c r="R63" s="749"/>
      <c r="S63" s="777"/>
      <c r="T63" s="777"/>
      <c r="U63" s="777"/>
      <c r="V63" s="777"/>
      <c r="W63" s="777"/>
      <c r="X63" s="781"/>
      <c r="Y63" s="835"/>
      <c r="Z63" s="836"/>
      <c r="AA63" s="836"/>
      <c r="AB63" s="836"/>
      <c r="AC63" s="836"/>
      <c r="AD63" s="836"/>
      <c r="AE63" s="836"/>
      <c r="AF63" s="836"/>
      <c r="AG63" s="836"/>
      <c r="AH63" s="836"/>
      <c r="AI63" s="836"/>
      <c r="AJ63" s="836"/>
      <c r="AK63" s="836"/>
      <c r="AL63" s="836"/>
      <c r="AM63" s="836"/>
      <c r="AN63" s="836"/>
      <c r="AO63" s="836"/>
      <c r="AP63" s="836"/>
      <c r="AQ63" s="836"/>
      <c r="AR63" s="836"/>
      <c r="AS63" s="836"/>
      <c r="AT63" s="836"/>
      <c r="AU63" s="836"/>
      <c r="AV63" s="836"/>
      <c r="AW63" s="836"/>
      <c r="AX63" s="836"/>
      <c r="AY63" s="836"/>
      <c r="AZ63" s="836"/>
      <c r="BA63" s="836"/>
      <c r="BB63" s="836"/>
      <c r="BC63" s="836"/>
      <c r="BD63" s="836"/>
      <c r="BE63" s="836"/>
      <c r="BF63" s="836"/>
      <c r="BG63" s="836"/>
      <c r="BH63" s="836"/>
      <c r="BI63" s="836"/>
      <c r="BJ63" s="836"/>
      <c r="BK63" s="836"/>
      <c r="BL63" s="836"/>
      <c r="BM63" s="836"/>
      <c r="BN63" s="836"/>
      <c r="BO63" s="836"/>
      <c r="BP63" s="836"/>
      <c r="BQ63" s="836"/>
      <c r="BR63" s="836"/>
      <c r="BS63" s="836"/>
      <c r="BT63" s="836"/>
      <c r="BU63" s="836"/>
      <c r="BV63" s="836"/>
      <c r="BW63" s="836"/>
      <c r="BX63" s="836"/>
      <c r="BY63" s="836"/>
      <c r="BZ63" s="836"/>
      <c r="CA63" s="836"/>
      <c r="CB63" s="836"/>
      <c r="CC63" s="836"/>
      <c r="CD63" s="836"/>
      <c r="CE63" s="836"/>
      <c r="CF63" s="836"/>
      <c r="CG63" s="836"/>
      <c r="CH63" s="836"/>
      <c r="CI63" s="836"/>
      <c r="CJ63" s="836"/>
      <c r="CK63" s="836"/>
      <c r="CL63" s="836"/>
      <c r="CM63" s="836"/>
      <c r="CN63" s="836"/>
      <c r="CO63" s="836"/>
      <c r="CP63" s="836"/>
      <c r="CQ63" s="836"/>
      <c r="CR63" s="836"/>
      <c r="CS63" s="836"/>
      <c r="CT63" s="836"/>
      <c r="CU63" s="836"/>
      <c r="CV63" s="836"/>
      <c r="CW63" s="836"/>
      <c r="CX63" s="836"/>
      <c r="CY63" s="836"/>
      <c r="CZ63" s="836"/>
      <c r="DA63" s="836"/>
      <c r="DB63" s="836"/>
      <c r="DC63" s="836"/>
      <c r="DD63" s="836"/>
      <c r="DE63" s="836"/>
      <c r="DF63" s="836"/>
      <c r="DG63" s="836"/>
      <c r="DH63" s="836"/>
      <c r="DI63" s="836"/>
      <c r="DJ63" s="836"/>
      <c r="DK63" s="836"/>
      <c r="DL63" s="836"/>
      <c r="DM63" s="836"/>
      <c r="DN63" s="836"/>
      <c r="DO63" s="836"/>
      <c r="DP63" s="836"/>
      <c r="DQ63" s="836"/>
      <c r="DR63" s="836"/>
      <c r="DS63" s="836"/>
      <c r="DT63" s="836"/>
      <c r="DU63" s="836"/>
      <c r="DV63" s="836"/>
      <c r="DW63" s="836"/>
      <c r="DX63" s="836"/>
      <c r="DY63" s="836"/>
      <c r="DZ63" s="836"/>
      <c r="EA63" s="836"/>
      <c r="EB63" s="836"/>
      <c r="EC63" s="836"/>
      <c r="ED63" s="836"/>
      <c r="EE63" s="836"/>
      <c r="EF63" s="836"/>
      <c r="EG63" s="836"/>
      <c r="EH63" s="836"/>
      <c r="EI63" s="836"/>
      <c r="EJ63" s="836"/>
      <c r="EK63" s="836"/>
      <c r="EL63" s="836"/>
      <c r="EM63" s="836"/>
      <c r="EN63" s="836"/>
      <c r="EO63" s="836"/>
      <c r="EP63" s="836"/>
      <c r="EQ63" s="836"/>
      <c r="ER63" s="836"/>
      <c r="ES63" s="836"/>
      <c r="ET63" s="836"/>
      <c r="EU63" s="836"/>
      <c r="EV63" s="836"/>
      <c r="EW63" s="836"/>
      <c r="EX63" s="836"/>
      <c r="EY63" s="836"/>
      <c r="EZ63" s="836"/>
      <c r="FA63" s="836"/>
      <c r="FB63" s="836"/>
      <c r="FC63" s="836"/>
      <c r="FD63" s="836"/>
      <c r="FE63" s="836"/>
      <c r="FF63" s="836"/>
      <c r="FG63" s="836"/>
      <c r="FH63" s="836"/>
      <c r="FI63" s="836"/>
      <c r="FJ63" s="836"/>
      <c r="FK63" s="836"/>
      <c r="FL63" s="836"/>
      <c r="FM63" s="836"/>
      <c r="FN63" s="836"/>
      <c r="FO63" s="836"/>
      <c r="FP63" s="836"/>
      <c r="FQ63" s="836"/>
      <c r="FR63" s="836"/>
      <c r="FS63" s="836"/>
      <c r="FT63" s="836"/>
      <c r="FU63" s="836"/>
      <c r="FV63" s="836"/>
      <c r="FW63" s="836"/>
      <c r="FX63" s="836"/>
      <c r="FY63" s="836"/>
      <c r="FZ63" s="836"/>
      <c r="GA63" s="836"/>
      <c r="GB63" s="836"/>
      <c r="GC63" s="836"/>
      <c r="GD63" s="836"/>
      <c r="GE63" s="836"/>
      <c r="GF63" s="836"/>
      <c r="GG63" s="836"/>
      <c r="GH63" s="836"/>
      <c r="GI63" s="836"/>
      <c r="GJ63" s="836"/>
      <c r="GK63" s="836"/>
      <c r="GL63" s="836"/>
      <c r="GM63" s="836"/>
      <c r="GN63" s="836"/>
      <c r="GO63" s="836"/>
      <c r="GP63" s="836"/>
      <c r="GQ63" s="836"/>
      <c r="GR63" s="836"/>
      <c r="GS63" s="836"/>
      <c r="GT63" s="836"/>
      <c r="GU63" s="836"/>
      <c r="GV63" s="836"/>
      <c r="GW63" s="836"/>
      <c r="GX63" s="836"/>
      <c r="GY63" s="836"/>
      <c r="GZ63" s="836"/>
      <c r="HA63" s="836"/>
      <c r="HB63" s="836"/>
      <c r="HC63" s="836"/>
      <c r="HD63" s="836"/>
      <c r="HE63" s="836"/>
      <c r="HF63" s="836"/>
      <c r="HG63" s="836"/>
    </row>
    <row r="64" spans="1:215" s="512" customFormat="1" ht="15" customHeight="1" x14ac:dyDescent="0.3">
      <c r="A64" s="511" t="s">
        <v>899</v>
      </c>
      <c r="B64" s="672">
        <f>'FY20 Final Allocations '!Y83</f>
        <v>386930.27116035746</v>
      </c>
      <c r="C64" s="672">
        <f>'FY20 Final Allocations '!Z83</f>
        <v>93298.897338994706</v>
      </c>
      <c r="D64" s="672">
        <f>'FY20 Final Allocations '!AA83</f>
        <v>233406.61922239957</v>
      </c>
      <c r="E64" s="672">
        <f>'FY20 Final Allocations '!AB83</f>
        <v>235843.53629819775</v>
      </c>
      <c r="F64" s="672">
        <f>'FY20 Final Allocations '!AC83</f>
        <v>949479.32401994942</v>
      </c>
      <c r="G64" s="672">
        <f>'FY20 Final Allocations '!Q83</f>
        <v>60336.402999459417</v>
      </c>
      <c r="H64" s="672">
        <f>'FY20 Final Allocations '!BB83</f>
        <v>846566.30542469083</v>
      </c>
      <c r="I64" s="719"/>
      <c r="J64" s="742">
        <f>'FY21 Formula County '!K76</f>
        <v>647</v>
      </c>
      <c r="K64" s="743">
        <f>'FY20 Final Allocations '!AX83</f>
        <v>1262</v>
      </c>
      <c r="L64" s="744"/>
      <c r="M64" s="744"/>
      <c r="N64" s="744"/>
      <c r="O64" s="744"/>
      <c r="P64" s="744"/>
      <c r="Q64" s="744"/>
      <c r="R64" s="745">
        <f>'FY21 Formula County '!F76</f>
        <v>551</v>
      </c>
      <c r="S64" s="745">
        <f>'FY21 Formula County '!G76</f>
        <v>79</v>
      </c>
      <c r="T64" s="745">
        <f>'FY21 Formula County '!H76</f>
        <v>0</v>
      </c>
      <c r="U64" s="745">
        <f>'FY21 Formula County '!I76</f>
        <v>17</v>
      </c>
      <c r="V64" s="745">
        <f>'FY21 Formula County '!K76</f>
        <v>647</v>
      </c>
      <c r="W64" s="745">
        <f>'FY21 Formula County '!L76</f>
        <v>2229</v>
      </c>
      <c r="X64" s="849">
        <f>'FY21 Formula County '!M76</f>
        <v>0.2902646926873037</v>
      </c>
      <c r="Y64" s="835"/>
      <c r="Z64" s="836"/>
      <c r="AA64" s="836"/>
      <c r="AB64" s="836"/>
      <c r="AC64" s="836"/>
      <c r="AD64" s="836"/>
      <c r="AE64" s="836"/>
      <c r="AF64" s="836"/>
      <c r="AG64" s="836"/>
      <c r="AH64" s="836"/>
      <c r="AI64" s="836"/>
      <c r="AJ64" s="836"/>
      <c r="AK64" s="836"/>
      <c r="AL64" s="836"/>
      <c r="AM64" s="836"/>
      <c r="AN64" s="836"/>
      <c r="AO64" s="836"/>
      <c r="AP64" s="836"/>
      <c r="AQ64" s="836"/>
      <c r="AR64" s="836"/>
      <c r="AS64" s="836"/>
      <c r="AT64" s="836"/>
      <c r="AU64" s="836"/>
      <c r="AV64" s="836"/>
      <c r="AW64" s="836"/>
      <c r="AX64" s="836"/>
      <c r="AY64" s="836"/>
      <c r="AZ64" s="836"/>
      <c r="BA64" s="836"/>
      <c r="BB64" s="836"/>
      <c r="BC64" s="836"/>
      <c r="BD64" s="836"/>
      <c r="BE64" s="836"/>
      <c r="BF64" s="836"/>
      <c r="BG64" s="836"/>
      <c r="BH64" s="836"/>
      <c r="BI64" s="836"/>
      <c r="BJ64" s="836"/>
      <c r="BK64" s="836"/>
      <c r="BL64" s="836"/>
      <c r="BM64" s="836"/>
      <c r="BN64" s="836"/>
      <c r="BO64" s="836"/>
      <c r="BP64" s="836"/>
      <c r="BQ64" s="836"/>
      <c r="BR64" s="836"/>
      <c r="BS64" s="836"/>
      <c r="BT64" s="836"/>
      <c r="BU64" s="836"/>
      <c r="BV64" s="836"/>
      <c r="BW64" s="836"/>
      <c r="BX64" s="836"/>
      <c r="BY64" s="836"/>
      <c r="BZ64" s="836"/>
      <c r="CA64" s="836"/>
      <c r="CB64" s="836"/>
      <c r="CC64" s="836"/>
      <c r="CD64" s="836"/>
      <c r="CE64" s="836"/>
      <c r="CF64" s="836"/>
      <c r="CG64" s="836"/>
      <c r="CH64" s="836"/>
      <c r="CI64" s="836"/>
      <c r="CJ64" s="836"/>
      <c r="CK64" s="836"/>
      <c r="CL64" s="836"/>
      <c r="CM64" s="836"/>
      <c r="CN64" s="836"/>
      <c r="CO64" s="836"/>
      <c r="CP64" s="836"/>
      <c r="CQ64" s="836"/>
      <c r="CR64" s="836"/>
      <c r="CS64" s="836"/>
      <c r="CT64" s="836"/>
      <c r="CU64" s="836"/>
      <c r="CV64" s="836"/>
      <c r="CW64" s="836"/>
      <c r="CX64" s="836"/>
      <c r="CY64" s="836"/>
      <c r="CZ64" s="836"/>
      <c r="DA64" s="836"/>
      <c r="DB64" s="836"/>
      <c r="DC64" s="836"/>
      <c r="DD64" s="836"/>
      <c r="DE64" s="836"/>
      <c r="DF64" s="836"/>
      <c r="DG64" s="836"/>
      <c r="DH64" s="836"/>
      <c r="DI64" s="836"/>
      <c r="DJ64" s="836"/>
      <c r="DK64" s="836"/>
      <c r="DL64" s="836"/>
      <c r="DM64" s="836"/>
      <c r="DN64" s="836"/>
      <c r="DO64" s="836"/>
      <c r="DP64" s="836"/>
      <c r="DQ64" s="836"/>
      <c r="DR64" s="836"/>
      <c r="DS64" s="836"/>
      <c r="DT64" s="836"/>
      <c r="DU64" s="836"/>
      <c r="DV64" s="836"/>
      <c r="DW64" s="836"/>
      <c r="DX64" s="836"/>
      <c r="DY64" s="836"/>
      <c r="DZ64" s="836"/>
      <c r="EA64" s="836"/>
      <c r="EB64" s="836"/>
      <c r="EC64" s="836"/>
      <c r="ED64" s="836"/>
      <c r="EE64" s="836"/>
      <c r="EF64" s="836"/>
      <c r="EG64" s="836"/>
      <c r="EH64" s="836"/>
      <c r="EI64" s="836"/>
      <c r="EJ64" s="836"/>
      <c r="EK64" s="836"/>
      <c r="EL64" s="836"/>
      <c r="EM64" s="836"/>
      <c r="EN64" s="836"/>
      <c r="EO64" s="836"/>
      <c r="EP64" s="836"/>
      <c r="EQ64" s="836"/>
      <c r="ER64" s="836"/>
      <c r="ES64" s="836"/>
      <c r="ET64" s="836"/>
      <c r="EU64" s="836"/>
      <c r="EV64" s="836"/>
      <c r="EW64" s="836"/>
      <c r="EX64" s="836"/>
      <c r="EY64" s="836"/>
      <c r="EZ64" s="836"/>
      <c r="FA64" s="836"/>
      <c r="FB64" s="836"/>
      <c r="FC64" s="836"/>
      <c r="FD64" s="836"/>
      <c r="FE64" s="836"/>
      <c r="FF64" s="836"/>
      <c r="FG64" s="836"/>
      <c r="FH64" s="836"/>
      <c r="FI64" s="836"/>
      <c r="FJ64" s="836"/>
      <c r="FK64" s="836"/>
      <c r="FL64" s="836"/>
      <c r="FM64" s="836"/>
      <c r="FN64" s="836"/>
      <c r="FO64" s="836"/>
      <c r="FP64" s="836"/>
      <c r="FQ64" s="836"/>
      <c r="FR64" s="836"/>
      <c r="FS64" s="836"/>
      <c r="FT64" s="836"/>
      <c r="FU64" s="836"/>
      <c r="FV64" s="836"/>
      <c r="FW64" s="836"/>
      <c r="FX64" s="836"/>
      <c r="FY64" s="836"/>
      <c r="FZ64" s="836"/>
      <c r="GA64" s="836"/>
      <c r="GB64" s="836"/>
      <c r="GC64" s="836"/>
      <c r="GD64" s="836"/>
      <c r="GE64" s="836"/>
      <c r="GF64" s="836"/>
      <c r="GG64" s="836"/>
      <c r="GH64" s="836"/>
      <c r="GI64" s="836"/>
      <c r="GJ64" s="836"/>
      <c r="GK64" s="836"/>
      <c r="GL64" s="836"/>
      <c r="GM64" s="836"/>
      <c r="GN64" s="836"/>
      <c r="GO64" s="836"/>
      <c r="GP64" s="836"/>
      <c r="GQ64" s="836"/>
      <c r="GR64" s="836"/>
      <c r="GS64" s="836"/>
      <c r="GT64" s="836"/>
      <c r="GU64" s="836"/>
      <c r="GV64" s="836"/>
      <c r="GW64" s="836"/>
      <c r="GX64" s="836"/>
      <c r="GY64" s="836"/>
      <c r="GZ64" s="836"/>
      <c r="HA64" s="836"/>
      <c r="HB64" s="836"/>
      <c r="HC64" s="836"/>
      <c r="HD64" s="836"/>
      <c r="HE64" s="836"/>
      <c r="HF64" s="836"/>
      <c r="HG64" s="836"/>
    </row>
    <row r="65" spans="1:215" s="690" customFormat="1" ht="15" customHeight="1" thickBot="1" x14ac:dyDescent="0.35">
      <c r="A65" s="688">
        <v>2021</v>
      </c>
      <c r="B65" s="689">
        <f>'FY21 Allocations'!Y83</f>
        <v>389116.43978083809</v>
      </c>
      <c r="C65" s="689">
        <f>'FY21 Allocations'!Z83</f>
        <v>95245.718160685807</v>
      </c>
      <c r="D65" s="689">
        <f>'FY21 Allocations'!AA83</f>
        <v>240938.86791493493</v>
      </c>
      <c r="E65" s="689">
        <f>'FY21 Allocations'!AB83</f>
        <v>228535.27956823201</v>
      </c>
      <c r="F65" s="689">
        <f>'FY21 Allocations'!AC83</f>
        <v>953836.30542469083</v>
      </c>
      <c r="G65" s="689">
        <f>'FY21 Allocations'!Q83</f>
        <v>0</v>
      </c>
      <c r="H65" s="689">
        <f>'FY21 Allocations'!BB83</f>
        <v>798548.58403671149</v>
      </c>
      <c r="I65" s="746"/>
      <c r="J65" s="831">
        <f>'FY21 Formula Counts '!K76</f>
        <v>647</v>
      </c>
      <c r="K65" s="809">
        <f>'FY21 Allocations'!AX83</f>
        <v>1406</v>
      </c>
      <c r="L65" s="817"/>
      <c r="M65" s="817"/>
      <c r="N65" s="817"/>
      <c r="O65" s="817"/>
      <c r="P65" s="817"/>
      <c r="Q65" s="817"/>
      <c r="R65" s="818">
        <f>'FY21 Formula Counts '!F76</f>
        <v>551</v>
      </c>
      <c r="S65" s="818">
        <f>'FY21 Formula Counts '!G76</f>
        <v>79</v>
      </c>
      <c r="T65" s="818">
        <f>'FY21 Formula Counts '!H76</f>
        <v>0</v>
      </c>
      <c r="U65" s="818">
        <f>'FY21 Formula Counts '!I76</f>
        <v>17</v>
      </c>
      <c r="V65" s="818">
        <f>'FY21 Formula Counts '!K76</f>
        <v>647</v>
      </c>
      <c r="W65" s="818">
        <f>'FY21 Formula Counts '!L76</f>
        <v>2229</v>
      </c>
      <c r="X65" s="846">
        <f>'FY21 Formula Counts '!M76</f>
        <v>0.2902646926873037</v>
      </c>
      <c r="Y65" s="835"/>
      <c r="Z65" s="836"/>
      <c r="AA65" s="836"/>
      <c r="AB65" s="836"/>
      <c r="AC65" s="836"/>
      <c r="AD65" s="836"/>
      <c r="AE65" s="836"/>
      <c r="AF65" s="836"/>
      <c r="AG65" s="836"/>
      <c r="AH65" s="836"/>
      <c r="AI65" s="836"/>
      <c r="AJ65" s="836"/>
      <c r="AK65" s="836"/>
      <c r="AL65" s="836"/>
      <c r="AM65" s="836"/>
      <c r="AN65" s="836"/>
      <c r="AO65" s="836"/>
      <c r="AP65" s="836"/>
      <c r="AQ65" s="836"/>
      <c r="AR65" s="836"/>
      <c r="AS65" s="836"/>
      <c r="AT65" s="836"/>
      <c r="AU65" s="836"/>
      <c r="AV65" s="836"/>
      <c r="AW65" s="836"/>
      <c r="AX65" s="836"/>
      <c r="AY65" s="836"/>
      <c r="AZ65" s="836"/>
      <c r="BA65" s="836"/>
      <c r="BB65" s="836"/>
      <c r="BC65" s="836"/>
      <c r="BD65" s="836"/>
      <c r="BE65" s="836"/>
      <c r="BF65" s="836"/>
      <c r="BG65" s="836"/>
      <c r="BH65" s="836"/>
      <c r="BI65" s="836"/>
      <c r="BJ65" s="836"/>
      <c r="BK65" s="836"/>
      <c r="BL65" s="836"/>
      <c r="BM65" s="836"/>
      <c r="BN65" s="836"/>
      <c r="BO65" s="836"/>
      <c r="BP65" s="836"/>
      <c r="BQ65" s="836"/>
      <c r="BR65" s="836"/>
      <c r="BS65" s="836"/>
      <c r="BT65" s="836"/>
      <c r="BU65" s="836"/>
      <c r="BV65" s="836"/>
      <c r="BW65" s="836"/>
      <c r="BX65" s="836"/>
      <c r="BY65" s="836"/>
      <c r="BZ65" s="836"/>
      <c r="CA65" s="836"/>
      <c r="CB65" s="836"/>
      <c r="CC65" s="836"/>
      <c r="CD65" s="836"/>
      <c r="CE65" s="836"/>
      <c r="CF65" s="836"/>
      <c r="CG65" s="836"/>
      <c r="CH65" s="836"/>
      <c r="CI65" s="836"/>
      <c r="CJ65" s="836"/>
      <c r="CK65" s="836"/>
      <c r="CL65" s="836"/>
      <c r="CM65" s="836"/>
      <c r="CN65" s="836"/>
      <c r="CO65" s="836"/>
      <c r="CP65" s="836"/>
      <c r="CQ65" s="836"/>
      <c r="CR65" s="836"/>
      <c r="CS65" s="836"/>
      <c r="CT65" s="836"/>
      <c r="CU65" s="836"/>
      <c r="CV65" s="836"/>
      <c r="CW65" s="836"/>
      <c r="CX65" s="836"/>
      <c r="CY65" s="836"/>
      <c r="CZ65" s="836"/>
      <c r="DA65" s="836"/>
      <c r="DB65" s="836"/>
      <c r="DC65" s="836"/>
      <c r="DD65" s="836"/>
      <c r="DE65" s="836"/>
      <c r="DF65" s="836"/>
      <c r="DG65" s="836"/>
      <c r="DH65" s="836"/>
      <c r="DI65" s="836"/>
      <c r="DJ65" s="836"/>
      <c r="DK65" s="836"/>
      <c r="DL65" s="836"/>
      <c r="DM65" s="836"/>
      <c r="DN65" s="836"/>
      <c r="DO65" s="836"/>
      <c r="DP65" s="836"/>
      <c r="DQ65" s="836"/>
      <c r="DR65" s="836"/>
      <c r="DS65" s="836"/>
      <c r="DT65" s="836"/>
      <c r="DU65" s="836"/>
      <c r="DV65" s="836"/>
      <c r="DW65" s="836"/>
      <c r="DX65" s="836"/>
      <c r="DY65" s="836"/>
      <c r="DZ65" s="836"/>
      <c r="EA65" s="836"/>
      <c r="EB65" s="836"/>
      <c r="EC65" s="836"/>
      <c r="ED65" s="836"/>
      <c r="EE65" s="836"/>
      <c r="EF65" s="836"/>
      <c r="EG65" s="836"/>
      <c r="EH65" s="836"/>
      <c r="EI65" s="836"/>
      <c r="EJ65" s="836"/>
      <c r="EK65" s="836"/>
      <c r="EL65" s="836"/>
      <c r="EM65" s="836"/>
      <c r="EN65" s="836"/>
      <c r="EO65" s="836"/>
      <c r="EP65" s="836"/>
      <c r="EQ65" s="836"/>
      <c r="ER65" s="836"/>
      <c r="ES65" s="836"/>
      <c r="ET65" s="836"/>
      <c r="EU65" s="836"/>
      <c r="EV65" s="836"/>
      <c r="EW65" s="836"/>
      <c r="EX65" s="836"/>
      <c r="EY65" s="836"/>
      <c r="EZ65" s="836"/>
      <c r="FA65" s="836"/>
      <c r="FB65" s="836"/>
      <c r="FC65" s="836"/>
      <c r="FD65" s="836"/>
      <c r="FE65" s="836"/>
      <c r="FF65" s="836"/>
      <c r="FG65" s="836"/>
      <c r="FH65" s="836"/>
      <c r="FI65" s="836"/>
      <c r="FJ65" s="836"/>
      <c r="FK65" s="836"/>
      <c r="FL65" s="836"/>
      <c r="FM65" s="836"/>
      <c r="FN65" s="836"/>
      <c r="FO65" s="836"/>
      <c r="FP65" s="836"/>
      <c r="FQ65" s="836"/>
      <c r="FR65" s="836"/>
      <c r="FS65" s="836"/>
      <c r="FT65" s="836"/>
      <c r="FU65" s="836"/>
      <c r="FV65" s="836"/>
      <c r="FW65" s="836"/>
      <c r="FX65" s="836"/>
      <c r="FY65" s="836"/>
      <c r="FZ65" s="836"/>
      <c r="GA65" s="836"/>
      <c r="GB65" s="836"/>
      <c r="GC65" s="836"/>
      <c r="GD65" s="836"/>
      <c r="GE65" s="836"/>
      <c r="GF65" s="836"/>
      <c r="GG65" s="836"/>
      <c r="GH65" s="836"/>
      <c r="GI65" s="836"/>
      <c r="GJ65" s="836"/>
      <c r="GK65" s="836"/>
      <c r="GL65" s="836"/>
      <c r="GM65" s="836"/>
      <c r="GN65" s="836"/>
      <c r="GO65" s="836"/>
      <c r="GP65" s="836"/>
      <c r="GQ65" s="836"/>
      <c r="GR65" s="836"/>
      <c r="GS65" s="836"/>
      <c r="GT65" s="836"/>
      <c r="GU65" s="836"/>
      <c r="GV65" s="836"/>
      <c r="GW65" s="836"/>
      <c r="GX65" s="836"/>
      <c r="GY65" s="836"/>
      <c r="GZ65" s="836"/>
      <c r="HA65" s="836"/>
      <c r="HB65" s="836"/>
      <c r="HC65" s="836"/>
      <c r="HD65" s="836"/>
      <c r="HE65" s="836"/>
      <c r="HF65" s="836"/>
      <c r="HG65" s="836"/>
    </row>
    <row r="66" spans="1:215" s="512" customFormat="1" ht="15" customHeight="1" x14ac:dyDescent="0.3">
      <c r="A66" s="511"/>
      <c r="B66" s="703">
        <f>SUM(B65-B64)</f>
        <v>2186.1686204806319</v>
      </c>
      <c r="C66" s="703">
        <f t="shared" ref="C66:H66" si="35">SUM(C65-C64)</f>
        <v>1946.8208216911007</v>
      </c>
      <c r="D66" s="703">
        <f t="shared" si="35"/>
        <v>7532.2486925353587</v>
      </c>
      <c r="E66" s="671">
        <f t="shared" si="35"/>
        <v>-7308.2567299657385</v>
      </c>
      <c r="F66" s="703">
        <f t="shared" si="35"/>
        <v>4356.9814047414111</v>
      </c>
      <c r="G66" s="671">
        <f t="shared" si="35"/>
        <v>-60336.402999459417</v>
      </c>
      <c r="H66" s="671">
        <f t="shared" si="35"/>
        <v>-48017.721387979342</v>
      </c>
      <c r="I66" s="866">
        <f>SUM(H65-H64)/H65</f>
        <v>-6.0131246047982263E-2</v>
      </c>
      <c r="J66" s="665">
        <f>SUM(J65-J64)</f>
        <v>0</v>
      </c>
      <c r="K66" s="666">
        <f t="shared" ref="K66:X66" si="36">SUM(K65-K64)</f>
        <v>144</v>
      </c>
      <c r="L66" s="665">
        <f t="shared" si="36"/>
        <v>0</v>
      </c>
      <c r="M66" s="665">
        <f t="shared" si="36"/>
        <v>0</v>
      </c>
      <c r="N66" s="665">
        <f t="shared" si="36"/>
        <v>0</v>
      </c>
      <c r="O66" s="665">
        <f t="shared" si="36"/>
        <v>0</v>
      </c>
      <c r="P66" s="665">
        <f t="shared" si="36"/>
        <v>0</v>
      </c>
      <c r="Q66" s="665">
        <f t="shared" si="36"/>
        <v>0</v>
      </c>
      <c r="R66" s="665">
        <f t="shared" si="36"/>
        <v>0</v>
      </c>
      <c r="S66" s="665">
        <f t="shared" si="36"/>
        <v>0</v>
      </c>
      <c r="T66" s="666">
        <f t="shared" si="36"/>
        <v>0</v>
      </c>
      <c r="U66" s="666">
        <f t="shared" si="36"/>
        <v>0</v>
      </c>
      <c r="V66" s="665">
        <f t="shared" si="36"/>
        <v>0</v>
      </c>
      <c r="W66" s="666">
        <f t="shared" si="36"/>
        <v>0</v>
      </c>
      <c r="X66" s="884">
        <f t="shared" si="36"/>
        <v>0</v>
      </c>
      <c r="Y66" s="835"/>
      <c r="Z66" s="836"/>
      <c r="AA66" s="836"/>
      <c r="AB66" s="836"/>
      <c r="AC66" s="836"/>
      <c r="AD66" s="836"/>
      <c r="AE66" s="836"/>
      <c r="AF66" s="836"/>
      <c r="AG66" s="836"/>
      <c r="AH66" s="836"/>
      <c r="AI66" s="836"/>
      <c r="AJ66" s="836"/>
      <c r="AK66" s="836"/>
      <c r="AL66" s="836"/>
      <c r="AM66" s="836"/>
      <c r="AN66" s="836"/>
      <c r="AO66" s="836"/>
      <c r="AP66" s="836"/>
      <c r="AQ66" s="836"/>
      <c r="AR66" s="836"/>
      <c r="AS66" s="836"/>
      <c r="AT66" s="836"/>
      <c r="AU66" s="836"/>
      <c r="AV66" s="836"/>
      <c r="AW66" s="836"/>
      <c r="AX66" s="836"/>
      <c r="AY66" s="836"/>
      <c r="AZ66" s="836"/>
      <c r="BA66" s="836"/>
      <c r="BB66" s="836"/>
      <c r="BC66" s="836"/>
      <c r="BD66" s="836"/>
      <c r="BE66" s="836"/>
      <c r="BF66" s="836"/>
      <c r="BG66" s="836"/>
      <c r="BH66" s="836"/>
      <c r="BI66" s="836"/>
      <c r="BJ66" s="836"/>
      <c r="BK66" s="836"/>
      <c r="BL66" s="836"/>
      <c r="BM66" s="836"/>
      <c r="BN66" s="836"/>
      <c r="BO66" s="836"/>
      <c r="BP66" s="836"/>
      <c r="BQ66" s="836"/>
      <c r="BR66" s="836"/>
      <c r="BS66" s="836"/>
      <c r="BT66" s="836"/>
      <c r="BU66" s="836"/>
      <c r="BV66" s="836"/>
      <c r="BW66" s="836"/>
      <c r="BX66" s="836"/>
      <c r="BY66" s="836"/>
      <c r="BZ66" s="836"/>
      <c r="CA66" s="836"/>
      <c r="CB66" s="836"/>
      <c r="CC66" s="836"/>
      <c r="CD66" s="836"/>
      <c r="CE66" s="836"/>
      <c r="CF66" s="836"/>
      <c r="CG66" s="836"/>
      <c r="CH66" s="836"/>
      <c r="CI66" s="836"/>
      <c r="CJ66" s="836"/>
      <c r="CK66" s="836"/>
      <c r="CL66" s="836"/>
      <c r="CM66" s="836"/>
      <c r="CN66" s="836"/>
      <c r="CO66" s="836"/>
      <c r="CP66" s="836"/>
      <c r="CQ66" s="836"/>
      <c r="CR66" s="836"/>
      <c r="CS66" s="836"/>
      <c r="CT66" s="836"/>
      <c r="CU66" s="836"/>
      <c r="CV66" s="836"/>
      <c r="CW66" s="836"/>
      <c r="CX66" s="836"/>
      <c r="CY66" s="836"/>
      <c r="CZ66" s="836"/>
      <c r="DA66" s="836"/>
      <c r="DB66" s="836"/>
      <c r="DC66" s="836"/>
      <c r="DD66" s="836"/>
      <c r="DE66" s="836"/>
      <c r="DF66" s="836"/>
      <c r="DG66" s="836"/>
      <c r="DH66" s="836"/>
      <c r="DI66" s="836"/>
      <c r="DJ66" s="836"/>
      <c r="DK66" s="836"/>
      <c r="DL66" s="836"/>
      <c r="DM66" s="836"/>
      <c r="DN66" s="836"/>
      <c r="DO66" s="836"/>
      <c r="DP66" s="836"/>
      <c r="DQ66" s="836"/>
      <c r="DR66" s="836"/>
      <c r="DS66" s="836"/>
      <c r="DT66" s="836"/>
      <c r="DU66" s="836"/>
      <c r="DV66" s="836"/>
      <c r="DW66" s="836"/>
      <c r="DX66" s="836"/>
      <c r="DY66" s="836"/>
      <c r="DZ66" s="836"/>
      <c r="EA66" s="836"/>
      <c r="EB66" s="836"/>
      <c r="EC66" s="836"/>
      <c r="ED66" s="836"/>
      <c r="EE66" s="836"/>
      <c r="EF66" s="836"/>
      <c r="EG66" s="836"/>
      <c r="EH66" s="836"/>
      <c r="EI66" s="836"/>
      <c r="EJ66" s="836"/>
      <c r="EK66" s="836"/>
      <c r="EL66" s="836"/>
      <c r="EM66" s="836"/>
      <c r="EN66" s="836"/>
      <c r="EO66" s="836"/>
      <c r="EP66" s="836"/>
      <c r="EQ66" s="836"/>
      <c r="ER66" s="836"/>
      <c r="ES66" s="836"/>
      <c r="ET66" s="836"/>
      <c r="EU66" s="836"/>
      <c r="EV66" s="836"/>
      <c r="EW66" s="836"/>
      <c r="EX66" s="836"/>
      <c r="EY66" s="836"/>
      <c r="EZ66" s="836"/>
      <c r="FA66" s="836"/>
      <c r="FB66" s="836"/>
      <c r="FC66" s="836"/>
      <c r="FD66" s="836"/>
      <c r="FE66" s="836"/>
      <c r="FF66" s="836"/>
      <c r="FG66" s="836"/>
      <c r="FH66" s="836"/>
      <c r="FI66" s="836"/>
      <c r="FJ66" s="836"/>
      <c r="FK66" s="836"/>
      <c r="FL66" s="836"/>
      <c r="FM66" s="836"/>
      <c r="FN66" s="836"/>
      <c r="FO66" s="836"/>
      <c r="FP66" s="836"/>
      <c r="FQ66" s="836"/>
      <c r="FR66" s="836"/>
      <c r="FS66" s="836"/>
      <c r="FT66" s="836"/>
      <c r="FU66" s="836"/>
      <c r="FV66" s="836"/>
      <c r="FW66" s="836"/>
      <c r="FX66" s="836"/>
      <c r="FY66" s="836"/>
      <c r="FZ66" s="836"/>
      <c r="GA66" s="836"/>
      <c r="GB66" s="836"/>
      <c r="GC66" s="836"/>
      <c r="GD66" s="836"/>
      <c r="GE66" s="836"/>
      <c r="GF66" s="836"/>
      <c r="GG66" s="836"/>
      <c r="GH66" s="836"/>
      <c r="GI66" s="836"/>
      <c r="GJ66" s="836"/>
      <c r="GK66" s="836"/>
      <c r="GL66" s="836"/>
      <c r="GM66" s="836"/>
      <c r="GN66" s="836"/>
      <c r="GO66" s="836"/>
      <c r="GP66" s="836"/>
      <c r="GQ66" s="836"/>
      <c r="GR66" s="836"/>
      <c r="GS66" s="836"/>
      <c r="GT66" s="836"/>
      <c r="GU66" s="836"/>
      <c r="GV66" s="836"/>
      <c r="GW66" s="836"/>
      <c r="GX66" s="836"/>
      <c r="GY66" s="836"/>
      <c r="GZ66" s="836"/>
      <c r="HA66" s="836"/>
      <c r="HB66" s="836"/>
      <c r="HC66" s="836"/>
      <c r="HD66" s="836"/>
      <c r="HE66" s="836"/>
      <c r="HF66" s="836"/>
      <c r="HG66" s="836"/>
    </row>
    <row r="67" spans="1:215" s="690" customFormat="1" ht="15" customHeight="1" x14ac:dyDescent="0.3">
      <c r="A67" s="688"/>
      <c r="B67" s="709"/>
      <c r="C67" s="709"/>
      <c r="D67" s="709"/>
      <c r="E67" s="709"/>
      <c r="F67" s="709"/>
      <c r="G67" s="710"/>
      <c r="H67" s="709"/>
      <c r="I67" s="747"/>
      <c r="J67" s="709"/>
      <c r="K67" s="779"/>
      <c r="L67" s="780"/>
      <c r="M67" s="780"/>
      <c r="N67" s="780"/>
      <c r="O67" s="780"/>
      <c r="P67" s="780"/>
      <c r="Q67" s="776"/>
      <c r="R67" s="758"/>
      <c r="S67" s="782"/>
      <c r="T67" s="782"/>
      <c r="U67" s="782"/>
      <c r="V67" s="782"/>
      <c r="W67" s="782"/>
      <c r="X67" s="783"/>
      <c r="Y67" s="835"/>
      <c r="Z67" s="836"/>
      <c r="AA67" s="836"/>
      <c r="AB67" s="836"/>
      <c r="AC67" s="836"/>
      <c r="AD67" s="836"/>
      <c r="AE67" s="836"/>
      <c r="AF67" s="836"/>
      <c r="AG67" s="836"/>
      <c r="AH67" s="836"/>
      <c r="AI67" s="836"/>
      <c r="AJ67" s="836"/>
      <c r="AK67" s="836"/>
      <c r="AL67" s="836"/>
      <c r="AM67" s="836"/>
      <c r="AN67" s="836"/>
      <c r="AO67" s="836"/>
      <c r="AP67" s="836"/>
      <c r="AQ67" s="836"/>
      <c r="AR67" s="836"/>
      <c r="AS67" s="836"/>
      <c r="AT67" s="836"/>
      <c r="AU67" s="836"/>
      <c r="AV67" s="836"/>
      <c r="AW67" s="836"/>
      <c r="AX67" s="836"/>
      <c r="AY67" s="836"/>
      <c r="AZ67" s="836"/>
      <c r="BA67" s="836"/>
      <c r="BB67" s="836"/>
      <c r="BC67" s="836"/>
      <c r="BD67" s="836"/>
      <c r="BE67" s="836"/>
      <c r="BF67" s="836"/>
      <c r="BG67" s="836"/>
      <c r="BH67" s="836"/>
      <c r="BI67" s="836"/>
      <c r="BJ67" s="836"/>
      <c r="BK67" s="836"/>
      <c r="BL67" s="836"/>
      <c r="BM67" s="836"/>
      <c r="BN67" s="836"/>
      <c r="BO67" s="836"/>
      <c r="BP67" s="836"/>
      <c r="BQ67" s="836"/>
      <c r="BR67" s="836"/>
      <c r="BS67" s="836"/>
      <c r="BT67" s="836"/>
      <c r="BU67" s="836"/>
      <c r="BV67" s="836"/>
      <c r="BW67" s="836"/>
      <c r="BX67" s="836"/>
      <c r="BY67" s="836"/>
      <c r="BZ67" s="836"/>
      <c r="CA67" s="836"/>
      <c r="CB67" s="836"/>
      <c r="CC67" s="836"/>
      <c r="CD67" s="836"/>
      <c r="CE67" s="836"/>
      <c r="CF67" s="836"/>
      <c r="CG67" s="836"/>
      <c r="CH67" s="836"/>
      <c r="CI67" s="836"/>
      <c r="CJ67" s="836"/>
      <c r="CK67" s="836"/>
      <c r="CL67" s="836"/>
      <c r="CM67" s="836"/>
      <c r="CN67" s="836"/>
      <c r="CO67" s="836"/>
      <c r="CP67" s="836"/>
      <c r="CQ67" s="836"/>
      <c r="CR67" s="836"/>
      <c r="CS67" s="836"/>
      <c r="CT67" s="836"/>
      <c r="CU67" s="836"/>
      <c r="CV67" s="836"/>
      <c r="CW67" s="836"/>
      <c r="CX67" s="836"/>
      <c r="CY67" s="836"/>
      <c r="CZ67" s="836"/>
      <c r="DA67" s="836"/>
      <c r="DB67" s="836"/>
      <c r="DC67" s="836"/>
      <c r="DD67" s="836"/>
      <c r="DE67" s="836"/>
      <c r="DF67" s="836"/>
      <c r="DG67" s="836"/>
      <c r="DH67" s="836"/>
      <c r="DI67" s="836"/>
      <c r="DJ67" s="836"/>
      <c r="DK67" s="836"/>
      <c r="DL67" s="836"/>
      <c r="DM67" s="836"/>
      <c r="DN67" s="836"/>
      <c r="DO67" s="836"/>
      <c r="DP67" s="836"/>
      <c r="DQ67" s="836"/>
      <c r="DR67" s="836"/>
      <c r="DS67" s="836"/>
      <c r="DT67" s="836"/>
      <c r="DU67" s="836"/>
      <c r="DV67" s="836"/>
      <c r="DW67" s="836"/>
      <c r="DX67" s="836"/>
      <c r="DY67" s="836"/>
      <c r="DZ67" s="836"/>
      <c r="EA67" s="836"/>
      <c r="EB67" s="836"/>
      <c r="EC67" s="836"/>
      <c r="ED67" s="836"/>
      <c r="EE67" s="836"/>
      <c r="EF67" s="836"/>
      <c r="EG67" s="836"/>
      <c r="EH67" s="836"/>
      <c r="EI67" s="836"/>
      <c r="EJ67" s="836"/>
      <c r="EK67" s="836"/>
      <c r="EL67" s="836"/>
      <c r="EM67" s="836"/>
      <c r="EN67" s="836"/>
      <c r="EO67" s="836"/>
      <c r="EP67" s="836"/>
      <c r="EQ67" s="836"/>
      <c r="ER67" s="836"/>
      <c r="ES67" s="836"/>
      <c r="ET67" s="836"/>
      <c r="EU67" s="836"/>
      <c r="EV67" s="836"/>
      <c r="EW67" s="836"/>
      <c r="EX67" s="836"/>
      <c r="EY67" s="836"/>
      <c r="EZ67" s="836"/>
      <c r="FA67" s="836"/>
      <c r="FB67" s="836"/>
      <c r="FC67" s="836"/>
      <c r="FD67" s="836"/>
      <c r="FE67" s="836"/>
      <c r="FF67" s="836"/>
      <c r="FG67" s="836"/>
      <c r="FH67" s="836"/>
      <c r="FI67" s="836"/>
      <c r="FJ67" s="836"/>
      <c r="FK67" s="836"/>
      <c r="FL67" s="836"/>
      <c r="FM67" s="836"/>
      <c r="FN67" s="836"/>
      <c r="FO67" s="836"/>
      <c r="FP67" s="836"/>
      <c r="FQ67" s="836"/>
      <c r="FR67" s="836"/>
      <c r="FS67" s="836"/>
      <c r="FT67" s="836"/>
      <c r="FU67" s="836"/>
      <c r="FV67" s="836"/>
      <c r="FW67" s="836"/>
      <c r="FX67" s="836"/>
      <c r="FY67" s="836"/>
      <c r="FZ67" s="836"/>
      <c r="GA67" s="836"/>
      <c r="GB67" s="836"/>
      <c r="GC67" s="836"/>
      <c r="GD67" s="836"/>
      <c r="GE67" s="836"/>
      <c r="GF67" s="836"/>
      <c r="GG67" s="836"/>
      <c r="GH67" s="836"/>
      <c r="GI67" s="836"/>
      <c r="GJ67" s="836"/>
      <c r="GK67" s="836"/>
      <c r="GL67" s="836"/>
      <c r="GM67" s="836"/>
      <c r="GN67" s="836"/>
      <c r="GO67" s="836"/>
      <c r="GP67" s="836"/>
      <c r="GQ67" s="836"/>
      <c r="GR67" s="836"/>
      <c r="GS67" s="836"/>
      <c r="GT67" s="836"/>
      <c r="GU67" s="836"/>
      <c r="GV67" s="836"/>
      <c r="GW67" s="836"/>
      <c r="GX67" s="836"/>
      <c r="GY67" s="836"/>
      <c r="GZ67" s="836"/>
      <c r="HA67" s="836"/>
      <c r="HB67" s="836"/>
      <c r="HC67" s="836"/>
      <c r="HD67" s="836"/>
      <c r="HE67" s="836"/>
      <c r="HF67" s="836"/>
      <c r="HG67" s="836"/>
    </row>
    <row r="68" spans="1:215" s="512" customFormat="1" ht="15" customHeight="1" x14ac:dyDescent="0.3">
      <c r="A68" s="511" t="s">
        <v>900</v>
      </c>
      <c r="B68" s="672">
        <f>'FY20 Final Allocations '!Y85</f>
        <v>5720378.4560358105</v>
      </c>
      <c r="C68" s="672">
        <f>'FY20 Final Allocations '!Z85</f>
        <v>1379331.2182822104</v>
      </c>
      <c r="D68" s="672">
        <f>'FY20 Final Allocations '!AA85</f>
        <v>4022307.4219766431</v>
      </c>
      <c r="E68" s="672">
        <f>'FY20 Final Allocations '!AB85</f>
        <v>4064302.9303875896</v>
      </c>
      <c r="F68" s="672">
        <f>'FY20 Final Allocations '!AC85</f>
        <v>15186320.026682254</v>
      </c>
      <c r="G68" s="672">
        <f>'FY20 Final Allocations '!Q85</f>
        <v>2531742.633844655</v>
      </c>
      <c r="H68" s="672">
        <f>'FY20 Final Allocations '!BB85</f>
        <v>15447022.620013874</v>
      </c>
      <c r="I68" s="870"/>
      <c r="J68" s="784">
        <f>'FY21 Formula County '!K85</f>
        <v>468</v>
      </c>
      <c r="K68" s="743">
        <f>'FY20 Final Allocations '!AX85</f>
        <v>1277</v>
      </c>
      <c r="L68" s="744"/>
      <c r="M68" s="744"/>
      <c r="N68" s="744"/>
      <c r="O68" s="744"/>
      <c r="P68" s="744"/>
      <c r="Q68" s="744"/>
      <c r="R68" s="745">
        <f>'FY21 Formula County '!F78</f>
        <v>9637</v>
      </c>
      <c r="S68" s="745">
        <f>'FY21 Formula County '!G78</f>
        <v>96</v>
      </c>
      <c r="T68" s="745">
        <f>'FY21 Formula County '!H78</f>
        <v>0</v>
      </c>
      <c r="U68" s="745">
        <f>'FY21 Formula County '!I78</f>
        <v>305</v>
      </c>
      <c r="V68" s="745">
        <f>'FY21 Formula County '!K85</f>
        <v>468</v>
      </c>
      <c r="W68" s="745">
        <f>'FY21 Formula County '!L78</f>
        <v>70926</v>
      </c>
      <c r="X68" s="849">
        <f>'FY21 Formula County '!M78</f>
        <v>0.14152778952711276</v>
      </c>
      <c r="Y68" s="835"/>
      <c r="Z68" s="836"/>
      <c r="AA68" s="836"/>
      <c r="AB68" s="836"/>
      <c r="AC68" s="836"/>
      <c r="AD68" s="836"/>
      <c r="AE68" s="836"/>
      <c r="AF68" s="836"/>
      <c r="AG68" s="836"/>
      <c r="AH68" s="836"/>
      <c r="AI68" s="836"/>
      <c r="AJ68" s="836"/>
      <c r="AK68" s="836"/>
      <c r="AL68" s="836"/>
      <c r="AM68" s="836"/>
      <c r="AN68" s="836"/>
      <c r="AO68" s="836"/>
      <c r="AP68" s="836"/>
      <c r="AQ68" s="836"/>
      <c r="AR68" s="836"/>
      <c r="AS68" s="836"/>
      <c r="AT68" s="836"/>
      <c r="AU68" s="836"/>
      <c r="AV68" s="836"/>
      <c r="AW68" s="836"/>
      <c r="AX68" s="836"/>
      <c r="AY68" s="836"/>
      <c r="AZ68" s="836"/>
      <c r="BA68" s="836"/>
      <c r="BB68" s="836"/>
      <c r="BC68" s="836"/>
      <c r="BD68" s="836"/>
      <c r="BE68" s="836"/>
      <c r="BF68" s="836"/>
      <c r="BG68" s="836"/>
      <c r="BH68" s="836"/>
      <c r="BI68" s="836"/>
      <c r="BJ68" s="836"/>
      <c r="BK68" s="836"/>
      <c r="BL68" s="836"/>
      <c r="BM68" s="836"/>
      <c r="BN68" s="836"/>
      <c r="BO68" s="836"/>
      <c r="BP68" s="836"/>
      <c r="BQ68" s="836"/>
      <c r="BR68" s="836"/>
      <c r="BS68" s="836"/>
      <c r="BT68" s="836"/>
      <c r="BU68" s="836"/>
      <c r="BV68" s="836"/>
      <c r="BW68" s="836"/>
      <c r="BX68" s="836"/>
      <c r="BY68" s="836"/>
      <c r="BZ68" s="836"/>
      <c r="CA68" s="836"/>
      <c r="CB68" s="836"/>
      <c r="CC68" s="836"/>
      <c r="CD68" s="836"/>
      <c r="CE68" s="836"/>
      <c r="CF68" s="836"/>
      <c r="CG68" s="836"/>
      <c r="CH68" s="836"/>
      <c r="CI68" s="836"/>
      <c r="CJ68" s="836"/>
      <c r="CK68" s="836"/>
      <c r="CL68" s="836"/>
      <c r="CM68" s="836"/>
      <c r="CN68" s="836"/>
      <c r="CO68" s="836"/>
      <c r="CP68" s="836"/>
      <c r="CQ68" s="836"/>
      <c r="CR68" s="836"/>
      <c r="CS68" s="836"/>
      <c r="CT68" s="836"/>
      <c r="CU68" s="836"/>
      <c r="CV68" s="836"/>
      <c r="CW68" s="836"/>
      <c r="CX68" s="836"/>
      <c r="CY68" s="836"/>
      <c r="CZ68" s="836"/>
      <c r="DA68" s="836"/>
      <c r="DB68" s="836"/>
      <c r="DC68" s="836"/>
      <c r="DD68" s="836"/>
      <c r="DE68" s="836"/>
      <c r="DF68" s="836"/>
      <c r="DG68" s="836"/>
      <c r="DH68" s="836"/>
      <c r="DI68" s="836"/>
      <c r="DJ68" s="836"/>
      <c r="DK68" s="836"/>
      <c r="DL68" s="836"/>
      <c r="DM68" s="836"/>
      <c r="DN68" s="836"/>
      <c r="DO68" s="836"/>
      <c r="DP68" s="836"/>
      <c r="DQ68" s="836"/>
      <c r="DR68" s="836"/>
      <c r="DS68" s="836"/>
      <c r="DT68" s="836"/>
      <c r="DU68" s="836"/>
      <c r="DV68" s="836"/>
      <c r="DW68" s="836"/>
      <c r="DX68" s="836"/>
      <c r="DY68" s="836"/>
      <c r="DZ68" s="836"/>
      <c r="EA68" s="836"/>
      <c r="EB68" s="836"/>
      <c r="EC68" s="836"/>
      <c r="ED68" s="836"/>
      <c r="EE68" s="836"/>
      <c r="EF68" s="836"/>
      <c r="EG68" s="836"/>
      <c r="EH68" s="836"/>
      <c r="EI68" s="836"/>
      <c r="EJ68" s="836"/>
      <c r="EK68" s="836"/>
      <c r="EL68" s="836"/>
      <c r="EM68" s="836"/>
      <c r="EN68" s="836"/>
      <c r="EO68" s="836"/>
      <c r="EP68" s="836"/>
      <c r="EQ68" s="836"/>
      <c r="ER68" s="836"/>
      <c r="ES68" s="836"/>
      <c r="ET68" s="836"/>
      <c r="EU68" s="836"/>
      <c r="EV68" s="836"/>
      <c r="EW68" s="836"/>
      <c r="EX68" s="836"/>
      <c r="EY68" s="836"/>
      <c r="EZ68" s="836"/>
      <c r="FA68" s="836"/>
      <c r="FB68" s="836"/>
      <c r="FC68" s="836"/>
      <c r="FD68" s="836"/>
      <c r="FE68" s="836"/>
      <c r="FF68" s="836"/>
      <c r="FG68" s="836"/>
      <c r="FH68" s="836"/>
      <c r="FI68" s="836"/>
      <c r="FJ68" s="836"/>
      <c r="FK68" s="836"/>
      <c r="FL68" s="836"/>
      <c r="FM68" s="836"/>
      <c r="FN68" s="836"/>
      <c r="FO68" s="836"/>
      <c r="FP68" s="836"/>
      <c r="FQ68" s="836"/>
      <c r="FR68" s="836"/>
      <c r="FS68" s="836"/>
      <c r="FT68" s="836"/>
      <c r="FU68" s="836"/>
      <c r="FV68" s="836"/>
      <c r="FW68" s="836"/>
      <c r="FX68" s="836"/>
      <c r="FY68" s="836"/>
      <c r="FZ68" s="836"/>
      <c r="GA68" s="836"/>
      <c r="GB68" s="836"/>
      <c r="GC68" s="836"/>
      <c r="GD68" s="836"/>
      <c r="GE68" s="836"/>
      <c r="GF68" s="836"/>
      <c r="GG68" s="836"/>
      <c r="GH68" s="836"/>
      <c r="GI68" s="836"/>
      <c r="GJ68" s="836"/>
      <c r="GK68" s="836"/>
      <c r="GL68" s="836"/>
      <c r="GM68" s="836"/>
      <c r="GN68" s="836"/>
      <c r="GO68" s="836"/>
      <c r="GP68" s="836"/>
      <c r="GQ68" s="836"/>
      <c r="GR68" s="836"/>
      <c r="GS68" s="836"/>
      <c r="GT68" s="836"/>
      <c r="GU68" s="836"/>
      <c r="GV68" s="836"/>
      <c r="GW68" s="836"/>
      <c r="GX68" s="836"/>
      <c r="GY68" s="836"/>
      <c r="GZ68" s="836"/>
      <c r="HA68" s="836"/>
      <c r="HB68" s="836"/>
      <c r="HC68" s="836"/>
      <c r="HD68" s="836"/>
      <c r="HE68" s="836"/>
      <c r="HF68" s="836"/>
      <c r="HG68" s="836"/>
    </row>
    <row r="69" spans="1:215" s="690" customFormat="1" ht="15" customHeight="1" thickBot="1" x14ac:dyDescent="0.35">
      <c r="A69" s="688">
        <v>2021</v>
      </c>
      <c r="B69" s="689">
        <f>'FY21 Allocations'!Y85</f>
        <v>5755666.8224515514</v>
      </c>
      <c r="C69" s="689">
        <f>'FY21 Allocations'!Z85</f>
        <v>1408839.5245052986</v>
      </c>
      <c r="D69" s="689">
        <f>'FY21 Allocations'!AA85</f>
        <v>4181585.3182433913</v>
      </c>
      <c r="E69" s="689">
        <f>'FY21 Allocations'!AB85</f>
        <v>4273325.9548136322</v>
      </c>
      <c r="F69" s="689">
        <f>'FY21 Allocations'!AC85</f>
        <v>15619417.620013874</v>
      </c>
      <c r="G69" s="689">
        <f>'FY21 Allocations'!Q85</f>
        <v>0</v>
      </c>
      <c r="H69" s="689">
        <f>'FY21 Allocations'!BB85</f>
        <v>15201251.445508556</v>
      </c>
      <c r="I69" s="746"/>
      <c r="J69" s="831">
        <f>'FY21 Formula Counts '!K85</f>
        <v>468</v>
      </c>
      <c r="K69" s="809">
        <f>'FY21 Allocations'!AX85</f>
        <v>1535</v>
      </c>
      <c r="L69" s="817"/>
      <c r="M69" s="817"/>
      <c r="N69" s="817"/>
      <c r="O69" s="817"/>
      <c r="P69" s="817"/>
      <c r="Q69" s="817"/>
      <c r="R69" s="818">
        <f>'FY21 Formula Counts '!F78</f>
        <v>9637</v>
      </c>
      <c r="S69" s="818">
        <f>'FY21 Formula Counts '!G78</f>
        <v>96</v>
      </c>
      <c r="T69" s="818">
        <f>'FY21 Formula Counts '!H78</f>
        <v>0</v>
      </c>
      <c r="U69" s="818">
        <f>'FY21 Formula Counts '!I78</f>
        <v>305</v>
      </c>
      <c r="V69" s="818">
        <f>'FY21 Formula Counts '!K85</f>
        <v>468</v>
      </c>
      <c r="W69" s="818">
        <f>'FY21 Formula Counts '!L78</f>
        <v>70926</v>
      </c>
      <c r="X69" s="846">
        <f>'FY21 Formula Counts '!M78</f>
        <v>0.14152778952711276</v>
      </c>
      <c r="Y69" s="835"/>
      <c r="Z69" s="836"/>
      <c r="AA69" s="836"/>
      <c r="AB69" s="836"/>
      <c r="AC69" s="836"/>
      <c r="AD69" s="836"/>
      <c r="AE69" s="836"/>
      <c r="AF69" s="836"/>
      <c r="AG69" s="836"/>
      <c r="AH69" s="836"/>
      <c r="AI69" s="836"/>
      <c r="AJ69" s="836"/>
      <c r="AK69" s="836"/>
      <c r="AL69" s="836"/>
      <c r="AM69" s="836"/>
      <c r="AN69" s="836"/>
      <c r="AO69" s="836"/>
      <c r="AP69" s="836"/>
      <c r="AQ69" s="836"/>
      <c r="AR69" s="836"/>
      <c r="AS69" s="836"/>
      <c r="AT69" s="836"/>
      <c r="AU69" s="836"/>
      <c r="AV69" s="836"/>
      <c r="AW69" s="836"/>
      <c r="AX69" s="836"/>
      <c r="AY69" s="836"/>
      <c r="AZ69" s="836"/>
      <c r="BA69" s="836"/>
      <c r="BB69" s="836"/>
      <c r="BC69" s="836"/>
      <c r="BD69" s="836"/>
      <c r="BE69" s="836"/>
      <c r="BF69" s="836"/>
      <c r="BG69" s="836"/>
      <c r="BH69" s="836"/>
      <c r="BI69" s="836"/>
      <c r="BJ69" s="836"/>
      <c r="BK69" s="836"/>
      <c r="BL69" s="836"/>
      <c r="BM69" s="836"/>
      <c r="BN69" s="836"/>
      <c r="BO69" s="836"/>
      <c r="BP69" s="836"/>
      <c r="BQ69" s="836"/>
      <c r="BR69" s="836"/>
      <c r="BS69" s="836"/>
      <c r="BT69" s="836"/>
      <c r="BU69" s="836"/>
      <c r="BV69" s="836"/>
      <c r="BW69" s="836"/>
      <c r="BX69" s="836"/>
      <c r="BY69" s="836"/>
      <c r="BZ69" s="836"/>
      <c r="CA69" s="836"/>
      <c r="CB69" s="836"/>
      <c r="CC69" s="836"/>
      <c r="CD69" s="836"/>
      <c r="CE69" s="836"/>
      <c r="CF69" s="836"/>
      <c r="CG69" s="836"/>
      <c r="CH69" s="836"/>
      <c r="CI69" s="836"/>
      <c r="CJ69" s="836"/>
      <c r="CK69" s="836"/>
      <c r="CL69" s="836"/>
      <c r="CM69" s="836"/>
      <c r="CN69" s="836"/>
      <c r="CO69" s="836"/>
      <c r="CP69" s="836"/>
      <c r="CQ69" s="836"/>
      <c r="CR69" s="836"/>
      <c r="CS69" s="836"/>
      <c r="CT69" s="836"/>
      <c r="CU69" s="836"/>
      <c r="CV69" s="836"/>
      <c r="CW69" s="836"/>
      <c r="CX69" s="836"/>
      <c r="CY69" s="836"/>
      <c r="CZ69" s="836"/>
      <c r="DA69" s="836"/>
      <c r="DB69" s="836"/>
      <c r="DC69" s="836"/>
      <c r="DD69" s="836"/>
      <c r="DE69" s="836"/>
      <c r="DF69" s="836"/>
      <c r="DG69" s="836"/>
      <c r="DH69" s="836"/>
      <c r="DI69" s="836"/>
      <c r="DJ69" s="836"/>
      <c r="DK69" s="836"/>
      <c r="DL69" s="836"/>
      <c r="DM69" s="836"/>
      <c r="DN69" s="836"/>
      <c r="DO69" s="836"/>
      <c r="DP69" s="836"/>
      <c r="DQ69" s="836"/>
      <c r="DR69" s="836"/>
      <c r="DS69" s="836"/>
      <c r="DT69" s="836"/>
      <c r="DU69" s="836"/>
      <c r="DV69" s="836"/>
      <c r="DW69" s="836"/>
      <c r="DX69" s="836"/>
      <c r="DY69" s="836"/>
      <c r="DZ69" s="836"/>
      <c r="EA69" s="836"/>
      <c r="EB69" s="836"/>
      <c r="EC69" s="836"/>
      <c r="ED69" s="836"/>
      <c r="EE69" s="836"/>
      <c r="EF69" s="836"/>
      <c r="EG69" s="836"/>
      <c r="EH69" s="836"/>
      <c r="EI69" s="836"/>
      <c r="EJ69" s="836"/>
      <c r="EK69" s="836"/>
      <c r="EL69" s="836"/>
      <c r="EM69" s="836"/>
      <c r="EN69" s="836"/>
      <c r="EO69" s="836"/>
      <c r="EP69" s="836"/>
      <c r="EQ69" s="836"/>
      <c r="ER69" s="836"/>
      <c r="ES69" s="836"/>
      <c r="ET69" s="836"/>
      <c r="EU69" s="836"/>
      <c r="EV69" s="836"/>
      <c r="EW69" s="836"/>
      <c r="EX69" s="836"/>
      <c r="EY69" s="836"/>
      <c r="EZ69" s="836"/>
      <c r="FA69" s="836"/>
      <c r="FB69" s="836"/>
      <c r="FC69" s="836"/>
      <c r="FD69" s="836"/>
      <c r="FE69" s="836"/>
      <c r="FF69" s="836"/>
      <c r="FG69" s="836"/>
      <c r="FH69" s="836"/>
      <c r="FI69" s="836"/>
      <c r="FJ69" s="836"/>
      <c r="FK69" s="836"/>
      <c r="FL69" s="836"/>
      <c r="FM69" s="836"/>
      <c r="FN69" s="836"/>
      <c r="FO69" s="836"/>
      <c r="FP69" s="836"/>
      <c r="FQ69" s="836"/>
      <c r="FR69" s="836"/>
      <c r="FS69" s="836"/>
      <c r="FT69" s="836"/>
      <c r="FU69" s="836"/>
      <c r="FV69" s="836"/>
      <c r="FW69" s="836"/>
      <c r="FX69" s="836"/>
      <c r="FY69" s="836"/>
      <c r="FZ69" s="836"/>
      <c r="GA69" s="836"/>
      <c r="GB69" s="836"/>
      <c r="GC69" s="836"/>
      <c r="GD69" s="836"/>
      <c r="GE69" s="836"/>
      <c r="GF69" s="836"/>
      <c r="GG69" s="836"/>
      <c r="GH69" s="836"/>
      <c r="GI69" s="836"/>
      <c r="GJ69" s="836"/>
      <c r="GK69" s="836"/>
      <c r="GL69" s="836"/>
      <c r="GM69" s="836"/>
      <c r="GN69" s="836"/>
      <c r="GO69" s="836"/>
      <c r="GP69" s="836"/>
      <c r="GQ69" s="836"/>
      <c r="GR69" s="836"/>
      <c r="GS69" s="836"/>
      <c r="GT69" s="836"/>
      <c r="GU69" s="836"/>
      <c r="GV69" s="836"/>
      <c r="GW69" s="836"/>
      <c r="GX69" s="836"/>
      <c r="GY69" s="836"/>
      <c r="GZ69" s="836"/>
      <c r="HA69" s="836"/>
      <c r="HB69" s="836"/>
      <c r="HC69" s="836"/>
      <c r="HD69" s="836"/>
      <c r="HE69" s="836"/>
      <c r="HF69" s="836"/>
      <c r="HG69" s="836"/>
    </row>
    <row r="70" spans="1:215" s="512" customFormat="1" ht="15" customHeight="1" x14ac:dyDescent="0.3">
      <c r="A70" s="511"/>
      <c r="B70" s="678">
        <f>SUM(B69-B68)</f>
        <v>35288.366415740922</v>
      </c>
      <c r="C70" s="678">
        <f t="shared" ref="C70:H70" si="37">SUM(C69-C68)</f>
        <v>29508.306223088177</v>
      </c>
      <c r="D70" s="678">
        <f t="shared" si="37"/>
        <v>159277.8962667482</v>
      </c>
      <c r="E70" s="678">
        <f t="shared" si="37"/>
        <v>209023.02442604257</v>
      </c>
      <c r="F70" s="678">
        <f t="shared" si="37"/>
        <v>433097.5933316201</v>
      </c>
      <c r="G70" s="678">
        <f t="shared" si="37"/>
        <v>-2531742.633844655</v>
      </c>
      <c r="H70" s="678">
        <f t="shared" si="37"/>
        <v>-245771.17450531758</v>
      </c>
      <c r="I70" s="719">
        <f>SUM(H69-H68)/H69</f>
        <v>-1.6167825089028077E-2</v>
      </c>
      <c r="J70" s="678">
        <f>SUM(J69-J68)</f>
        <v>0</v>
      </c>
      <c r="K70" s="674">
        <f t="shared" ref="K70" si="38">SUM(K69-K68)</f>
        <v>258</v>
      </c>
      <c r="L70" s="737">
        <f t="shared" ref="L70" si="39">SUM(L69-L68)</f>
        <v>0</v>
      </c>
      <c r="M70" s="737">
        <f t="shared" ref="M70" si="40">SUM(M69-M68)</f>
        <v>0</v>
      </c>
      <c r="N70" s="737">
        <f t="shared" ref="N70" si="41">SUM(N69-N68)</f>
        <v>0</v>
      </c>
      <c r="O70" s="737">
        <f t="shared" ref="O70" si="42">SUM(O69-O68)</f>
        <v>0</v>
      </c>
      <c r="P70" s="737">
        <f t="shared" ref="P70" si="43">SUM(P69-P68)</f>
        <v>0</v>
      </c>
      <c r="Q70" s="737">
        <f t="shared" ref="Q70" si="44">SUM(Q69-Q68)</f>
        <v>0</v>
      </c>
      <c r="R70" s="718">
        <f t="shared" ref="R70" si="45">SUM(R69-R68)</f>
        <v>0</v>
      </c>
      <c r="S70" s="772">
        <f t="shared" ref="S70" si="46">SUM(S69-S68)</f>
        <v>0</v>
      </c>
      <c r="T70" s="875">
        <f t="shared" ref="T70" si="47">SUM(T69-T68)</f>
        <v>0</v>
      </c>
      <c r="U70" s="772">
        <f t="shared" ref="U70" si="48">SUM(U69-U68)</f>
        <v>0</v>
      </c>
      <c r="V70" s="718">
        <f t="shared" ref="V70" si="49">SUM(V69-V68)</f>
        <v>0</v>
      </c>
      <c r="W70" s="718">
        <f t="shared" ref="W70" si="50">SUM(W69-W68)</f>
        <v>0</v>
      </c>
      <c r="X70" s="874">
        <f t="shared" ref="X70" si="51">SUM(X69-X68)</f>
        <v>0</v>
      </c>
      <c r="Y70" s="835"/>
      <c r="Z70" s="836"/>
      <c r="AA70" s="836"/>
      <c r="AB70" s="836"/>
      <c r="AC70" s="836"/>
      <c r="AD70" s="836"/>
      <c r="AE70" s="836"/>
      <c r="AF70" s="836"/>
      <c r="AG70" s="836"/>
      <c r="AH70" s="836"/>
      <c r="AI70" s="836"/>
      <c r="AJ70" s="836"/>
      <c r="AK70" s="836"/>
      <c r="AL70" s="836"/>
      <c r="AM70" s="836"/>
      <c r="AN70" s="836"/>
      <c r="AO70" s="836"/>
      <c r="AP70" s="836"/>
      <c r="AQ70" s="836"/>
      <c r="AR70" s="836"/>
      <c r="AS70" s="836"/>
      <c r="AT70" s="836"/>
      <c r="AU70" s="836"/>
      <c r="AV70" s="836"/>
      <c r="AW70" s="836"/>
      <c r="AX70" s="836"/>
      <c r="AY70" s="836"/>
      <c r="AZ70" s="836"/>
      <c r="BA70" s="836"/>
      <c r="BB70" s="836"/>
      <c r="BC70" s="836"/>
      <c r="BD70" s="836"/>
      <c r="BE70" s="836"/>
      <c r="BF70" s="836"/>
      <c r="BG70" s="836"/>
      <c r="BH70" s="836"/>
      <c r="BI70" s="836"/>
      <c r="BJ70" s="836"/>
      <c r="BK70" s="836"/>
      <c r="BL70" s="836"/>
      <c r="BM70" s="836"/>
      <c r="BN70" s="836"/>
      <c r="BO70" s="836"/>
      <c r="BP70" s="836"/>
      <c r="BQ70" s="836"/>
      <c r="BR70" s="836"/>
      <c r="BS70" s="836"/>
      <c r="BT70" s="836"/>
      <c r="BU70" s="836"/>
      <c r="BV70" s="836"/>
      <c r="BW70" s="836"/>
      <c r="BX70" s="836"/>
      <c r="BY70" s="836"/>
      <c r="BZ70" s="836"/>
      <c r="CA70" s="836"/>
      <c r="CB70" s="836"/>
      <c r="CC70" s="836"/>
      <c r="CD70" s="836"/>
      <c r="CE70" s="836"/>
      <c r="CF70" s="836"/>
      <c r="CG70" s="836"/>
      <c r="CH70" s="836"/>
      <c r="CI70" s="836"/>
      <c r="CJ70" s="836"/>
      <c r="CK70" s="836"/>
      <c r="CL70" s="836"/>
      <c r="CM70" s="836"/>
      <c r="CN70" s="836"/>
      <c r="CO70" s="836"/>
      <c r="CP70" s="836"/>
      <c r="CQ70" s="836"/>
      <c r="CR70" s="836"/>
      <c r="CS70" s="836"/>
      <c r="CT70" s="836"/>
      <c r="CU70" s="836"/>
      <c r="CV70" s="836"/>
      <c r="CW70" s="836"/>
      <c r="CX70" s="836"/>
      <c r="CY70" s="836"/>
      <c r="CZ70" s="836"/>
      <c r="DA70" s="836"/>
      <c r="DB70" s="836"/>
      <c r="DC70" s="836"/>
      <c r="DD70" s="836"/>
      <c r="DE70" s="836"/>
      <c r="DF70" s="836"/>
      <c r="DG70" s="836"/>
      <c r="DH70" s="836"/>
      <c r="DI70" s="836"/>
      <c r="DJ70" s="836"/>
      <c r="DK70" s="836"/>
      <c r="DL70" s="836"/>
      <c r="DM70" s="836"/>
      <c r="DN70" s="836"/>
      <c r="DO70" s="836"/>
      <c r="DP70" s="836"/>
      <c r="DQ70" s="836"/>
      <c r="DR70" s="836"/>
      <c r="DS70" s="836"/>
      <c r="DT70" s="836"/>
      <c r="DU70" s="836"/>
      <c r="DV70" s="836"/>
      <c r="DW70" s="836"/>
      <c r="DX70" s="836"/>
      <c r="DY70" s="836"/>
      <c r="DZ70" s="836"/>
      <c r="EA70" s="836"/>
      <c r="EB70" s="836"/>
      <c r="EC70" s="836"/>
      <c r="ED70" s="836"/>
      <c r="EE70" s="836"/>
      <c r="EF70" s="836"/>
      <c r="EG70" s="836"/>
      <c r="EH70" s="836"/>
      <c r="EI70" s="836"/>
      <c r="EJ70" s="836"/>
      <c r="EK70" s="836"/>
      <c r="EL70" s="836"/>
      <c r="EM70" s="836"/>
      <c r="EN70" s="836"/>
      <c r="EO70" s="836"/>
      <c r="EP70" s="836"/>
      <c r="EQ70" s="836"/>
      <c r="ER70" s="836"/>
      <c r="ES70" s="836"/>
      <c r="ET70" s="836"/>
      <c r="EU70" s="836"/>
      <c r="EV70" s="836"/>
      <c r="EW70" s="836"/>
      <c r="EX70" s="836"/>
      <c r="EY70" s="836"/>
      <c r="EZ70" s="836"/>
      <c r="FA70" s="836"/>
      <c r="FB70" s="836"/>
      <c r="FC70" s="836"/>
      <c r="FD70" s="836"/>
      <c r="FE70" s="836"/>
      <c r="FF70" s="836"/>
      <c r="FG70" s="836"/>
      <c r="FH70" s="836"/>
      <c r="FI70" s="836"/>
      <c r="FJ70" s="836"/>
      <c r="FK70" s="836"/>
      <c r="FL70" s="836"/>
      <c r="FM70" s="836"/>
      <c r="FN70" s="836"/>
      <c r="FO70" s="836"/>
      <c r="FP70" s="836"/>
      <c r="FQ70" s="836"/>
      <c r="FR70" s="836"/>
      <c r="FS70" s="836"/>
      <c r="FT70" s="836"/>
      <c r="FU70" s="836"/>
      <c r="FV70" s="836"/>
      <c r="FW70" s="836"/>
      <c r="FX70" s="836"/>
      <c r="FY70" s="836"/>
      <c r="FZ70" s="836"/>
      <c r="GA70" s="836"/>
      <c r="GB70" s="836"/>
      <c r="GC70" s="836"/>
      <c r="GD70" s="836"/>
      <c r="GE70" s="836"/>
      <c r="GF70" s="836"/>
      <c r="GG70" s="836"/>
      <c r="GH70" s="836"/>
      <c r="GI70" s="836"/>
      <c r="GJ70" s="836"/>
      <c r="GK70" s="836"/>
      <c r="GL70" s="836"/>
      <c r="GM70" s="836"/>
      <c r="GN70" s="836"/>
      <c r="GO70" s="836"/>
      <c r="GP70" s="836"/>
      <c r="GQ70" s="836"/>
      <c r="GR70" s="836"/>
      <c r="GS70" s="836"/>
      <c r="GT70" s="836"/>
      <c r="GU70" s="836"/>
      <c r="GV70" s="836"/>
      <c r="GW70" s="836"/>
      <c r="GX70" s="836"/>
      <c r="GY70" s="836"/>
      <c r="GZ70" s="836"/>
      <c r="HA70" s="836"/>
      <c r="HB70" s="836"/>
      <c r="HC70" s="836"/>
      <c r="HD70" s="836"/>
      <c r="HE70" s="836"/>
      <c r="HF70" s="836"/>
      <c r="HG70" s="836"/>
    </row>
    <row r="71" spans="1:215" s="690" customFormat="1" ht="15" customHeight="1" x14ac:dyDescent="0.3">
      <c r="A71" s="688"/>
      <c r="B71" s="711"/>
      <c r="C71" s="711"/>
      <c r="D71" s="711"/>
      <c r="E71" s="711"/>
      <c r="F71" s="711"/>
      <c r="G71" s="711"/>
      <c r="H71" s="711"/>
      <c r="I71" s="746"/>
      <c r="J71" s="748"/>
      <c r="K71" s="700"/>
      <c r="L71" s="739"/>
      <c r="M71" s="739"/>
      <c r="N71" s="739"/>
      <c r="O71" s="739"/>
      <c r="P71" s="739"/>
      <c r="Q71" s="739"/>
      <c r="R71" s="749"/>
      <c r="S71" s="785"/>
      <c r="T71" s="785"/>
      <c r="U71" s="785"/>
      <c r="V71" s="785"/>
      <c r="W71" s="785"/>
      <c r="X71" s="786"/>
      <c r="Y71" s="835"/>
      <c r="Z71" s="836"/>
      <c r="AA71" s="836"/>
      <c r="AB71" s="836"/>
      <c r="AC71" s="836"/>
      <c r="AD71" s="836"/>
      <c r="AE71" s="836"/>
      <c r="AF71" s="836"/>
      <c r="AG71" s="836"/>
      <c r="AH71" s="836"/>
      <c r="AI71" s="836"/>
      <c r="AJ71" s="836"/>
      <c r="AK71" s="836"/>
      <c r="AL71" s="836"/>
      <c r="AM71" s="836"/>
      <c r="AN71" s="836"/>
      <c r="AO71" s="836"/>
      <c r="AP71" s="836"/>
      <c r="AQ71" s="836"/>
      <c r="AR71" s="836"/>
      <c r="AS71" s="836"/>
      <c r="AT71" s="836"/>
      <c r="AU71" s="836"/>
      <c r="AV71" s="836"/>
      <c r="AW71" s="836"/>
      <c r="AX71" s="836"/>
      <c r="AY71" s="836"/>
      <c r="AZ71" s="836"/>
      <c r="BA71" s="836"/>
      <c r="BB71" s="836"/>
      <c r="BC71" s="836"/>
      <c r="BD71" s="836"/>
      <c r="BE71" s="836"/>
      <c r="BF71" s="836"/>
      <c r="BG71" s="836"/>
      <c r="BH71" s="836"/>
      <c r="BI71" s="836"/>
      <c r="BJ71" s="836"/>
      <c r="BK71" s="836"/>
      <c r="BL71" s="836"/>
      <c r="BM71" s="836"/>
      <c r="BN71" s="836"/>
      <c r="BO71" s="836"/>
      <c r="BP71" s="836"/>
      <c r="BQ71" s="836"/>
      <c r="BR71" s="836"/>
      <c r="BS71" s="836"/>
      <c r="BT71" s="836"/>
      <c r="BU71" s="836"/>
      <c r="BV71" s="836"/>
      <c r="BW71" s="836"/>
      <c r="BX71" s="836"/>
      <c r="BY71" s="836"/>
      <c r="BZ71" s="836"/>
      <c r="CA71" s="836"/>
      <c r="CB71" s="836"/>
      <c r="CC71" s="836"/>
      <c r="CD71" s="836"/>
      <c r="CE71" s="836"/>
      <c r="CF71" s="836"/>
      <c r="CG71" s="836"/>
      <c r="CH71" s="836"/>
      <c r="CI71" s="836"/>
      <c r="CJ71" s="836"/>
      <c r="CK71" s="836"/>
      <c r="CL71" s="836"/>
      <c r="CM71" s="836"/>
      <c r="CN71" s="836"/>
      <c r="CO71" s="836"/>
      <c r="CP71" s="836"/>
      <c r="CQ71" s="836"/>
      <c r="CR71" s="836"/>
      <c r="CS71" s="836"/>
      <c r="CT71" s="836"/>
      <c r="CU71" s="836"/>
      <c r="CV71" s="836"/>
      <c r="CW71" s="836"/>
      <c r="CX71" s="836"/>
      <c r="CY71" s="836"/>
      <c r="CZ71" s="836"/>
      <c r="DA71" s="836"/>
      <c r="DB71" s="836"/>
      <c r="DC71" s="836"/>
      <c r="DD71" s="836"/>
      <c r="DE71" s="836"/>
      <c r="DF71" s="836"/>
      <c r="DG71" s="836"/>
      <c r="DH71" s="836"/>
      <c r="DI71" s="836"/>
      <c r="DJ71" s="836"/>
      <c r="DK71" s="836"/>
      <c r="DL71" s="836"/>
      <c r="DM71" s="836"/>
      <c r="DN71" s="836"/>
      <c r="DO71" s="836"/>
      <c r="DP71" s="836"/>
      <c r="DQ71" s="836"/>
      <c r="DR71" s="836"/>
      <c r="DS71" s="836"/>
      <c r="DT71" s="836"/>
      <c r="DU71" s="836"/>
      <c r="DV71" s="836"/>
      <c r="DW71" s="836"/>
      <c r="DX71" s="836"/>
      <c r="DY71" s="836"/>
      <c r="DZ71" s="836"/>
      <c r="EA71" s="836"/>
      <c r="EB71" s="836"/>
      <c r="EC71" s="836"/>
      <c r="ED71" s="836"/>
      <c r="EE71" s="836"/>
      <c r="EF71" s="836"/>
      <c r="EG71" s="836"/>
      <c r="EH71" s="836"/>
      <c r="EI71" s="836"/>
      <c r="EJ71" s="836"/>
      <c r="EK71" s="836"/>
      <c r="EL71" s="836"/>
      <c r="EM71" s="836"/>
      <c r="EN71" s="836"/>
      <c r="EO71" s="836"/>
      <c r="EP71" s="836"/>
      <c r="EQ71" s="836"/>
      <c r="ER71" s="836"/>
      <c r="ES71" s="836"/>
      <c r="ET71" s="836"/>
      <c r="EU71" s="836"/>
      <c r="EV71" s="836"/>
      <c r="EW71" s="836"/>
      <c r="EX71" s="836"/>
      <c r="EY71" s="836"/>
      <c r="EZ71" s="836"/>
      <c r="FA71" s="836"/>
      <c r="FB71" s="836"/>
      <c r="FC71" s="836"/>
      <c r="FD71" s="836"/>
      <c r="FE71" s="836"/>
      <c r="FF71" s="836"/>
      <c r="FG71" s="836"/>
      <c r="FH71" s="836"/>
      <c r="FI71" s="836"/>
      <c r="FJ71" s="836"/>
      <c r="FK71" s="836"/>
      <c r="FL71" s="836"/>
      <c r="FM71" s="836"/>
      <c r="FN71" s="836"/>
      <c r="FO71" s="836"/>
      <c r="FP71" s="836"/>
      <c r="FQ71" s="836"/>
      <c r="FR71" s="836"/>
      <c r="FS71" s="836"/>
      <c r="FT71" s="836"/>
      <c r="FU71" s="836"/>
      <c r="FV71" s="836"/>
      <c r="FW71" s="836"/>
      <c r="FX71" s="836"/>
      <c r="FY71" s="836"/>
      <c r="FZ71" s="836"/>
      <c r="GA71" s="836"/>
      <c r="GB71" s="836"/>
      <c r="GC71" s="836"/>
      <c r="GD71" s="836"/>
      <c r="GE71" s="836"/>
      <c r="GF71" s="836"/>
      <c r="GG71" s="836"/>
      <c r="GH71" s="836"/>
      <c r="GI71" s="836"/>
      <c r="GJ71" s="836"/>
      <c r="GK71" s="836"/>
      <c r="GL71" s="836"/>
      <c r="GM71" s="836"/>
      <c r="GN71" s="836"/>
      <c r="GO71" s="836"/>
      <c r="GP71" s="836"/>
      <c r="GQ71" s="836"/>
      <c r="GR71" s="836"/>
      <c r="GS71" s="836"/>
      <c r="GT71" s="836"/>
      <c r="GU71" s="836"/>
      <c r="GV71" s="836"/>
      <c r="GW71" s="836"/>
      <c r="GX71" s="836"/>
      <c r="GY71" s="836"/>
      <c r="GZ71" s="836"/>
      <c r="HA71" s="836"/>
      <c r="HB71" s="836"/>
      <c r="HC71" s="836"/>
      <c r="HD71" s="836"/>
      <c r="HE71" s="836"/>
      <c r="HF71" s="836"/>
      <c r="HG71" s="836"/>
    </row>
    <row r="72" spans="1:215" s="512" customFormat="1" ht="15" customHeight="1" x14ac:dyDescent="0.3">
      <c r="A72" s="511" t="s">
        <v>901</v>
      </c>
      <c r="B72" s="659">
        <f>'FY20 Final Allocations '!Y87</f>
        <v>164079.85128457047</v>
      </c>
      <c r="C72" s="659">
        <f>'FY20 Final Allocations '!Z87</f>
        <v>28588.943514156228</v>
      </c>
      <c r="D72" s="659">
        <f>'FY20 Final Allocations '!AA87</f>
        <v>128433.1347822636</v>
      </c>
      <c r="E72" s="659">
        <f>'FY20 Final Allocations '!AB87</f>
        <v>130934.56170548905</v>
      </c>
      <c r="F72" s="659">
        <f>'FY20 Final Allocations '!AC87</f>
        <v>452036.49128647934</v>
      </c>
      <c r="G72" s="659">
        <f>'FY20 Final Allocations '!Q87</f>
        <v>121502.30451019458</v>
      </c>
      <c r="H72" s="659">
        <f>'FY20 Final Allocations '!BB87</f>
        <v>447332.50982401241</v>
      </c>
      <c r="I72" s="719"/>
      <c r="J72" s="699">
        <f>'FY21 Formula County '!K80</f>
        <v>174</v>
      </c>
      <c r="K72" s="796">
        <f>'FY20 Final Allocations '!AX97</f>
        <v>1293</v>
      </c>
      <c r="L72" s="830"/>
      <c r="M72" s="830"/>
      <c r="N72" s="830"/>
      <c r="O72" s="830"/>
      <c r="P72" s="830"/>
      <c r="Q72" s="805"/>
      <c r="R72" s="806">
        <f>'FY21 Formula County '!F80</f>
        <v>174</v>
      </c>
      <c r="S72" s="806">
        <f>'FY21 Formula County '!G80</f>
        <v>0</v>
      </c>
      <c r="T72" s="806">
        <f>'FY21 Formula County '!H80</f>
        <v>0</v>
      </c>
      <c r="U72" s="806">
        <f>'FY21 Formula County '!I80</f>
        <v>0</v>
      </c>
      <c r="V72" s="806">
        <f>'FY21 Formula County '!K80</f>
        <v>174</v>
      </c>
      <c r="W72" s="806">
        <f>'FY21 Formula County '!L80</f>
        <v>1630</v>
      </c>
      <c r="X72" s="851">
        <f>'FY21 Formula County '!M80</f>
        <v>0.10674846625766871</v>
      </c>
      <c r="Y72" s="835"/>
      <c r="Z72" s="836"/>
      <c r="AA72" s="836"/>
      <c r="AB72" s="836"/>
      <c r="AC72" s="836"/>
      <c r="AD72" s="836"/>
      <c r="AE72" s="836"/>
      <c r="AF72" s="836"/>
      <c r="AG72" s="836"/>
      <c r="AH72" s="836"/>
      <c r="AI72" s="836"/>
      <c r="AJ72" s="836"/>
      <c r="AK72" s="836"/>
      <c r="AL72" s="836"/>
      <c r="AM72" s="836"/>
      <c r="AN72" s="836"/>
      <c r="AO72" s="836"/>
      <c r="AP72" s="836"/>
      <c r="AQ72" s="836"/>
      <c r="AR72" s="836"/>
      <c r="AS72" s="836"/>
      <c r="AT72" s="836"/>
      <c r="AU72" s="836"/>
      <c r="AV72" s="836"/>
      <c r="AW72" s="836"/>
      <c r="AX72" s="836"/>
      <c r="AY72" s="836"/>
      <c r="AZ72" s="836"/>
      <c r="BA72" s="836"/>
      <c r="BB72" s="836"/>
      <c r="BC72" s="836"/>
      <c r="BD72" s="836"/>
      <c r="BE72" s="836"/>
      <c r="BF72" s="836"/>
      <c r="BG72" s="836"/>
      <c r="BH72" s="836"/>
      <c r="BI72" s="836"/>
      <c r="BJ72" s="836"/>
      <c r="BK72" s="836"/>
      <c r="BL72" s="836"/>
      <c r="BM72" s="836"/>
      <c r="BN72" s="836"/>
      <c r="BO72" s="836"/>
      <c r="BP72" s="836"/>
      <c r="BQ72" s="836"/>
      <c r="BR72" s="836"/>
      <c r="BS72" s="836"/>
      <c r="BT72" s="836"/>
      <c r="BU72" s="836"/>
      <c r="BV72" s="836"/>
      <c r="BW72" s="836"/>
      <c r="BX72" s="836"/>
      <c r="BY72" s="836"/>
      <c r="BZ72" s="836"/>
      <c r="CA72" s="836"/>
      <c r="CB72" s="836"/>
      <c r="CC72" s="836"/>
      <c r="CD72" s="836"/>
      <c r="CE72" s="836"/>
      <c r="CF72" s="836"/>
      <c r="CG72" s="836"/>
      <c r="CH72" s="836"/>
      <c r="CI72" s="836"/>
      <c r="CJ72" s="836"/>
      <c r="CK72" s="836"/>
      <c r="CL72" s="836"/>
      <c r="CM72" s="836"/>
      <c r="CN72" s="836"/>
      <c r="CO72" s="836"/>
      <c r="CP72" s="836"/>
      <c r="CQ72" s="836"/>
      <c r="CR72" s="836"/>
      <c r="CS72" s="836"/>
      <c r="CT72" s="836"/>
      <c r="CU72" s="836"/>
      <c r="CV72" s="836"/>
      <c r="CW72" s="836"/>
      <c r="CX72" s="836"/>
      <c r="CY72" s="836"/>
      <c r="CZ72" s="836"/>
      <c r="DA72" s="836"/>
      <c r="DB72" s="836"/>
      <c r="DC72" s="836"/>
      <c r="DD72" s="836"/>
      <c r="DE72" s="836"/>
      <c r="DF72" s="836"/>
      <c r="DG72" s="836"/>
      <c r="DH72" s="836"/>
      <c r="DI72" s="836"/>
      <c r="DJ72" s="836"/>
      <c r="DK72" s="836"/>
      <c r="DL72" s="836"/>
      <c r="DM72" s="836"/>
      <c r="DN72" s="836"/>
      <c r="DO72" s="836"/>
      <c r="DP72" s="836"/>
      <c r="DQ72" s="836"/>
      <c r="DR72" s="836"/>
      <c r="DS72" s="836"/>
      <c r="DT72" s="836"/>
      <c r="DU72" s="836"/>
      <c r="DV72" s="836"/>
      <c r="DW72" s="836"/>
      <c r="DX72" s="836"/>
      <c r="DY72" s="836"/>
      <c r="DZ72" s="836"/>
      <c r="EA72" s="836"/>
      <c r="EB72" s="836"/>
      <c r="EC72" s="836"/>
      <c r="ED72" s="836"/>
      <c r="EE72" s="836"/>
      <c r="EF72" s="836"/>
      <c r="EG72" s="836"/>
      <c r="EH72" s="836"/>
      <c r="EI72" s="836"/>
      <c r="EJ72" s="836"/>
      <c r="EK72" s="836"/>
      <c r="EL72" s="836"/>
      <c r="EM72" s="836"/>
      <c r="EN72" s="836"/>
      <c r="EO72" s="836"/>
      <c r="EP72" s="836"/>
      <c r="EQ72" s="836"/>
      <c r="ER72" s="836"/>
      <c r="ES72" s="836"/>
      <c r="ET72" s="836"/>
      <c r="EU72" s="836"/>
      <c r="EV72" s="836"/>
      <c r="EW72" s="836"/>
      <c r="EX72" s="836"/>
      <c r="EY72" s="836"/>
      <c r="EZ72" s="836"/>
      <c r="FA72" s="836"/>
      <c r="FB72" s="836"/>
      <c r="FC72" s="836"/>
      <c r="FD72" s="836"/>
      <c r="FE72" s="836"/>
      <c r="FF72" s="836"/>
      <c r="FG72" s="836"/>
      <c r="FH72" s="836"/>
      <c r="FI72" s="836"/>
      <c r="FJ72" s="836"/>
      <c r="FK72" s="836"/>
      <c r="FL72" s="836"/>
      <c r="FM72" s="836"/>
      <c r="FN72" s="836"/>
      <c r="FO72" s="836"/>
      <c r="FP72" s="836"/>
      <c r="FQ72" s="836"/>
      <c r="FR72" s="836"/>
      <c r="FS72" s="836"/>
      <c r="FT72" s="836"/>
      <c r="FU72" s="836"/>
      <c r="FV72" s="836"/>
      <c r="FW72" s="836"/>
      <c r="FX72" s="836"/>
      <c r="FY72" s="836"/>
      <c r="FZ72" s="836"/>
      <c r="GA72" s="836"/>
      <c r="GB72" s="836"/>
      <c r="GC72" s="836"/>
      <c r="GD72" s="836"/>
      <c r="GE72" s="836"/>
      <c r="GF72" s="836"/>
      <c r="GG72" s="836"/>
      <c r="GH72" s="836"/>
      <c r="GI72" s="836"/>
      <c r="GJ72" s="836"/>
      <c r="GK72" s="836"/>
      <c r="GL72" s="836"/>
      <c r="GM72" s="836"/>
      <c r="GN72" s="836"/>
      <c r="GO72" s="836"/>
      <c r="GP72" s="836"/>
      <c r="GQ72" s="836"/>
      <c r="GR72" s="836"/>
      <c r="GS72" s="836"/>
      <c r="GT72" s="836"/>
      <c r="GU72" s="836"/>
      <c r="GV72" s="836"/>
      <c r="GW72" s="836"/>
      <c r="GX72" s="836"/>
      <c r="GY72" s="836"/>
      <c r="GZ72" s="836"/>
      <c r="HA72" s="836"/>
      <c r="HB72" s="836"/>
      <c r="HC72" s="836"/>
      <c r="HD72" s="836"/>
      <c r="HE72" s="836"/>
      <c r="HF72" s="836"/>
      <c r="HG72" s="836"/>
    </row>
    <row r="73" spans="1:215" s="690" customFormat="1" ht="15" customHeight="1" thickBot="1" x14ac:dyDescent="0.35">
      <c r="A73" s="688">
        <v>2021</v>
      </c>
      <c r="B73" s="689">
        <f>'FY21 Allocations'!Y87</f>
        <v>173334.93149933644</v>
      </c>
      <c r="C73" s="689">
        <f>'FY21 Allocations'!Z87</f>
        <v>0</v>
      </c>
      <c r="D73" s="689">
        <f>'FY21 Allocations'!AA87</f>
        <v>135677.52801725114</v>
      </c>
      <c r="E73" s="689">
        <f>'FY21 Allocations'!AB87</f>
        <v>138320.05030742488</v>
      </c>
      <c r="F73" s="689">
        <f>'FY21 Allocations'!AC87</f>
        <v>447332.50982401241</v>
      </c>
      <c r="G73" s="689">
        <f>'FY21 Allocations'!Q87</f>
        <v>0</v>
      </c>
      <c r="H73" s="689">
        <f>'FY21 Allocations'!BB87</f>
        <v>380232.63335041056</v>
      </c>
      <c r="I73" s="746"/>
      <c r="J73" s="808">
        <f>'FY21 Formula Counts '!K80</f>
        <v>174</v>
      </c>
      <c r="K73" s="809">
        <f>'FY21 Allocations'!AX97</f>
        <v>1260</v>
      </c>
      <c r="L73" s="832"/>
      <c r="M73" s="832"/>
      <c r="N73" s="832"/>
      <c r="O73" s="832"/>
      <c r="P73" s="832"/>
      <c r="Q73" s="817"/>
      <c r="R73" s="818">
        <f>'FY21 Formula Counts '!F80</f>
        <v>174</v>
      </c>
      <c r="S73" s="818">
        <f>'FY21 Formula Counts '!G80</f>
        <v>0</v>
      </c>
      <c r="T73" s="818">
        <f>'FY21 Formula Counts '!H80</f>
        <v>0</v>
      </c>
      <c r="U73" s="818">
        <f>'FY21 Formula Counts '!I80</f>
        <v>0</v>
      </c>
      <c r="V73" s="818">
        <f>'FY21 Formula Counts '!K80</f>
        <v>174</v>
      </c>
      <c r="W73" s="818">
        <f>'FY21 Formula Counts '!L80</f>
        <v>1630</v>
      </c>
      <c r="X73" s="846">
        <f>'FY21 Formula Counts '!M80</f>
        <v>0.10674846625766871</v>
      </c>
      <c r="Y73" s="835"/>
      <c r="Z73" s="836"/>
      <c r="AA73" s="836"/>
      <c r="AB73" s="836"/>
      <c r="AC73" s="836"/>
      <c r="AD73" s="836"/>
      <c r="AE73" s="836"/>
      <c r="AF73" s="836"/>
      <c r="AG73" s="836"/>
      <c r="AH73" s="836"/>
      <c r="AI73" s="836"/>
      <c r="AJ73" s="836"/>
      <c r="AK73" s="836"/>
      <c r="AL73" s="836"/>
      <c r="AM73" s="836"/>
      <c r="AN73" s="836"/>
      <c r="AO73" s="836"/>
      <c r="AP73" s="836"/>
      <c r="AQ73" s="836"/>
      <c r="AR73" s="836"/>
      <c r="AS73" s="836"/>
      <c r="AT73" s="836"/>
      <c r="AU73" s="836"/>
      <c r="AV73" s="836"/>
      <c r="AW73" s="836"/>
      <c r="AX73" s="836"/>
      <c r="AY73" s="836"/>
      <c r="AZ73" s="836"/>
      <c r="BA73" s="836"/>
      <c r="BB73" s="836"/>
      <c r="BC73" s="836"/>
      <c r="BD73" s="836"/>
      <c r="BE73" s="836"/>
      <c r="BF73" s="836"/>
      <c r="BG73" s="836"/>
      <c r="BH73" s="836"/>
      <c r="BI73" s="836"/>
      <c r="BJ73" s="836"/>
      <c r="BK73" s="836"/>
      <c r="BL73" s="836"/>
      <c r="BM73" s="836"/>
      <c r="BN73" s="836"/>
      <c r="BO73" s="836"/>
      <c r="BP73" s="836"/>
      <c r="BQ73" s="836"/>
      <c r="BR73" s="836"/>
      <c r="BS73" s="836"/>
      <c r="BT73" s="836"/>
      <c r="BU73" s="836"/>
      <c r="BV73" s="836"/>
      <c r="BW73" s="836"/>
      <c r="BX73" s="836"/>
      <c r="BY73" s="836"/>
      <c r="BZ73" s="836"/>
      <c r="CA73" s="836"/>
      <c r="CB73" s="836"/>
      <c r="CC73" s="836"/>
      <c r="CD73" s="836"/>
      <c r="CE73" s="836"/>
      <c r="CF73" s="836"/>
      <c r="CG73" s="836"/>
      <c r="CH73" s="836"/>
      <c r="CI73" s="836"/>
      <c r="CJ73" s="836"/>
      <c r="CK73" s="836"/>
      <c r="CL73" s="836"/>
      <c r="CM73" s="836"/>
      <c r="CN73" s="836"/>
      <c r="CO73" s="836"/>
      <c r="CP73" s="836"/>
      <c r="CQ73" s="836"/>
      <c r="CR73" s="836"/>
      <c r="CS73" s="836"/>
      <c r="CT73" s="836"/>
      <c r="CU73" s="836"/>
      <c r="CV73" s="836"/>
      <c r="CW73" s="836"/>
      <c r="CX73" s="836"/>
      <c r="CY73" s="836"/>
      <c r="CZ73" s="836"/>
      <c r="DA73" s="836"/>
      <c r="DB73" s="836"/>
      <c r="DC73" s="836"/>
      <c r="DD73" s="836"/>
      <c r="DE73" s="836"/>
      <c r="DF73" s="836"/>
      <c r="DG73" s="836"/>
      <c r="DH73" s="836"/>
      <c r="DI73" s="836"/>
      <c r="DJ73" s="836"/>
      <c r="DK73" s="836"/>
      <c r="DL73" s="836"/>
      <c r="DM73" s="836"/>
      <c r="DN73" s="836"/>
      <c r="DO73" s="836"/>
      <c r="DP73" s="836"/>
      <c r="DQ73" s="836"/>
      <c r="DR73" s="836"/>
      <c r="DS73" s="836"/>
      <c r="DT73" s="836"/>
      <c r="DU73" s="836"/>
      <c r="DV73" s="836"/>
      <c r="DW73" s="836"/>
      <c r="DX73" s="836"/>
      <c r="DY73" s="836"/>
      <c r="DZ73" s="836"/>
      <c r="EA73" s="836"/>
      <c r="EB73" s="836"/>
      <c r="EC73" s="836"/>
      <c r="ED73" s="836"/>
      <c r="EE73" s="836"/>
      <c r="EF73" s="836"/>
      <c r="EG73" s="836"/>
      <c r="EH73" s="836"/>
      <c r="EI73" s="836"/>
      <c r="EJ73" s="836"/>
      <c r="EK73" s="836"/>
      <c r="EL73" s="836"/>
      <c r="EM73" s="836"/>
      <c r="EN73" s="836"/>
      <c r="EO73" s="836"/>
      <c r="EP73" s="836"/>
      <c r="EQ73" s="836"/>
      <c r="ER73" s="836"/>
      <c r="ES73" s="836"/>
      <c r="ET73" s="836"/>
      <c r="EU73" s="836"/>
      <c r="EV73" s="836"/>
      <c r="EW73" s="836"/>
      <c r="EX73" s="836"/>
      <c r="EY73" s="836"/>
      <c r="EZ73" s="836"/>
      <c r="FA73" s="836"/>
      <c r="FB73" s="836"/>
      <c r="FC73" s="836"/>
      <c r="FD73" s="836"/>
      <c r="FE73" s="836"/>
      <c r="FF73" s="836"/>
      <c r="FG73" s="836"/>
      <c r="FH73" s="836"/>
      <c r="FI73" s="836"/>
      <c r="FJ73" s="836"/>
      <c r="FK73" s="836"/>
      <c r="FL73" s="836"/>
      <c r="FM73" s="836"/>
      <c r="FN73" s="836"/>
      <c r="FO73" s="836"/>
      <c r="FP73" s="836"/>
      <c r="FQ73" s="836"/>
      <c r="FR73" s="836"/>
      <c r="FS73" s="836"/>
      <c r="FT73" s="836"/>
      <c r="FU73" s="836"/>
      <c r="FV73" s="836"/>
      <c r="FW73" s="836"/>
      <c r="FX73" s="836"/>
      <c r="FY73" s="836"/>
      <c r="FZ73" s="836"/>
      <c r="GA73" s="836"/>
      <c r="GB73" s="836"/>
      <c r="GC73" s="836"/>
      <c r="GD73" s="836"/>
      <c r="GE73" s="836"/>
      <c r="GF73" s="836"/>
      <c r="GG73" s="836"/>
      <c r="GH73" s="836"/>
      <c r="GI73" s="836"/>
      <c r="GJ73" s="836"/>
      <c r="GK73" s="836"/>
      <c r="GL73" s="836"/>
      <c r="GM73" s="836"/>
      <c r="GN73" s="836"/>
      <c r="GO73" s="836"/>
      <c r="GP73" s="836"/>
      <c r="GQ73" s="836"/>
      <c r="GR73" s="836"/>
      <c r="GS73" s="836"/>
      <c r="GT73" s="836"/>
      <c r="GU73" s="836"/>
      <c r="GV73" s="836"/>
      <c r="GW73" s="836"/>
      <c r="GX73" s="836"/>
      <c r="GY73" s="836"/>
      <c r="GZ73" s="836"/>
      <c r="HA73" s="836"/>
      <c r="HB73" s="836"/>
      <c r="HC73" s="836"/>
      <c r="HD73" s="836"/>
      <c r="HE73" s="836"/>
      <c r="HF73" s="836"/>
      <c r="HG73" s="836"/>
    </row>
    <row r="74" spans="1:215" s="514" customFormat="1" ht="15" customHeight="1" x14ac:dyDescent="0.3">
      <c r="A74" s="511"/>
      <c r="B74" s="671">
        <f>SUM(B73-B72)</f>
        <v>9255.0802147659706</v>
      </c>
      <c r="C74" s="671">
        <f t="shared" ref="C74:H74" si="52">SUM(C73-C72)</f>
        <v>-28588.943514156228</v>
      </c>
      <c r="D74" s="671">
        <f t="shared" si="52"/>
        <v>7244.3932349875395</v>
      </c>
      <c r="E74" s="671">
        <f t="shared" si="52"/>
        <v>7385.4886019358382</v>
      </c>
      <c r="F74" s="671">
        <f t="shared" si="52"/>
        <v>-4703.981462466938</v>
      </c>
      <c r="G74" s="671">
        <f t="shared" si="52"/>
        <v>-121502.30451019458</v>
      </c>
      <c r="H74" s="671">
        <f t="shared" si="52"/>
        <v>-67099.876473601849</v>
      </c>
      <c r="I74" s="717">
        <f>SUM(H73-H72)/H73</f>
        <v>-0.17647058823529407</v>
      </c>
      <c r="J74" s="666">
        <f>SUM(J73-J72)</f>
        <v>0</v>
      </c>
      <c r="K74" s="703">
        <f t="shared" ref="K74" si="53">SUM(K73-K72)</f>
        <v>-33</v>
      </c>
      <c r="L74" s="787">
        <f t="shared" ref="L74" si="54">SUM(L73-L72)</f>
        <v>0</v>
      </c>
      <c r="M74" s="787">
        <f t="shared" ref="M74" si="55">SUM(M73-M72)</f>
        <v>0</v>
      </c>
      <c r="N74" s="787">
        <f t="shared" ref="N74" si="56">SUM(N73-N72)</f>
        <v>0</v>
      </c>
      <c r="O74" s="787">
        <f t="shared" ref="O74" si="57">SUM(O73-O72)</f>
        <v>0</v>
      </c>
      <c r="P74" s="787">
        <f t="shared" ref="P74" si="58">SUM(P73-P72)</f>
        <v>0</v>
      </c>
      <c r="Q74" s="737">
        <f t="shared" ref="Q74" si="59">SUM(Q73-Q72)</f>
        <v>0</v>
      </c>
      <c r="R74" s="772">
        <f t="shared" ref="R74" si="60">SUM(R73-R72)</f>
        <v>0</v>
      </c>
      <c r="S74" s="772">
        <f t="shared" ref="S74" si="61">SUM(S73-S72)</f>
        <v>0</v>
      </c>
      <c r="T74" s="772">
        <f t="shared" ref="T74" si="62">SUM(T73-T72)</f>
        <v>0</v>
      </c>
      <c r="U74" s="772">
        <f t="shared" ref="U74" si="63">SUM(U73-U72)</f>
        <v>0</v>
      </c>
      <c r="V74" s="772">
        <f t="shared" ref="V74" si="64">SUM(V73-V72)</f>
        <v>0</v>
      </c>
      <c r="W74" s="772">
        <f t="shared" ref="W74" si="65">SUM(W73-W72)</f>
        <v>0</v>
      </c>
      <c r="X74" s="853">
        <f t="shared" ref="X74" si="66">SUM(X73-X72)</f>
        <v>0</v>
      </c>
      <c r="Y74" s="837"/>
      <c r="Z74" s="838"/>
      <c r="AA74" s="838"/>
      <c r="AB74" s="838"/>
      <c r="AC74" s="838"/>
      <c r="AD74" s="838"/>
      <c r="AE74" s="838"/>
      <c r="AF74" s="838"/>
      <c r="AG74" s="838"/>
      <c r="AH74" s="838"/>
      <c r="AI74" s="838"/>
      <c r="AJ74" s="838"/>
      <c r="AK74" s="838"/>
      <c r="AL74" s="838"/>
      <c r="AM74" s="838"/>
      <c r="AN74" s="838"/>
      <c r="AO74" s="838"/>
      <c r="AP74" s="838"/>
      <c r="AQ74" s="838"/>
      <c r="AR74" s="838"/>
      <c r="AS74" s="838"/>
      <c r="AT74" s="838"/>
      <c r="AU74" s="838"/>
      <c r="AV74" s="838"/>
      <c r="AW74" s="838"/>
      <c r="AX74" s="838"/>
      <c r="AY74" s="838"/>
      <c r="AZ74" s="838"/>
      <c r="BA74" s="838"/>
      <c r="BB74" s="838"/>
      <c r="BC74" s="838"/>
      <c r="BD74" s="838"/>
      <c r="BE74" s="838"/>
      <c r="BF74" s="838"/>
      <c r="BG74" s="838"/>
      <c r="BH74" s="838"/>
      <c r="BI74" s="838"/>
      <c r="BJ74" s="838"/>
      <c r="BK74" s="838"/>
      <c r="BL74" s="838"/>
      <c r="BM74" s="838"/>
      <c r="BN74" s="838"/>
      <c r="BO74" s="838"/>
      <c r="BP74" s="838"/>
      <c r="BQ74" s="838"/>
      <c r="BR74" s="838"/>
      <c r="BS74" s="838"/>
      <c r="BT74" s="838"/>
      <c r="BU74" s="838"/>
      <c r="BV74" s="838"/>
      <c r="BW74" s="838"/>
      <c r="BX74" s="838"/>
      <c r="BY74" s="838"/>
      <c r="BZ74" s="838"/>
      <c r="CA74" s="838"/>
      <c r="CB74" s="838"/>
      <c r="CC74" s="838"/>
      <c r="CD74" s="838"/>
      <c r="CE74" s="838"/>
      <c r="CF74" s="838"/>
      <c r="CG74" s="838"/>
      <c r="CH74" s="838"/>
      <c r="CI74" s="838"/>
      <c r="CJ74" s="838"/>
      <c r="CK74" s="838"/>
      <c r="CL74" s="838"/>
      <c r="CM74" s="838"/>
      <c r="CN74" s="838"/>
      <c r="CO74" s="838"/>
      <c r="CP74" s="838"/>
      <c r="CQ74" s="838"/>
      <c r="CR74" s="838"/>
      <c r="CS74" s="838"/>
      <c r="CT74" s="838"/>
      <c r="CU74" s="838"/>
      <c r="CV74" s="838"/>
      <c r="CW74" s="838"/>
      <c r="CX74" s="838"/>
      <c r="CY74" s="838"/>
      <c r="CZ74" s="838"/>
      <c r="DA74" s="838"/>
      <c r="DB74" s="838"/>
      <c r="DC74" s="838"/>
      <c r="DD74" s="838"/>
      <c r="DE74" s="838"/>
      <c r="DF74" s="838"/>
      <c r="DG74" s="838"/>
      <c r="DH74" s="838"/>
      <c r="DI74" s="838"/>
      <c r="DJ74" s="838"/>
      <c r="DK74" s="838"/>
      <c r="DL74" s="838"/>
      <c r="DM74" s="838"/>
      <c r="DN74" s="838"/>
      <c r="DO74" s="838"/>
      <c r="DP74" s="838"/>
      <c r="DQ74" s="838"/>
      <c r="DR74" s="838"/>
      <c r="DS74" s="838"/>
      <c r="DT74" s="838"/>
      <c r="DU74" s="838"/>
      <c r="DV74" s="838"/>
      <c r="DW74" s="838"/>
      <c r="DX74" s="838"/>
      <c r="DY74" s="838"/>
      <c r="DZ74" s="838"/>
      <c r="EA74" s="838"/>
      <c r="EB74" s="838"/>
      <c r="EC74" s="838"/>
      <c r="ED74" s="838"/>
      <c r="EE74" s="838"/>
      <c r="EF74" s="838"/>
      <c r="EG74" s="838"/>
      <c r="EH74" s="838"/>
      <c r="EI74" s="838"/>
      <c r="EJ74" s="838"/>
      <c r="EK74" s="838"/>
      <c r="EL74" s="838"/>
      <c r="EM74" s="838"/>
      <c r="EN74" s="838"/>
      <c r="EO74" s="838"/>
      <c r="EP74" s="838"/>
      <c r="EQ74" s="838"/>
      <c r="ER74" s="838"/>
      <c r="ES74" s="838"/>
      <c r="ET74" s="838"/>
      <c r="EU74" s="838"/>
      <c r="EV74" s="838"/>
      <c r="EW74" s="838"/>
      <c r="EX74" s="838"/>
      <c r="EY74" s="838"/>
      <c r="EZ74" s="838"/>
      <c r="FA74" s="838"/>
      <c r="FB74" s="838"/>
      <c r="FC74" s="838"/>
      <c r="FD74" s="838"/>
      <c r="FE74" s="838"/>
      <c r="FF74" s="838"/>
      <c r="FG74" s="838"/>
      <c r="FH74" s="838"/>
      <c r="FI74" s="838"/>
      <c r="FJ74" s="838"/>
      <c r="FK74" s="838"/>
      <c r="FL74" s="838"/>
      <c r="FM74" s="838"/>
      <c r="FN74" s="838"/>
      <c r="FO74" s="838"/>
      <c r="FP74" s="838"/>
      <c r="FQ74" s="838"/>
      <c r="FR74" s="838"/>
      <c r="FS74" s="838"/>
      <c r="FT74" s="838"/>
      <c r="FU74" s="838"/>
      <c r="FV74" s="838"/>
      <c r="FW74" s="838"/>
      <c r="FX74" s="838"/>
      <c r="FY74" s="838"/>
      <c r="FZ74" s="838"/>
      <c r="GA74" s="838"/>
      <c r="GB74" s="838"/>
      <c r="GC74" s="838"/>
      <c r="GD74" s="838"/>
      <c r="GE74" s="838"/>
      <c r="GF74" s="838"/>
      <c r="GG74" s="838"/>
      <c r="GH74" s="838"/>
      <c r="GI74" s="838"/>
      <c r="GJ74" s="838"/>
      <c r="GK74" s="838"/>
      <c r="GL74" s="838"/>
      <c r="GM74" s="838"/>
      <c r="GN74" s="838"/>
      <c r="GO74" s="838"/>
      <c r="GP74" s="838"/>
      <c r="GQ74" s="838"/>
      <c r="GR74" s="838"/>
      <c r="GS74" s="838"/>
      <c r="GT74" s="838"/>
      <c r="GU74" s="838"/>
      <c r="GV74" s="838"/>
      <c r="GW74" s="838"/>
      <c r="GX74" s="838"/>
      <c r="GY74" s="838"/>
      <c r="GZ74" s="838"/>
      <c r="HA74" s="838"/>
      <c r="HB74" s="838"/>
      <c r="HC74" s="838"/>
      <c r="HD74" s="838"/>
      <c r="HE74" s="838"/>
      <c r="HF74" s="838"/>
      <c r="HG74" s="838"/>
    </row>
    <row r="75" spans="1:215" s="712" customFormat="1" ht="15" customHeight="1" x14ac:dyDescent="0.3">
      <c r="A75" s="688"/>
      <c r="B75" s="691"/>
      <c r="C75" s="691"/>
      <c r="D75" s="691"/>
      <c r="E75" s="691"/>
      <c r="F75" s="691"/>
      <c r="G75" s="691"/>
      <c r="H75" s="691"/>
      <c r="I75" s="735"/>
      <c r="J75" s="691"/>
      <c r="K75" s="770"/>
      <c r="L75" s="788"/>
      <c r="M75" s="788"/>
      <c r="N75" s="788"/>
      <c r="O75" s="788"/>
      <c r="P75" s="788"/>
      <c r="Q75" s="739"/>
      <c r="R75" s="749"/>
      <c r="S75" s="789"/>
      <c r="T75" s="789"/>
      <c r="U75" s="789"/>
      <c r="V75" s="789"/>
      <c r="W75" s="789"/>
      <c r="X75" s="786"/>
      <c r="Y75" s="837"/>
      <c r="Z75" s="838"/>
      <c r="AA75" s="838"/>
      <c r="AB75" s="838"/>
      <c r="AC75" s="838"/>
      <c r="AD75" s="838"/>
      <c r="AE75" s="838"/>
      <c r="AF75" s="838"/>
      <c r="AG75" s="838"/>
      <c r="AH75" s="838"/>
      <c r="AI75" s="838"/>
      <c r="AJ75" s="838"/>
      <c r="AK75" s="838"/>
      <c r="AL75" s="838"/>
      <c r="AM75" s="838"/>
      <c r="AN75" s="838"/>
      <c r="AO75" s="838"/>
      <c r="AP75" s="838"/>
      <c r="AQ75" s="838"/>
      <c r="AR75" s="838"/>
      <c r="AS75" s="838"/>
      <c r="AT75" s="838"/>
      <c r="AU75" s="838"/>
      <c r="AV75" s="838"/>
      <c r="AW75" s="838"/>
      <c r="AX75" s="838"/>
      <c r="AY75" s="838"/>
      <c r="AZ75" s="838"/>
      <c r="BA75" s="838"/>
      <c r="BB75" s="838"/>
      <c r="BC75" s="838"/>
      <c r="BD75" s="838"/>
      <c r="BE75" s="838"/>
      <c r="BF75" s="838"/>
      <c r="BG75" s="838"/>
      <c r="BH75" s="838"/>
      <c r="BI75" s="838"/>
      <c r="BJ75" s="838"/>
      <c r="BK75" s="838"/>
      <c r="BL75" s="838"/>
      <c r="BM75" s="838"/>
      <c r="BN75" s="838"/>
      <c r="BO75" s="838"/>
      <c r="BP75" s="838"/>
      <c r="BQ75" s="838"/>
      <c r="BR75" s="838"/>
      <c r="BS75" s="838"/>
      <c r="BT75" s="838"/>
      <c r="BU75" s="838"/>
      <c r="BV75" s="838"/>
      <c r="BW75" s="838"/>
      <c r="BX75" s="838"/>
      <c r="BY75" s="838"/>
      <c r="BZ75" s="838"/>
      <c r="CA75" s="838"/>
      <c r="CB75" s="838"/>
      <c r="CC75" s="838"/>
      <c r="CD75" s="838"/>
      <c r="CE75" s="838"/>
      <c r="CF75" s="838"/>
      <c r="CG75" s="838"/>
      <c r="CH75" s="838"/>
      <c r="CI75" s="838"/>
      <c r="CJ75" s="838"/>
      <c r="CK75" s="838"/>
      <c r="CL75" s="838"/>
      <c r="CM75" s="838"/>
      <c r="CN75" s="838"/>
      <c r="CO75" s="838"/>
      <c r="CP75" s="838"/>
      <c r="CQ75" s="838"/>
      <c r="CR75" s="838"/>
      <c r="CS75" s="838"/>
      <c r="CT75" s="838"/>
      <c r="CU75" s="838"/>
      <c r="CV75" s="838"/>
      <c r="CW75" s="838"/>
      <c r="CX75" s="838"/>
      <c r="CY75" s="838"/>
      <c r="CZ75" s="838"/>
      <c r="DA75" s="838"/>
      <c r="DB75" s="838"/>
      <c r="DC75" s="838"/>
      <c r="DD75" s="838"/>
      <c r="DE75" s="838"/>
      <c r="DF75" s="838"/>
      <c r="DG75" s="838"/>
      <c r="DH75" s="838"/>
      <c r="DI75" s="838"/>
      <c r="DJ75" s="838"/>
      <c r="DK75" s="838"/>
      <c r="DL75" s="838"/>
      <c r="DM75" s="838"/>
      <c r="DN75" s="838"/>
      <c r="DO75" s="838"/>
      <c r="DP75" s="838"/>
      <c r="DQ75" s="838"/>
      <c r="DR75" s="838"/>
      <c r="DS75" s="838"/>
      <c r="DT75" s="838"/>
      <c r="DU75" s="838"/>
      <c r="DV75" s="838"/>
      <c r="DW75" s="838"/>
      <c r="DX75" s="838"/>
      <c r="DY75" s="838"/>
      <c r="DZ75" s="838"/>
      <c r="EA75" s="838"/>
      <c r="EB75" s="838"/>
      <c r="EC75" s="838"/>
      <c r="ED75" s="838"/>
      <c r="EE75" s="838"/>
      <c r="EF75" s="838"/>
      <c r="EG75" s="838"/>
      <c r="EH75" s="838"/>
      <c r="EI75" s="838"/>
      <c r="EJ75" s="838"/>
      <c r="EK75" s="838"/>
      <c r="EL75" s="838"/>
      <c r="EM75" s="838"/>
      <c r="EN75" s="838"/>
      <c r="EO75" s="838"/>
      <c r="EP75" s="838"/>
      <c r="EQ75" s="838"/>
      <c r="ER75" s="838"/>
      <c r="ES75" s="838"/>
      <c r="ET75" s="838"/>
      <c r="EU75" s="838"/>
      <c r="EV75" s="838"/>
      <c r="EW75" s="838"/>
      <c r="EX75" s="838"/>
      <c r="EY75" s="838"/>
      <c r="EZ75" s="838"/>
      <c r="FA75" s="838"/>
      <c r="FB75" s="838"/>
      <c r="FC75" s="838"/>
      <c r="FD75" s="838"/>
      <c r="FE75" s="838"/>
      <c r="FF75" s="838"/>
      <c r="FG75" s="838"/>
      <c r="FH75" s="838"/>
      <c r="FI75" s="838"/>
      <c r="FJ75" s="838"/>
      <c r="FK75" s="838"/>
      <c r="FL75" s="838"/>
      <c r="FM75" s="838"/>
      <c r="FN75" s="838"/>
      <c r="FO75" s="838"/>
      <c r="FP75" s="838"/>
      <c r="FQ75" s="838"/>
      <c r="FR75" s="838"/>
      <c r="FS75" s="838"/>
      <c r="FT75" s="838"/>
      <c r="FU75" s="838"/>
      <c r="FV75" s="838"/>
      <c r="FW75" s="838"/>
      <c r="FX75" s="838"/>
      <c r="FY75" s="838"/>
      <c r="FZ75" s="838"/>
      <c r="GA75" s="838"/>
      <c r="GB75" s="838"/>
      <c r="GC75" s="838"/>
      <c r="GD75" s="838"/>
      <c r="GE75" s="838"/>
      <c r="GF75" s="838"/>
      <c r="GG75" s="838"/>
      <c r="GH75" s="838"/>
      <c r="GI75" s="838"/>
      <c r="GJ75" s="838"/>
      <c r="GK75" s="838"/>
      <c r="GL75" s="838"/>
      <c r="GM75" s="838"/>
      <c r="GN75" s="838"/>
      <c r="GO75" s="838"/>
      <c r="GP75" s="838"/>
      <c r="GQ75" s="838"/>
      <c r="GR75" s="838"/>
      <c r="GS75" s="838"/>
      <c r="GT75" s="838"/>
      <c r="GU75" s="838"/>
      <c r="GV75" s="838"/>
      <c r="GW75" s="838"/>
      <c r="GX75" s="838"/>
      <c r="GY75" s="838"/>
      <c r="GZ75" s="838"/>
      <c r="HA75" s="838"/>
      <c r="HB75" s="838"/>
      <c r="HC75" s="838"/>
      <c r="HD75" s="838"/>
      <c r="HE75" s="838"/>
      <c r="HF75" s="838"/>
      <c r="HG75" s="838"/>
    </row>
    <row r="76" spans="1:215" s="512" customFormat="1" ht="15" customHeight="1" x14ac:dyDescent="0.3">
      <c r="A76" s="511" t="s">
        <v>902</v>
      </c>
      <c r="B76" s="675">
        <f>'FY20 Final Allocations '!Y104</f>
        <v>741236.98197138519</v>
      </c>
      <c r="C76" s="675">
        <f>'FY20 Final Allocations '!Z104</f>
        <v>177060.26539374422</v>
      </c>
      <c r="D76" s="675">
        <f>'FY20 Final Allocations '!AA104</f>
        <v>343202.76421855419</v>
      </c>
      <c r="E76" s="675">
        <f>'FY20 Final Allocations '!AB104</f>
        <v>341990.97109918139</v>
      </c>
      <c r="F76" s="675">
        <f>'FY20 Final Allocations '!AC104</f>
        <v>1603490.9826828649</v>
      </c>
      <c r="G76" s="675">
        <f>'FY20 Final Allocations '!Q104</f>
        <v>81296.395034591857</v>
      </c>
      <c r="H76" s="675">
        <f>'FY20 Final Allocations '!BB104</f>
        <v>1602788.6540744076</v>
      </c>
      <c r="I76" s="719"/>
      <c r="J76" s="742">
        <f>'FY21 Formula County '!K97</f>
        <v>1186</v>
      </c>
      <c r="K76" s="743">
        <f>'FY20 Final Allocations '!AX104</f>
        <v>1094</v>
      </c>
      <c r="L76" s="744"/>
      <c r="M76" s="744"/>
      <c r="N76" s="744"/>
      <c r="O76" s="744"/>
      <c r="P76" s="744"/>
      <c r="Q76" s="744"/>
      <c r="R76" s="745">
        <f>'FY21 Formula County '!F97</f>
        <v>1140</v>
      </c>
      <c r="S76" s="745">
        <f>'FY21 Formula County '!G97</f>
        <v>0</v>
      </c>
      <c r="T76" s="745">
        <f>'FY21 Formula County '!H97</f>
        <v>0</v>
      </c>
      <c r="U76" s="745">
        <f>'FY21 Formula County '!I97</f>
        <v>46</v>
      </c>
      <c r="V76" s="745">
        <f>'FY21 Formula County '!K97</f>
        <v>1186</v>
      </c>
      <c r="W76" s="745">
        <f>'FY21 Formula County '!L97</f>
        <v>6594</v>
      </c>
      <c r="X76" s="849">
        <f>'FY21 Formula County '!M97</f>
        <v>0.17986047922353654</v>
      </c>
      <c r="Y76" s="835"/>
      <c r="Z76" s="836"/>
      <c r="AA76" s="836"/>
      <c r="AB76" s="836"/>
      <c r="AC76" s="836"/>
      <c r="AD76" s="836"/>
      <c r="AE76" s="836"/>
      <c r="AF76" s="836"/>
      <c r="AG76" s="836"/>
      <c r="AH76" s="836"/>
      <c r="AI76" s="836"/>
      <c r="AJ76" s="836"/>
      <c r="AK76" s="836"/>
      <c r="AL76" s="836"/>
      <c r="AM76" s="836"/>
      <c r="AN76" s="836"/>
      <c r="AO76" s="836"/>
      <c r="AP76" s="836"/>
      <c r="AQ76" s="836"/>
      <c r="AR76" s="836"/>
      <c r="AS76" s="836"/>
      <c r="AT76" s="836"/>
      <c r="AU76" s="836"/>
      <c r="AV76" s="836"/>
      <c r="AW76" s="836"/>
      <c r="AX76" s="836"/>
      <c r="AY76" s="836"/>
      <c r="AZ76" s="836"/>
      <c r="BA76" s="836"/>
      <c r="BB76" s="836"/>
      <c r="BC76" s="836"/>
      <c r="BD76" s="836"/>
      <c r="BE76" s="836"/>
      <c r="BF76" s="836"/>
      <c r="BG76" s="836"/>
      <c r="BH76" s="836"/>
      <c r="BI76" s="836"/>
      <c r="BJ76" s="836"/>
      <c r="BK76" s="836"/>
      <c r="BL76" s="836"/>
      <c r="BM76" s="836"/>
      <c r="BN76" s="836"/>
      <c r="BO76" s="836"/>
      <c r="BP76" s="836"/>
      <c r="BQ76" s="836"/>
      <c r="BR76" s="836"/>
      <c r="BS76" s="836"/>
      <c r="BT76" s="836"/>
      <c r="BU76" s="836"/>
      <c r="BV76" s="836"/>
      <c r="BW76" s="836"/>
      <c r="BX76" s="836"/>
      <c r="BY76" s="836"/>
      <c r="BZ76" s="836"/>
      <c r="CA76" s="836"/>
      <c r="CB76" s="836"/>
      <c r="CC76" s="836"/>
      <c r="CD76" s="836"/>
      <c r="CE76" s="836"/>
      <c r="CF76" s="836"/>
      <c r="CG76" s="836"/>
      <c r="CH76" s="836"/>
      <c r="CI76" s="836"/>
      <c r="CJ76" s="836"/>
      <c r="CK76" s="836"/>
      <c r="CL76" s="836"/>
      <c r="CM76" s="836"/>
      <c r="CN76" s="836"/>
      <c r="CO76" s="836"/>
      <c r="CP76" s="836"/>
      <c r="CQ76" s="836"/>
      <c r="CR76" s="836"/>
      <c r="CS76" s="836"/>
      <c r="CT76" s="836"/>
      <c r="CU76" s="836"/>
      <c r="CV76" s="836"/>
      <c r="CW76" s="836"/>
      <c r="CX76" s="836"/>
      <c r="CY76" s="836"/>
      <c r="CZ76" s="836"/>
      <c r="DA76" s="836"/>
      <c r="DB76" s="836"/>
      <c r="DC76" s="836"/>
      <c r="DD76" s="836"/>
      <c r="DE76" s="836"/>
      <c r="DF76" s="836"/>
      <c r="DG76" s="836"/>
      <c r="DH76" s="836"/>
      <c r="DI76" s="836"/>
      <c r="DJ76" s="836"/>
      <c r="DK76" s="836"/>
      <c r="DL76" s="836"/>
      <c r="DM76" s="836"/>
      <c r="DN76" s="836"/>
      <c r="DO76" s="836"/>
      <c r="DP76" s="836"/>
      <c r="DQ76" s="836"/>
      <c r="DR76" s="836"/>
      <c r="DS76" s="836"/>
      <c r="DT76" s="836"/>
      <c r="DU76" s="836"/>
      <c r="DV76" s="836"/>
      <c r="DW76" s="836"/>
      <c r="DX76" s="836"/>
      <c r="DY76" s="836"/>
      <c r="DZ76" s="836"/>
      <c r="EA76" s="836"/>
      <c r="EB76" s="836"/>
      <c r="EC76" s="836"/>
      <c r="ED76" s="836"/>
      <c r="EE76" s="836"/>
      <c r="EF76" s="836"/>
      <c r="EG76" s="836"/>
      <c r="EH76" s="836"/>
      <c r="EI76" s="836"/>
      <c r="EJ76" s="836"/>
      <c r="EK76" s="836"/>
      <c r="EL76" s="836"/>
      <c r="EM76" s="836"/>
      <c r="EN76" s="836"/>
      <c r="EO76" s="836"/>
      <c r="EP76" s="836"/>
      <c r="EQ76" s="836"/>
      <c r="ER76" s="836"/>
      <c r="ES76" s="836"/>
      <c r="ET76" s="836"/>
      <c r="EU76" s="836"/>
      <c r="EV76" s="836"/>
      <c r="EW76" s="836"/>
      <c r="EX76" s="836"/>
      <c r="EY76" s="836"/>
      <c r="EZ76" s="836"/>
      <c r="FA76" s="836"/>
      <c r="FB76" s="836"/>
      <c r="FC76" s="836"/>
      <c r="FD76" s="836"/>
      <c r="FE76" s="836"/>
      <c r="FF76" s="836"/>
      <c r="FG76" s="836"/>
      <c r="FH76" s="836"/>
      <c r="FI76" s="836"/>
      <c r="FJ76" s="836"/>
      <c r="FK76" s="836"/>
      <c r="FL76" s="836"/>
      <c r="FM76" s="836"/>
      <c r="FN76" s="836"/>
      <c r="FO76" s="836"/>
      <c r="FP76" s="836"/>
      <c r="FQ76" s="836"/>
      <c r="FR76" s="836"/>
      <c r="FS76" s="836"/>
      <c r="FT76" s="836"/>
      <c r="FU76" s="836"/>
      <c r="FV76" s="836"/>
      <c r="FW76" s="836"/>
      <c r="FX76" s="836"/>
      <c r="FY76" s="836"/>
      <c r="FZ76" s="836"/>
      <c r="GA76" s="836"/>
      <c r="GB76" s="836"/>
      <c r="GC76" s="836"/>
      <c r="GD76" s="836"/>
      <c r="GE76" s="836"/>
      <c r="GF76" s="836"/>
      <c r="GG76" s="836"/>
      <c r="GH76" s="836"/>
      <c r="GI76" s="836"/>
      <c r="GJ76" s="836"/>
      <c r="GK76" s="836"/>
      <c r="GL76" s="836"/>
      <c r="GM76" s="836"/>
      <c r="GN76" s="836"/>
      <c r="GO76" s="836"/>
      <c r="GP76" s="836"/>
      <c r="GQ76" s="836"/>
      <c r="GR76" s="836"/>
      <c r="GS76" s="836"/>
      <c r="GT76" s="836"/>
      <c r="GU76" s="836"/>
      <c r="GV76" s="836"/>
      <c r="GW76" s="836"/>
      <c r="GX76" s="836"/>
      <c r="GY76" s="836"/>
      <c r="GZ76" s="836"/>
      <c r="HA76" s="836"/>
      <c r="HB76" s="836"/>
      <c r="HC76" s="836"/>
      <c r="HD76" s="836"/>
      <c r="HE76" s="836"/>
      <c r="HF76" s="836"/>
      <c r="HG76" s="836"/>
    </row>
    <row r="77" spans="1:215" s="690" customFormat="1" ht="15" customHeight="1" thickBot="1" x14ac:dyDescent="0.35">
      <c r="A77" s="688">
        <v>2021</v>
      </c>
      <c r="B77" s="689">
        <f>'FY21 Allocations'!Y104</f>
        <v>772392.86816718988</v>
      </c>
      <c r="C77" s="689">
        <f>'FY21 Allocations'!Z104</f>
        <v>189061.95141025426</v>
      </c>
      <c r="D77" s="689">
        <f>'FY21 Allocations'!AA104</f>
        <v>344957.07436918898</v>
      </c>
      <c r="E77" s="689">
        <f>'FY21 Allocations'!AB104</f>
        <v>299658.76012777438</v>
      </c>
      <c r="F77" s="689">
        <f>'FY21 Allocations'!AC104</f>
        <v>1606070.6540744076</v>
      </c>
      <c r="G77" s="689">
        <f>'FY21 Allocations'!Q104</f>
        <v>0</v>
      </c>
      <c r="H77" s="689">
        <f>'FY21 Allocations'!BB104</f>
        <v>1495511.7787694628</v>
      </c>
      <c r="I77" s="746"/>
      <c r="J77" s="831">
        <f>'FY21 Formula Counts '!K97</f>
        <v>1186</v>
      </c>
      <c r="K77" s="809">
        <f>'FY21 Allocations'!AX104</f>
        <v>1265</v>
      </c>
      <c r="L77" s="817"/>
      <c r="M77" s="817"/>
      <c r="N77" s="817"/>
      <c r="O77" s="817"/>
      <c r="P77" s="817"/>
      <c r="Q77" s="817"/>
      <c r="R77" s="818">
        <f>'FY21 Formula Counts '!F97</f>
        <v>1140</v>
      </c>
      <c r="S77" s="818">
        <f>'FY21 Formula Counts '!G97</f>
        <v>0</v>
      </c>
      <c r="T77" s="818">
        <f>'FY21 Formula Counts '!H97</f>
        <v>0</v>
      </c>
      <c r="U77" s="818">
        <f>'FY21 Formula Counts '!I97</f>
        <v>46</v>
      </c>
      <c r="V77" s="818">
        <f>'FY21 Formula Counts '!K97</f>
        <v>1186</v>
      </c>
      <c r="W77" s="818">
        <f>'FY21 Formula Counts '!L97</f>
        <v>6594</v>
      </c>
      <c r="X77" s="846">
        <f>'FY21 Formula Counts '!M97</f>
        <v>0.17986047922353654</v>
      </c>
      <c r="Y77" s="835"/>
      <c r="Z77" s="836"/>
      <c r="AA77" s="836"/>
      <c r="AB77" s="836"/>
      <c r="AC77" s="836"/>
      <c r="AD77" s="836"/>
      <c r="AE77" s="836"/>
      <c r="AF77" s="836"/>
      <c r="AG77" s="836"/>
      <c r="AH77" s="836"/>
      <c r="AI77" s="836"/>
      <c r="AJ77" s="836"/>
      <c r="AK77" s="836"/>
      <c r="AL77" s="836"/>
      <c r="AM77" s="836"/>
      <c r="AN77" s="836"/>
      <c r="AO77" s="836"/>
      <c r="AP77" s="836"/>
      <c r="AQ77" s="836"/>
      <c r="AR77" s="836"/>
      <c r="AS77" s="836"/>
      <c r="AT77" s="836"/>
      <c r="AU77" s="836"/>
      <c r="AV77" s="836"/>
      <c r="AW77" s="836"/>
      <c r="AX77" s="836"/>
      <c r="AY77" s="836"/>
      <c r="AZ77" s="836"/>
      <c r="BA77" s="836"/>
      <c r="BB77" s="836"/>
      <c r="BC77" s="836"/>
      <c r="BD77" s="836"/>
      <c r="BE77" s="836"/>
      <c r="BF77" s="836"/>
      <c r="BG77" s="836"/>
      <c r="BH77" s="836"/>
      <c r="BI77" s="836"/>
      <c r="BJ77" s="836"/>
      <c r="BK77" s="836"/>
      <c r="BL77" s="836"/>
      <c r="BM77" s="836"/>
      <c r="BN77" s="836"/>
      <c r="BO77" s="836"/>
      <c r="BP77" s="836"/>
      <c r="BQ77" s="836"/>
      <c r="BR77" s="836"/>
      <c r="BS77" s="836"/>
      <c r="BT77" s="836"/>
      <c r="BU77" s="836"/>
      <c r="BV77" s="836"/>
      <c r="BW77" s="836"/>
      <c r="BX77" s="836"/>
      <c r="BY77" s="836"/>
      <c r="BZ77" s="836"/>
      <c r="CA77" s="836"/>
      <c r="CB77" s="836"/>
      <c r="CC77" s="836"/>
      <c r="CD77" s="836"/>
      <c r="CE77" s="836"/>
      <c r="CF77" s="836"/>
      <c r="CG77" s="836"/>
      <c r="CH77" s="836"/>
      <c r="CI77" s="836"/>
      <c r="CJ77" s="836"/>
      <c r="CK77" s="836"/>
      <c r="CL77" s="836"/>
      <c r="CM77" s="836"/>
      <c r="CN77" s="836"/>
      <c r="CO77" s="836"/>
      <c r="CP77" s="836"/>
      <c r="CQ77" s="836"/>
      <c r="CR77" s="836"/>
      <c r="CS77" s="836"/>
      <c r="CT77" s="836"/>
      <c r="CU77" s="836"/>
      <c r="CV77" s="836"/>
      <c r="CW77" s="836"/>
      <c r="CX77" s="836"/>
      <c r="CY77" s="836"/>
      <c r="CZ77" s="836"/>
      <c r="DA77" s="836"/>
      <c r="DB77" s="836"/>
      <c r="DC77" s="836"/>
      <c r="DD77" s="836"/>
      <c r="DE77" s="836"/>
      <c r="DF77" s="836"/>
      <c r="DG77" s="836"/>
      <c r="DH77" s="836"/>
      <c r="DI77" s="836"/>
      <c r="DJ77" s="836"/>
      <c r="DK77" s="836"/>
      <c r="DL77" s="836"/>
      <c r="DM77" s="836"/>
      <c r="DN77" s="836"/>
      <c r="DO77" s="836"/>
      <c r="DP77" s="836"/>
      <c r="DQ77" s="836"/>
      <c r="DR77" s="836"/>
      <c r="DS77" s="836"/>
      <c r="DT77" s="836"/>
      <c r="DU77" s="836"/>
      <c r="DV77" s="836"/>
      <c r="DW77" s="836"/>
      <c r="DX77" s="836"/>
      <c r="DY77" s="836"/>
      <c r="DZ77" s="836"/>
      <c r="EA77" s="836"/>
      <c r="EB77" s="836"/>
      <c r="EC77" s="836"/>
      <c r="ED77" s="836"/>
      <c r="EE77" s="836"/>
      <c r="EF77" s="836"/>
      <c r="EG77" s="836"/>
      <c r="EH77" s="836"/>
      <c r="EI77" s="836"/>
      <c r="EJ77" s="836"/>
      <c r="EK77" s="836"/>
      <c r="EL77" s="836"/>
      <c r="EM77" s="836"/>
      <c r="EN77" s="836"/>
      <c r="EO77" s="836"/>
      <c r="EP77" s="836"/>
      <c r="EQ77" s="836"/>
      <c r="ER77" s="836"/>
      <c r="ES77" s="836"/>
      <c r="ET77" s="836"/>
      <c r="EU77" s="836"/>
      <c r="EV77" s="836"/>
      <c r="EW77" s="836"/>
      <c r="EX77" s="836"/>
      <c r="EY77" s="836"/>
      <c r="EZ77" s="836"/>
      <c r="FA77" s="836"/>
      <c r="FB77" s="836"/>
      <c r="FC77" s="836"/>
      <c r="FD77" s="836"/>
      <c r="FE77" s="836"/>
      <c r="FF77" s="836"/>
      <c r="FG77" s="836"/>
      <c r="FH77" s="836"/>
      <c r="FI77" s="836"/>
      <c r="FJ77" s="836"/>
      <c r="FK77" s="836"/>
      <c r="FL77" s="836"/>
      <c r="FM77" s="836"/>
      <c r="FN77" s="836"/>
      <c r="FO77" s="836"/>
      <c r="FP77" s="836"/>
      <c r="FQ77" s="836"/>
      <c r="FR77" s="836"/>
      <c r="FS77" s="836"/>
      <c r="FT77" s="836"/>
      <c r="FU77" s="836"/>
      <c r="FV77" s="836"/>
      <c r="FW77" s="836"/>
      <c r="FX77" s="836"/>
      <c r="FY77" s="836"/>
      <c r="FZ77" s="836"/>
      <c r="GA77" s="836"/>
      <c r="GB77" s="836"/>
      <c r="GC77" s="836"/>
      <c r="GD77" s="836"/>
      <c r="GE77" s="836"/>
      <c r="GF77" s="836"/>
      <c r="GG77" s="836"/>
      <c r="GH77" s="836"/>
      <c r="GI77" s="836"/>
      <c r="GJ77" s="836"/>
      <c r="GK77" s="836"/>
      <c r="GL77" s="836"/>
      <c r="GM77" s="836"/>
      <c r="GN77" s="836"/>
      <c r="GO77" s="836"/>
      <c r="GP77" s="836"/>
      <c r="GQ77" s="836"/>
      <c r="GR77" s="836"/>
      <c r="GS77" s="836"/>
      <c r="GT77" s="836"/>
      <c r="GU77" s="836"/>
      <c r="GV77" s="836"/>
      <c r="GW77" s="836"/>
      <c r="GX77" s="836"/>
      <c r="GY77" s="836"/>
      <c r="GZ77" s="836"/>
      <c r="HA77" s="836"/>
      <c r="HB77" s="836"/>
      <c r="HC77" s="836"/>
      <c r="HD77" s="836"/>
      <c r="HE77" s="836"/>
      <c r="HF77" s="836"/>
      <c r="HG77" s="836"/>
    </row>
    <row r="78" spans="1:215" s="512" customFormat="1" ht="15" customHeight="1" x14ac:dyDescent="0.3">
      <c r="A78" s="511"/>
      <c r="B78" s="703">
        <f>SUM(B77-B76)</f>
        <v>31155.886195804691</v>
      </c>
      <c r="C78" s="703">
        <f t="shared" ref="C78:H78" si="67">SUM(C77-C76)</f>
        <v>12001.686016510037</v>
      </c>
      <c r="D78" s="703">
        <f t="shared" si="67"/>
        <v>1754.3101506347884</v>
      </c>
      <c r="E78" s="671">
        <f t="shared" si="67"/>
        <v>-42332.21097140701</v>
      </c>
      <c r="F78" s="703">
        <f t="shared" si="67"/>
        <v>2579.6713915427681</v>
      </c>
      <c r="G78" s="671">
        <f t="shared" si="67"/>
        <v>-81296.395034591857</v>
      </c>
      <c r="H78" s="671">
        <f t="shared" si="67"/>
        <v>-107276.87530494481</v>
      </c>
      <c r="I78" s="719">
        <f>SUM(H77-H76)/H77</f>
        <v>-7.1732551242902537E-2</v>
      </c>
      <c r="J78" s="679">
        <f>SUM(J77-J76)</f>
        <v>0</v>
      </c>
      <c r="K78" s="676">
        <f t="shared" ref="K78" si="68">SUM(K77-K76)</f>
        <v>171</v>
      </c>
      <c r="L78" s="754">
        <f t="shared" ref="L78" si="69">SUM(L77-L76)</f>
        <v>0</v>
      </c>
      <c r="M78" s="754">
        <f t="shared" ref="M78" si="70">SUM(M77-M76)</f>
        <v>0</v>
      </c>
      <c r="N78" s="754">
        <f t="shared" ref="N78" si="71">SUM(N77-N76)</f>
        <v>0</v>
      </c>
      <c r="O78" s="754">
        <f t="shared" ref="O78" si="72">SUM(O77-O76)</f>
        <v>0</v>
      </c>
      <c r="P78" s="754">
        <f t="shared" ref="P78" si="73">SUM(P77-P76)</f>
        <v>0</v>
      </c>
      <c r="Q78" s="737">
        <f t="shared" ref="Q78" si="74">SUM(Q77-Q76)</f>
        <v>0</v>
      </c>
      <c r="R78" s="772">
        <f t="shared" ref="R78" si="75">SUM(R77-R76)</f>
        <v>0</v>
      </c>
      <c r="S78" s="772">
        <f t="shared" ref="S78" si="76">SUM(S77-S76)</f>
        <v>0</v>
      </c>
      <c r="T78" s="772">
        <f t="shared" ref="T78" si="77">SUM(T77-T76)</f>
        <v>0</v>
      </c>
      <c r="U78" s="772">
        <f t="shared" ref="U78" si="78">SUM(U77-U76)</f>
        <v>0</v>
      </c>
      <c r="V78" s="772">
        <f t="shared" ref="V78" si="79">SUM(V77-V76)</f>
        <v>0</v>
      </c>
      <c r="W78" s="772">
        <f t="shared" ref="W78" si="80">SUM(W77-W76)</f>
        <v>0</v>
      </c>
      <c r="X78" s="873">
        <f t="shared" ref="X78" si="81">SUM(X77-X76)</f>
        <v>0</v>
      </c>
      <c r="Y78" s="835"/>
      <c r="Z78" s="836"/>
      <c r="AA78" s="836"/>
      <c r="AB78" s="836"/>
      <c r="AC78" s="836"/>
      <c r="AD78" s="836"/>
      <c r="AE78" s="836"/>
      <c r="AF78" s="836"/>
      <c r="AG78" s="836"/>
      <c r="AH78" s="836"/>
      <c r="AI78" s="836"/>
      <c r="AJ78" s="836"/>
      <c r="AK78" s="836"/>
      <c r="AL78" s="836"/>
      <c r="AM78" s="836"/>
      <c r="AN78" s="836"/>
      <c r="AO78" s="836"/>
      <c r="AP78" s="836"/>
      <c r="AQ78" s="836"/>
      <c r="AR78" s="836"/>
      <c r="AS78" s="836"/>
      <c r="AT78" s="836"/>
      <c r="AU78" s="836"/>
      <c r="AV78" s="836"/>
      <c r="AW78" s="836"/>
      <c r="AX78" s="836"/>
      <c r="AY78" s="836"/>
      <c r="AZ78" s="836"/>
      <c r="BA78" s="836"/>
      <c r="BB78" s="836"/>
      <c r="BC78" s="836"/>
      <c r="BD78" s="836"/>
      <c r="BE78" s="836"/>
      <c r="BF78" s="836"/>
      <c r="BG78" s="836"/>
      <c r="BH78" s="836"/>
      <c r="BI78" s="836"/>
      <c r="BJ78" s="836"/>
      <c r="BK78" s="836"/>
      <c r="BL78" s="836"/>
      <c r="BM78" s="836"/>
      <c r="BN78" s="836"/>
      <c r="BO78" s="836"/>
      <c r="BP78" s="836"/>
      <c r="BQ78" s="836"/>
      <c r="BR78" s="836"/>
      <c r="BS78" s="836"/>
      <c r="BT78" s="836"/>
      <c r="BU78" s="836"/>
      <c r="BV78" s="836"/>
      <c r="BW78" s="836"/>
      <c r="BX78" s="836"/>
      <c r="BY78" s="836"/>
      <c r="BZ78" s="836"/>
      <c r="CA78" s="836"/>
      <c r="CB78" s="836"/>
      <c r="CC78" s="836"/>
      <c r="CD78" s="836"/>
      <c r="CE78" s="836"/>
      <c r="CF78" s="836"/>
      <c r="CG78" s="836"/>
      <c r="CH78" s="836"/>
      <c r="CI78" s="836"/>
      <c r="CJ78" s="836"/>
      <c r="CK78" s="836"/>
      <c r="CL78" s="836"/>
      <c r="CM78" s="836"/>
      <c r="CN78" s="836"/>
      <c r="CO78" s="836"/>
      <c r="CP78" s="836"/>
      <c r="CQ78" s="836"/>
      <c r="CR78" s="836"/>
      <c r="CS78" s="836"/>
      <c r="CT78" s="836"/>
      <c r="CU78" s="836"/>
      <c r="CV78" s="836"/>
      <c r="CW78" s="836"/>
      <c r="CX78" s="836"/>
      <c r="CY78" s="836"/>
      <c r="CZ78" s="836"/>
      <c r="DA78" s="836"/>
      <c r="DB78" s="836"/>
      <c r="DC78" s="836"/>
      <c r="DD78" s="836"/>
      <c r="DE78" s="836"/>
      <c r="DF78" s="836"/>
      <c r="DG78" s="836"/>
      <c r="DH78" s="836"/>
      <c r="DI78" s="836"/>
      <c r="DJ78" s="836"/>
      <c r="DK78" s="836"/>
      <c r="DL78" s="836"/>
      <c r="DM78" s="836"/>
      <c r="DN78" s="836"/>
      <c r="DO78" s="836"/>
      <c r="DP78" s="836"/>
      <c r="DQ78" s="836"/>
      <c r="DR78" s="836"/>
      <c r="DS78" s="836"/>
      <c r="DT78" s="836"/>
      <c r="DU78" s="836"/>
      <c r="DV78" s="836"/>
      <c r="DW78" s="836"/>
      <c r="DX78" s="836"/>
      <c r="DY78" s="836"/>
      <c r="DZ78" s="836"/>
      <c r="EA78" s="836"/>
      <c r="EB78" s="836"/>
      <c r="EC78" s="836"/>
      <c r="ED78" s="836"/>
      <c r="EE78" s="836"/>
      <c r="EF78" s="836"/>
      <c r="EG78" s="836"/>
      <c r="EH78" s="836"/>
      <c r="EI78" s="836"/>
      <c r="EJ78" s="836"/>
      <c r="EK78" s="836"/>
      <c r="EL78" s="836"/>
      <c r="EM78" s="836"/>
      <c r="EN78" s="836"/>
      <c r="EO78" s="836"/>
      <c r="EP78" s="836"/>
      <c r="EQ78" s="836"/>
      <c r="ER78" s="836"/>
      <c r="ES78" s="836"/>
      <c r="ET78" s="836"/>
      <c r="EU78" s="836"/>
      <c r="EV78" s="836"/>
      <c r="EW78" s="836"/>
      <c r="EX78" s="836"/>
      <c r="EY78" s="836"/>
      <c r="EZ78" s="836"/>
      <c r="FA78" s="836"/>
      <c r="FB78" s="836"/>
      <c r="FC78" s="836"/>
      <c r="FD78" s="836"/>
      <c r="FE78" s="836"/>
      <c r="FF78" s="836"/>
      <c r="FG78" s="836"/>
      <c r="FH78" s="836"/>
      <c r="FI78" s="836"/>
      <c r="FJ78" s="836"/>
      <c r="FK78" s="836"/>
      <c r="FL78" s="836"/>
      <c r="FM78" s="836"/>
      <c r="FN78" s="836"/>
      <c r="FO78" s="836"/>
      <c r="FP78" s="836"/>
      <c r="FQ78" s="836"/>
      <c r="FR78" s="836"/>
      <c r="FS78" s="836"/>
      <c r="FT78" s="836"/>
      <c r="FU78" s="836"/>
      <c r="FV78" s="836"/>
      <c r="FW78" s="836"/>
      <c r="FX78" s="836"/>
      <c r="FY78" s="836"/>
      <c r="FZ78" s="836"/>
      <c r="GA78" s="836"/>
      <c r="GB78" s="836"/>
      <c r="GC78" s="836"/>
      <c r="GD78" s="836"/>
      <c r="GE78" s="836"/>
      <c r="GF78" s="836"/>
      <c r="GG78" s="836"/>
      <c r="GH78" s="836"/>
      <c r="GI78" s="836"/>
      <c r="GJ78" s="836"/>
      <c r="GK78" s="836"/>
      <c r="GL78" s="836"/>
      <c r="GM78" s="836"/>
      <c r="GN78" s="836"/>
      <c r="GO78" s="836"/>
      <c r="GP78" s="836"/>
      <c r="GQ78" s="836"/>
      <c r="GR78" s="836"/>
      <c r="GS78" s="836"/>
      <c r="GT78" s="836"/>
      <c r="GU78" s="836"/>
      <c r="GV78" s="836"/>
      <c r="GW78" s="836"/>
      <c r="GX78" s="836"/>
      <c r="GY78" s="836"/>
      <c r="GZ78" s="836"/>
      <c r="HA78" s="836"/>
      <c r="HB78" s="836"/>
      <c r="HC78" s="836"/>
      <c r="HD78" s="836"/>
      <c r="HE78" s="836"/>
      <c r="HF78" s="836"/>
      <c r="HG78" s="836"/>
    </row>
    <row r="79" spans="1:215" s="690" customFormat="1" ht="15" customHeight="1" x14ac:dyDescent="0.3">
      <c r="A79" s="688"/>
      <c r="B79" s="713"/>
      <c r="C79" s="713"/>
      <c r="D79" s="713"/>
      <c r="E79" s="713"/>
      <c r="F79" s="713"/>
      <c r="G79" s="713"/>
      <c r="H79" s="713"/>
      <c r="I79" s="746"/>
      <c r="J79" s="756"/>
      <c r="K79" s="702"/>
      <c r="L79" s="757"/>
      <c r="M79" s="757"/>
      <c r="N79" s="757"/>
      <c r="O79" s="757"/>
      <c r="P79" s="757"/>
      <c r="Q79" s="739"/>
      <c r="R79" s="749"/>
      <c r="S79" s="785"/>
      <c r="T79" s="785"/>
      <c r="U79" s="785"/>
      <c r="V79" s="785"/>
      <c r="W79" s="785"/>
      <c r="X79" s="790"/>
      <c r="Y79" s="835"/>
      <c r="Z79" s="836"/>
      <c r="AA79" s="836"/>
      <c r="AB79" s="836"/>
      <c r="AC79" s="836"/>
      <c r="AD79" s="836"/>
      <c r="AE79" s="836"/>
      <c r="AF79" s="836"/>
      <c r="AG79" s="836"/>
      <c r="AH79" s="836"/>
      <c r="AI79" s="836"/>
      <c r="AJ79" s="836"/>
      <c r="AK79" s="836"/>
      <c r="AL79" s="836"/>
      <c r="AM79" s="836"/>
      <c r="AN79" s="836"/>
      <c r="AO79" s="836"/>
      <c r="AP79" s="836"/>
      <c r="AQ79" s="836"/>
      <c r="AR79" s="836"/>
      <c r="AS79" s="836"/>
      <c r="AT79" s="836"/>
      <c r="AU79" s="836"/>
      <c r="AV79" s="836"/>
      <c r="AW79" s="836"/>
      <c r="AX79" s="836"/>
      <c r="AY79" s="836"/>
      <c r="AZ79" s="836"/>
      <c r="BA79" s="836"/>
      <c r="BB79" s="836"/>
      <c r="BC79" s="836"/>
      <c r="BD79" s="836"/>
      <c r="BE79" s="836"/>
      <c r="BF79" s="836"/>
      <c r="BG79" s="836"/>
      <c r="BH79" s="836"/>
      <c r="BI79" s="836"/>
      <c r="BJ79" s="836"/>
      <c r="BK79" s="836"/>
      <c r="BL79" s="836"/>
      <c r="BM79" s="836"/>
      <c r="BN79" s="836"/>
      <c r="BO79" s="836"/>
      <c r="BP79" s="836"/>
      <c r="BQ79" s="836"/>
      <c r="BR79" s="836"/>
      <c r="BS79" s="836"/>
      <c r="BT79" s="836"/>
      <c r="BU79" s="836"/>
      <c r="BV79" s="836"/>
      <c r="BW79" s="836"/>
      <c r="BX79" s="836"/>
      <c r="BY79" s="836"/>
      <c r="BZ79" s="836"/>
      <c r="CA79" s="836"/>
      <c r="CB79" s="836"/>
      <c r="CC79" s="836"/>
      <c r="CD79" s="836"/>
      <c r="CE79" s="836"/>
      <c r="CF79" s="836"/>
      <c r="CG79" s="836"/>
      <c r="CH79" s="836"/>
      <c r="CI79" s="836"/>
      <c r="CJ79" s="836"/>
      <c r="CK79" s="836"/>
      <c r="CL79" s="836"/>
      <c r="CM79" s="836"/>
      <c r="CN79" s="836"/>
      <c r="CO79" s="836"/>
      <c r="CP79" s="836"/>
      <c r="CQ79" s="836"/>
      <c r="CR79" s="836"/>
      <c r="CS79" s="836"/>
      <c r="CT79" s="836"/>
      <c r="CU79" s="836"/>
      <c r="CV79" s="836"/>
      <c r="CW79" s="836"/>
      <c r="CX79" s="836"/>
      <c r="CY79" s="836"/>
      <c r="CZ79" s="836"/>
      <c r="DA79" s="836"/>
      <c r="DB79" s="836"/>
      <c r="DC79" s="836"/>
      <c r="DD79" s="836"/>
      <c r="DE79" s="836"/>
      <c r="DF79" s="836"/>
      <c r="DG79" s="836"/>
      <c r="DH79" s="836"/>
      <c r="DI79" s="836"/>
      <c r="DJ79" s="836"/>
      <c r="DK79" s="836"/>
      <c r="DL79" s="836"/>
      <c r="DM79" s="836"/>
      <c r="DN79" s="836"/>
      <c r="DO79" s="836"/>
      <c r="DP79" s="836"/>
      <c r="DQ79" s="836"/>
      <c r="DR79" s="836"/>
      <c r="DS79" s="836"/>
      <c r="DT79" s="836"/>
      <c r="DU79" s="836"/>
      <c r="DV79" s="836"/>
      <c r="DW79" s="836"/>
      <c r="DX79" s="836"/>
      <c r="DY79" s="836"/>
      <c r="DZ79" s="836"/>
      <c r="EA79" s="836"/>
      <c r="EB79" s="836"/>
      <c r="EC79" s="836"/>
      <c r="ED79" s="836"/>
      <c r="EE79" s="836"/>
      <c r="EF79" s="836"/>
      <c r="EG79" s="836"/>
      <c r="EH79" s="836"/>
      <c r="EI79" s="836"/>
      <c r="EJ79" s="836"/>
      <c r="EK79" s="836"/>
      <c r="EL79" s="836"/>
      <c r="EM79" s="836"/>
      <c r="EN79" s="836"/>
      <c r="EO79" s="836"/>
      <c r="EP79" s="836"/>
      <c r="EQ79" s="836"/>
      <c r="ER79" s="836"/>
      <c r="ES79" s="836"/>
      <c r="ET79" s="836"/>
      <c r="EU79" s="836"/>
      <c r="EV79" s="836"/>
      <c r="EW79" s="836"/>
      <c r="EX79" s="836"/>
      <c r="EY79" s="836"/>
      <c r="EZ79" s="836"/>
      <c r="FA79" s="836"/>
      <c r="FB79" s="836"/>
      <c r="FC79" s="836"/>
      <c r="FD79" s="836"/>
      <c r="FE79" s="836"/>
      <c r="FF79" s="836"/>
      <c r="FG79" s="836"/>
      <c r="FH79" s="836"/>
      <c r="FI79" s="836"/>
      <c r="FJ79" s="836"/>
      <c r="FK79" s="836"/>
      <c r="FL79" s="836"/>
      <c r="FM79" s="836"/>
      <c r="FN79" s="836"/>
      <c r="FO79" s="836"/>
      <c r="FP79" s="836"/>
      <c r="FQ79" s="836"/>
      <c r="FR79" s="836"/>
      <c r="FS79" s="836"/>
      <c r="FT79" s="836"/>
      <c r="FU79" s="836"/>
      <c r="FV79" s="836"/>
      <c r="FW79" s="836"/>
      <c r="FX79" s="836"/>
      <c r="FY79" s="836"/>
      <c r="FZ79" s="836"/>
      <c r="GA79" s="836"/>
      <c r="GB79" s="836"/>
      <c r="GC79" s="836"/>
      <c r="GD79" s="836"/>
      <c r="GE79" s="836"/>
      <c r="GF79" s="836"/>
      <c r="GG79" s="836"/>
      <c r="GH79" s="836"/>
      <c r="GI79" s="836"/>
      <c r="GJ79" s="836"/>
      <c r="GK79" s="836"/>
      <c r="GL79" s="836"/>
      <c r="GM79" s="836"/>
      <c r="GN79" s="836"/>
      <c r="GO79" s="836"/>
      <c r="GP79" s="836"/>
      <c r="GQ79" s="836"/>
      <c r="GR79" s="836"/>
      <c r="GS79" s="836"/>
      <c r="GT79" s="836"/>
      <c r="GU79" s="836"/>
      <c r="GV79" s="836"/>
      <c r="GW79" s="836"/>
      <c r="GX79" s="836"/>
      <c r="GY79" s="836"/>
      <c r="GZ79" s="836"/>
      <c r="HA79" s="836"/>
      <c r="HB79" s="836"/>
      <c r="HC79" s="836"/>
      <c r="HD79" s="836"/>
      <c r="HE79" s="836"/>
      <c r="HF79" s="836"/>
      <c r="HG79" s="836"/>
    </row>
    <row r="80" spans="1:215" s="512" customFormat="1" ht="15" customHeight="1" x14ac:dyDescent="0.3">
      <c r="A80" s="511" t="s">
        <v>903</v>
      </c>
      <c r="B80" s="675">
        <f>'FY20 Final Allocations '!Y118</f>
        <v>398168.61713608995</v>
      </c>
      <c r="C80" s="675">
        <f>'FY20 Final Allocations '!Z118</f>
        <v>96008.75326292016</v>
      </c>
      <c r="D80" s="675">
        <f>'FY20 Final Allocations '!AA118</f>
        <v>176212.99368103759</v>
      </c>
      <c r="E80" s="675">
        <f>'FY20 Final Allocations '!AB118</f>
        <v>178052.77206739807</v>
      </c>
      <c r="F80" s="675">
        <f>'FY20 Final Allocations '!AC118</f>
        <v>848443.13614744577</v>
      </c>
      <c r="G80" s="675">
        <f>'FY20 Final Allocations '!Q118</f>
        <v>16470.840941040595</v>
      </c>
      <c r="H80" s="675">
        <f>'FY20 Final Allocations '!BB118</f>
        <v>842528.76338451682</v>
      </c>
      <c r="I80" s="870"/>
      <c r="J80" s="791">
        <f>'FY21 Formula County '!K111</f>
        <v>715</v>
      </c>
      <c r="K80" s="676">
        <f>'FY20 Final Allocations '!AX118</f>
        <v>1122</v>
      </c>
      <c r="L80" s="754"/>
      <c r="M80" s="754"/>
      <c r="N80" s="754"/>
      <c r="O80" s="754"/>
      <c r="P80" s="754"/>
      <c r="Q80" s="737"/>
      <c r="R80" s="755">
        <f>'FY21 Formula County '!F111</f>
        <v>671</v>
      </c>
      <c r="S80" s="755">
        <f>'FY21 Formula County '!G111</f>
        <v>0</v>
      </c>
      <c r="T80" s="755">
        <f>'FY21 Formula County '!H111</f>
        <v>0</v>
      </c>
      <c r="U80" s="755">
        <f>'FY21 Formula County '!I111</f>
        <v>44</v>
      </c>
      <c r="V80" s="755">
        <f>'FY21 Formula County '!K111</f>
        <v>715</v>
      </c>
      <c r="W80" s="755">
        <f>'FY21 Formula County '!L111</f>
        <v>3524</v>
      </c>
      <c r="X80" s="850">
        <f>'FY21 Formula County '!M111</f>
        <v>0.20289443813847899</v>
      </c>
      <c r="Y80" s="835"/>
      <c r="Z80" s="836"/>
      <c r="AA80" s="836"/>
      <c r="AB80" s="836"/>
      <c r="AC80" s="836"/>
      <c r="AD80" s="836"/>
      <c r="AE80" s="836"/>
      <c r="AF80" s="836"/>
      <c r="AG80" s="836"/>
      <c r="AH80" s="836"/>
      <c r="AI80" s="836"/>
      <c r="AJ80" s="836"/>
      <c r="AK80" s="836"/>
      <c r="AL80" s="836"/>
      <c r="AM80" s="836"/>
      <c r="AN80" s="836"/>
      <c r="AO80" s="836"/>
      <c r="AP80" s="836"/>
      <c r="AQ80" s="836"/>
      <c r="AR80" s="836"/>
      <c r="AS80" s="836"/>
      <c r="AT80" s="836"/>
      <c r="AU80" s="836"/>
      <c r="AV80" s="836"/>
      <c r="AW80" s="836"/>
      <c r="AX80" s="836"/>
      <c r="AY80" s="836"/>
      <c r="AZ80" s="836"/>
      <c r="BA80" s="836"/>
      <c r="BB80" s="836"/>
      <c r="BC80" s="836"/>
      <c r="BD80" s="836"/>
      <c r="BE80" s="836"/>
      <c r="BF80" s="836"/>
      <c r="BG80" s="836"/>
      <c r="BH80" s="836"/>
      <c r="BI80" s="836"/>
      <c r="BJ80" s="836"/>
      <c r="BK80" s="836"/>
      <c r="BL80" s="836"/>
      <c r="BM80" s="836"/>
      <c r="BN80" s="836"/>
      <c r="BO80" s="836"/>
      <c r="BP80" s="836"/>
      <c r="BQ80" s="836"/>
      <c r="BR80" s="836"/>
      <c r="BS80" s="836"/>
      <c r="BT80" s="836"/>
      <c r="BU80" s="836"/>
      <c r="BV80" s="836"/>
      <c r="BW80" s="836"/>
      <c r="BX80" s="836"/>
      <c r="BY80" s="836"/>
      <c r="BZ80" s="836"/>
      <c r="CA80" s="836"/>
      <c r="CB80" s="836"/>
      <c r="CC80" s="836"/>
      <c r="CD80" s="836"/>
      <c r="CE80" s="836"/>
      <c r="CF80" s="836"/>
      <c r="CG80" s="836"/>
      <c r="CH80" s="836"/>
      <c r="CI80" s="836"/>
      <c r="CJ80" s="836"/>
      <c r="CK80" s="836"/>
      <c r="CL80" s="836"/>
      <c r="CM80" s="836"/>
      <c r="CN80" s="836"/>
      <c r="CO80" s="836"/>
      <c r="CP80" s="836"/>
      <c r="CQ80" s="836"/>
      <c r="CR80" s="836"/>
      <c r="CS80" s="836"/>
      <c r="CT80" s="836"/>
      <c r="CU80" s="836"/>
      <c r="CV80" s="836"/>
      <c r="CW80" s="836"/>
      <c r="CX80" s="836"/>
      <c r="CY80" s="836"/>
      <c r="CZ80" s="836"/>
      <c r="DA80" s="836"/>
      <c r="DB80" s="836"/>
      <c r="DC80" s="836"/>
      <c r="DD80" s="836"/>
      <c r="DE80" s="836"/>
      <c r="DF80" s="836"/>
      <c r="DG80" s="836"/>
      <c r="DH80" s="836"/>
      <c r="DI80" s="836"/>
      <c r="DJ80" s="836"/>
      <c r="DK80" s="836"/>
      <c r="DL80" s="836"/>
      <c r="DM80" s="836"/>
      <c r="DN80" s="836"/>
      <c r="DO80" s="836"/>
      <c r="DP80" s="836"/>
      <c r="DQ80" s="836"/>
      <c r="DR80" s="836"/>
      <c r="DS80" s="836"/>
      <c r="DT80" s="836"/>
      <c r="DU80" s="836"/>
      <c r="DV80" s="836"/>
      <c r="DW80" s="836"/>
      <c r="DX80" s="836"/>
      <c r="DY80" s="836"/>
      <c r="DZ80" s="836"/>
      <c r="EA80" s="836"/>
      <c r="EB80" s="836"/>
      <c r="EC80" s="836"/>
      <c r="ED80" s="836"/>
      <c r="EE80" s="836"/>
      <c r="EF80" s="836"/>
      <c r="EG80" s="836"/>
      <c r="EH80" s="836"/>
      <c r="EI80" s="836"/>
      <c r="EJ80" s="836"/>
      <c r="EK80" s="836"/>
      <c r="EL80" s="836"/>
      <c r="EM80" s="836"/>
      <c r="EN80" s="836"/>
      <c r="EO80" s="836"/>
      <c r="EP80" s="836"/>
      <c r="EQ80" s="836"/>
      <c r="ER80" s="836"/>
      <c r="ES80" s="836"/>
      <c r="ET80" s="836"/>
      <c r="EU80" s="836"/>
      <c r="EV80" s="836"/>
      <c r="EW80" s="836"/>
      <c r="EX80" s="836"/>
      <c r="EY80" s="836"/>
      <c r="EZ80" s="836"/>
      <c r="FA80" s="836"/>
      <c r="FB80" s="836"/>
      <c r="FC80" s="836"/>
      <c r="FD80" s="836"/>
      <c r="FE80" s="836"/>
      <c r="FF80" s="836"/>
      <c r="FG80" s="836"/>
      <c r="FH80" s="836"/>
      <c r="FI80" s="836"/>
      <c r="FJ80" s="836"/>
      <c r="FK80" s="836"/>
      <c r="FL80" s="836"/>
      <c r="FM80" s="836"/>
      <c r="FN80" s="836"/>
      <c r="FO80" s="836"/>
      <c r="FP80" s="836"/>
      <c r="FQ80" s="836"/>
      <c r="FR80" s="836"/>
      <c r="FS80" s="836"/>
      <c r="FT80" s="836"/>
      <c r="FU80" s="836"/>
      <c r="FV80" s="836"/>
      <c r="FW80" s="836"/>
      <c r="FX80" s="836"/>
      <c r="FY80" s="836"/>
      <c r="FZ80" s="836"/>
      <c r="GA80" s="836"/>
      <c r="GB80" s="836"/>
      <c r="GC80" s="836"/>
      <c r="GD80" s="836"/>
      <c r="GE80" s="836"/>
      <c r="GF80" s="836"/>
      <c r="GG80" s="836"/>
      <c r="GH80" s="836"/>
      <c r="GI80" s="836"/>
      <c r="GJ80" s="836"/>
      <c r="GK80" s="836"/>
      <c r="GL80" s="836"/>
      <c r="GM80" s="836"/>
      <c r="GN80" s="836"/>
      <c r="GO80" s="836"/>
      <c r="GP80" s="836"/>
      <c r="GQ80" s="836"/>
      <c r="GR80" s="836"/>
      <c r="GS80" s="836"/>
      <c r="GT80" s="836"/>
      <c r="GU80" s="836"/>
      <c r="GV80" s="836"/>
      <c r="GW80" s="836"/>
      <c r="GX80" s="836"/>
      <c r="GY80" s="836"/>
      <c r="GZ80" s="836"/>
      <c r="HA80" s="836"/>
      <c r="HB80" s="836"/>
      <c r="HC80" s="836"/>
      <c r="HD80" s="836"/>
      <c r="HE80" s="836"/>
      <c r="HF80" s="836"/>
      <c r="HG80" s="836"/>
    </row>
    <row r="81" spans="1:215" s="690" customFormat="1" ht="15" customHeight="1" thickBot="1" x14ac:dyDescent="0.35">
      <c r="A81" s="688">
        <v>2021</v>
      </c>
      <c r="B81" s="689">
        <f>'FY21 Allocations'!Y118</f>
        <v>403256.72565353272</v>
      </c>
      <c r="C81" s="689">
        <f>'FY21 Allocations'!Z118</f>
        <v>98706.897245539541</v>
      </c>
      <c r="D81" s="689">
        <f>'FY21 Allocations'!AA118</f>
        <v>169956.34280397391</v>
      </c>
      <c r="E81" s="689">
        <f>'FY21 Allocations'!AB118</f>
        <v>171730.79768147069</v>
      </c>
      <c r="F81" s="689">
        <f>'FY21 Allocations'!AC118</f>
        <v>843650.76338451682</v>
      </c>
      <c r="G81" s="689">
        <f>'FY21 Allocations'!Q118</f>
        <v>0</v>
      </c>
      <c r="H81" s="689">
        <f>'FY21 Allocations'!BB118</f>
        <v>827863.57442645996</v>
      </c>
      <c r="I81" s="746"/>
      <c r="J81" s="831">
        <f>'FY21 Formula Counts '!K111</f>
        <v>715</v>
      </c>
      <c r="K81" s="809">
        <f>'FY21 Allocations'!AX118</f>
        <v>1161</v>
      </c>
      <c r="L81" s="817"/>
      <c r="M81" s="817"/>
      <c r="N81" s="817"/>
      <c r="O81" s="817"/>
      <c r="P81" s="817"/>
      <c r="Q81" s="817"/>
      <c r="R81" s="818">
        <f>'FY21 Formula Counts '!F111</f>
        <v>671</v>
      </c>
      <c r="S81" s="818">
        <f>'FY21 Formula Counts '!G111</f>
        <v>0</v>
      </c>
      <c r="T81" s="818">
        <f>'FY21 Formula Counts '!H111</f>
        <v>0</v>
      </c>
      <c r="U81" s="818">
        <f>'FY21 Formula Counts '!I111</f>
        <v>44</v>
      </c>
      <c r="V81" s="818">
        <f>'FY21 Formula Counts '!K111</f>
        <v>715</v>
      </c>
      <c r="W81" s="818">
        <f>'FY21 Formula Counts '!L111</f>
        <v>3524</v>
      </c>
      <c r="X81" s="846">
        <f>'FY21 Formula Counts '!M111</f>
        <v>0.20289443813847899</v>
      </c>
      <c r="Y81" s="835"/>
      <c r="Z81" s="836"/>
      <c r="AA81" s="836"/>
      <c r="AB81" s="836"/>
      <c r="AC81" s="836"/>
      <c r="AD81" s="836"/>
      <c r="AE81" s="836"/>
      <c r="AF81" s="836"/>
      <c r="AG81" s="836"/>
      <c r="AH81" s="836"/>
      <c r="AI81" s="836"/>
      <c r="AJ81" s="836"/>
      <c r="AK81" s="836"/>
      <c r="AL81" s="836"/>
      <c r="AM81" s="836"/>
      <c r="AN81" s="836"/>
      <c r="AO81" s="836"/>
      <c r="AP81" s="836"/>
      <c r="AQ81" s="836"/>
      <c r="AR81" s="836"/>
      <c r="AS81" s="836"/>
      <c r="AT81" s="836"/>
      <c r="AU81" s="836"/>
      <c r="AV81" s="836"/>
      <c r="AW81" s="836"/>
      <c r="AX81" s="836"/>
      <c r="AY81" s="836"/>
      <c r="AZ81" s="836"/>
      <c r="BA81" s="836"/>
      <c r="BB81" s="836"/>
      <c r="BC81" s="836"/>
      <c r="BD81" s="836"/>
      <c r="BE81" s="836"/>
      <c r="BF81" s="836"/>
      <c r="BG81" s="836"/>
      <c r="BH81" s="836"/>
      <c r="BI81" s="836"/>
      <c r="BJ81" s="836"/>
      <c r="BK81" s="836"/>
      <c r="BL81" s="836"/>
      <c r="BM81" s="836"/>
      <c r="BN81" s="836"/>
      <c r="BO81" s="836"/>
      <c r="BP81" s="836"/>
      <c r="BQ81" s="836"/>
      <c r="BR81" s="836"/>
      <c r="BS81" s="836"/>
      <c r="BT81" s="836"/>
      <c r="BU81" s="836"/>
      <c r="BV81" s="836"/>
      <c r="BW81" s="836"/>
      <c r="BX81" s="836"/>
      <c r="BY81" s="836"/>
      <c r="BZ81" s="836"/>
      <c r="CA81" s="836"/>
      <c r="CB81" s="836"/>
      <c r="CC81" s="836"/>
      <c r="CD81" s="836"/>
      <c r="CE81" s="836"/>
      <c r="CF81" s="836"/>
      <c r="CG81" s="836"/>
      <c r="CH81" s="836"/>
      <c r="CI81" s="836"/>
      <c r="CJ81" s="836"/>
      <c r="CK81" s="836"/>
      <c r="CL81" s="836"/>
      <c r="CM81" s="836"/>
      <c r="CN81" s="836"/>
      <c r="CO81" s="836"/>
      <c r="CP81" s="836"/>
      <c r="CQ81" s="836"/>
      <c r="CR81" s="836"/>
      <c r="CS81" s="836"/>
      <c r="CT81" s="836"/>
      <c r="CU81" s="836"/>
      <c r="CV81" s="836"/>
      <c r="CW81" s="836"/>
      <c r="CX81" s="836"/>
      <c r="CY81" s="836"/>
      <c r="CZ81" s="836"/>
      <c r="DA81" s="836"/>
      <c r="DB81" s="836"/>
      <c r="DC81" s="836"/>
      <c r="DD81" s="836"/>
      <c r="DE81" s="836"/>
      <c r="DF81" s="836"/>
      <c r="DG81" s="836"/>
      <c r="DH81" s="836"/>
      <c r="DI81" s="836"/>
      <c r="DJ81" s="836"/>
      <c r="DK81" s="836"/>
      <c r="DL81" s="836"/>
      <c r="DM81" s="836"/>
      <c r="DN81" s="836"/>
      <c r="DO81" s="836"/>
      <c r="DP81" s="836"/>
      <c r="DQ81" s="836"/>
      <c r="DR81" s="836"/>
      <c r="DS81" s="836"/>
      <c r="DT81" s="836"/>
      <c r="DU81" s="836"/>
      <c r="DV81" s="836"/>
      <c r="DW81" s="836"/>
      <c r="DX81" s="836"/>
      <c r="DY81" s="836"/>
      <c r="DZ81" s="836"/>
      <c r="EA81" s="836"/>
      <c r="EB81" s="836"/>
      <c r="EC81" s="836"/>
      <c r="ED81" s="836"/>
      <c r="EE81" s="836"/>
      <c r="EF81" s="836"/>
      <c r="EG81" s="836"/>
      <c r="EH81" s="836"/>
      <c r="EI81" s="836"/>
      <c r="EJ81" s="836"/>
      <c r="EK81" s="836"/>
      <c r="EL81" s="836"/>
      <c r="EM81" s="836"/>
      <c r="EN81" s="836"/>
      <c r="EO81" s="836"/>
      <c r="EP81" s="836"/>
      <c r="EQ81" s="836"/>
      <c r="ER81" s="836"/>
      <c r="ES81" s="836"/>
      <c r="ET81" s="836"/>
      <c r="EU81" s="836"/>
      <c r="EV81" s="836"/>
      <c r="EW81" s="836"/>
      <c r="EX81" s="836"/>
      <c r="EY81" s="836"/>
      <c r="EZ81" s="836"/>
      <c r="FA81" s="836"/>
      <c r="FB81" s="836"/>
      <c r="FC81" s="836"/>
      <c r="FD81" s="836"/>
      <c r="FE81" s="836"/>
      <c r="FF81" s="836"/>
      <c r="FG81" s="836"/>
      <c r="FH81" s="836"/>
      <c r="FI81" s="836"/>
      <c r="FJ81" s="836"/>
      <c r="FK81" s="836"/>
      <c r="FL81" s="836"/>
      <c r="FM81" s="836"/>
      <c r="FN81" s="836"/>
      <c r="FO81" s="836"/>
      <c r="FP81" s="836"/>
      <c r="FQ81" s="836"/>
      <c r="FR81" s="836"/>
      <c r="FS81" s="836"/>
      <c r="FT81" s="836"/>
      <c r="FU81" s="836"/>
      <c r="FV81" s="836"/>
      <c r="FW81" s="836"/>
      <c r="FX81" s="836"/>
      <c r="FY81" s="836"/>
      <c r="FZ81" s="836"/>
      <c r="GA81" s="836"/>
      <c r="GB81" s="836"/>
      <c r="GC81" s="836"/>
      <c r="GD81" s="836"/>
      <c r="GE81" s="836"/>
      <c r="GF81" s="836"/>
      <c r="GG81" s="836"/>
      <c r="GH81" s="836"/>
      <c r="GI81" s="836"/>
      <c r="GJ81" s="836"/>
      <c r="GK81" s="836"/>
      <c r="GL81" s="836"/>
      <c r="GM81" s="836"/>
      <c r="GN81" s="836"/>
      <c r="GO81" s="836"/>
      <c r="GP81" s="836"/>
      <c r="GQ81" s="836"/>
      <c r="GR81" s="836"/>
      <c r="GS81" s="836"/>
      <c r="GT81" s="836"/>
      <c r="GU81" s="836"/>
      <c r="GV81" s="836"/>
      <c r="GW81" s="836"/>
      <c r="GX81" s="836"/>
      <c r="GY81" s="836"/>
      <c r="GZ81" s="836"/>
      <c r="HA81" s="836"/>
      <c r="HB81" s="836"/>
      <c r="HC81" s="836"/>
      <c r="HD81" s="836"/>
      <c r="HE81" s="836"/>
      <c r="HF81" s="836"/>
      <c r="HG81" s="836"/>
    </row>
    <row r="82" spans="1:215" s="512" customFormat="1" ht="15" customHeight="1" x14ac:dyDescent="0.3">
      <c r="A82" s="511"/>
      <c r="B82" s="703">
        <f>SUM(B81-B80)</f>
        <v>5088.1085174427717</v>
      </c>
      <c r="C82" s="703">
        <f t="shared" ref="C82:H82" si="82">SUM(C81-C80)</f>
        <v>2698.1439826193819</v>
      </c>
      <c r="D82" s="671">
        <f t="shared" si="82"/>
        <v>-6256.6508770636865</v>
      </c>
      <c r="E82" s="671">
        <f t="shared" si="82"/>
        <v>-6321.9743859273731</v>
      </c>
      <c r="F82" s="671">
        <f t="shared" si="82"/>
        <v>-4792.3727629289497</v>
      </c>
      <c r="G82" s="671">
        <f t="shared" si="82"/>
        <v>-16470.840941040595</v>
      </c>
      <c r="H82" s="671">
        <f t="shared" si="82"/>
        <v>-14665.188958056853</v>
      </c>
      <c r="I82" s="719">
        <f>SUM(H81-H80)/H81</f>
        <v>-1.7714499600029906E-2</v>
      </c>
      <c r="J82" s="679">
        <f>SUM(J81-J80)</f>
        <v>0</v>
      </c>
      <c r="K82" s="676">
        <f t="shared" ref="K82" si="83">SUM(K81-K80)</f>
        <v>39</v>
      </c>
      <c r="L82" s="754">
        <f t="shared" ref="L82" si="84">SUM(L81-L80)</f>
        <v>0</v>
      </c>
      <c r="M82" s="754">
        <f t="shared" ref="M82" si="85">SUM(M81-M80)</f>
        <v>0</v>
      </c>
      <c r="N82" s="754">
        <f t="shared" ref="N82" si="86">SUM(N81-N80)</f>
        <v>0</v>
      </c>
      <c r="O82" s="754">
        <f t="shared" ref="O82" si="87">SUM(O81-O80)</f>
        <v>0</v>
      </c>
      <c r="P82" s="754">
        <f t="shared" ref="P82" si="88">SUM(P81-P80)</f>
        <v>0</v>
      </c>
      <c r="Q82" s="737">
        <f t="shared" ref="Q82" si="89">SUM(Q81-Q80)</f>
        <v>0</v>
      </c>
      <c r="R82" s="755">
        <f t="shared" ref="R82" si="90">SUM(R81-R80)</f>
        <v>0</v>
      </c>
      <c r="S82" s="772">
        <f t="shared" ref="S82" si="91">SUM(S81-S80)</f>
        <v>0</v>
      </c>
      <c r="T82" s="772">
        <f t="shared" ref="T82" si="92">SUM(T81-T80)</f>
        <v>0</v>
      </c>
      <c r="U82" s="772">
        <f t="shared" ref="U82" si="93">SUM(U81-U80)</f>
        <v>0</v>
      </c>
      <c r="V82" s="755">
        <f t="shared" ref="V82" si="94">SUM(V81-V80)</f>
        <v>0</v>
      </c>
      <c r="W82" s="755">
        <f t="shared" ref="W82" si="95">SUM(W81-W80)</f>
        <v>0</v>
      </c>
      <c r="X82" s="774">
        <f t="shared" ref="X82" si="96">SUM(X81-X80)</f>
        <v>0</v>
      </c>
      <c r="Y82" s="835"/>
      <c r="Z82" s="836"/>
      <c r="AA82" s="836"/>
      <c r="AB82" s="836"/>
      <c r="AC82" s="836"/>
      <c r="AD82" s="836"/>
      <c r="AE82" s="836"/>
      <c r="AF82" s="836"/>
      <c r="AG82" s="836"/>
      <c r="AH82" s="836"/>
      <c r="AI82" s="836"/>
      <c r="AJ82" s="836"/>
      <c r="AK82" s="836"/>
      <c r="AL82" s="836"/>
      <c r="AM82" s="836"/>
      <c r="AN82" s="836"/>
      <c r="AO82" s="836"/>
      <c r="AP82" s="836"/>
      <c r="AQ82" s="836"/>
      <c r="AR82" s="836"/>
      <c r="AS82" s="836"/>
      <c r="AT82" s="836"/>
      <c r="AU82" s="836"/>
      <c r="AV82" s="836"/>
      <c r="AW82" s="836"/>
      <c r="AX82" s="836"/>
      <c r="AY82" s="836"/>
      <c r="AZ82" s="836"/>
      <c r="BA82" s="836"/>
      <c r="BB82" s="836"/>
      <c r="BC82" s="836"/>
      <c r="BD82" s="836"/>
      <c r="BE82" s="836"/>
      <c r="BF82" s="836"/>
      <c r="BG82" s="836"/>
      <c r="BH82" s="836"/>
      <c r="BI82" s="836"/>
      <c r="BJ82" s="836"/>
      <c r="BK82" s="836"/>
      <c r="BL82" s="836"/>
      <c r="BM82" s="836"/>
      <c r="BN82" s="836"/>
      <c r="BO82" s="836"/>
      <c r="BP82" s="836"/>
      <c r="BQ82" s="836"/>
      <c r="BR82" s="836"/>
      <c r="BS82" s="836"/>
      <c r="BT82" s="836"/>
      <c r="BU82" s="836"/>
      <c r="BV82" s="836"/>
      <c r="BW82" s="836"/>
      <c r="BX82" s="836"/>
      <c r="BY82" s="836"/>
      <c r="BZ82" s="836"/>
      <c r="CA82" s="836"/>
      <c r="CB82" s="836"/>
      <c r="CC82" s="836"/>
      <c r="CD82" s="836"/>
      <c r="CE82" s="836"/>
      <c r="CF82" s="836"/>
      <c r="CG82" s="836"/>
      <c r="CH82" s="836"/>
      <c r="CI82" s="836"/>
      <c r="CJ82" s="836"/>
      <c r="CK82" s="836"/>
      <c r="CL82" s="836"/>
      <c r="CM82" s="836"/>
      <c r="CN82" s="836"/>
      <c r="CO82" s="836"/>
      <c r="CP82" s="836"/>
      <c r="CQ82" s="836"/>
      <c r="CR82" s="836"/>
      <c r="CS82" s="836"/>
      <c r="CT82" s="836"/>
      <c r="CU82" s="836"/>
      <c r="CV82" s="836"/>
      <c r="CW82" s="836"/>
      <c r="CX82" s="836"/>
      <c r="CY82" s="836"/>
      <c r="CZ82" s="836"/>
      <c r="DA82" s="836"/>
      <c r="DB82" s="836"/>
      <c r="DC82" s="836"/>
      <c r="DD82" s="836"/>
      <c r="DE82" s="836"/>
      <c r="DF82" s="836"/>
      <c r="DG82" s="836"/>
      <c r="DH82" s="836"/>
      <c r="DI82" s="836"/>
      <c r="DJ82" s="836"/>
      <c r="DK82" s="836"/>
      <c r="DL82" s="836"/>
      <c r="DM82" s="836"/>
      <c r="DN82" s="836"/>
      <c r="DO82" s="836"/>
      <c r="DP82" s="836"/>
      <c r="DQ82" s="836"/>
      <c r="DR82" s="836"/>
      <c r="DS82" s="836"/>
      <c r="DT82" s="836"/>
      <c r="DU82" s="836"/>
      <c r="DV82" s="836"/>
      <c r="DW82" s="836"/>
      <c r="DX82" s="836"/>
      <c r="DY82" s="836"/>
      <c r="DZ82" s="836"/>
      <c r="EA82" s="836"/>
      <c r="EB82" s="836"/>
      <c r="EC82" s="836"/>
      <c r="ED82" s="836"/>
      <c r="EE82" s="836"/>
      <c r="EF82" s="836"/>
      <c r="EG82" s="836"/>
      <c r="EH82" s="836"/>
      <c r="EI82" s="836"/>
      <c r="EJ82" s="836"/>
      <c r="EK82" s="836"/>
      <c r="EL82" s="836"/>
      <c r="EM82" s="836"/>
      <c r="EN82" s="836"/>
      <c r="EO82" s="836"/>
      <c r="EP82" s="836"/>
      <c r="EQ82" s="836"/>
      <c r="ER82" s="836"/>
      <c r="ES82" s="836"/>
      <c r="ET82" s="836"/>
      <c r="EU82" s="836"/>
      <c r="EV82" s="836"/>
      <c r="EW82" s="836"/>
      <c r="EX82" s="836"/>
      <c r="EY82" s="836"/>
      <c r="EZ82" s="836"/>
      <c r="FA82" s="836"/>
      <c r="FB82" s="836"/>
      <c r="FC82" s="836"/>
      <c r="FD82" s="836"/>
      <c r="FE82" s="836"/>
      <c r="FF82" s="836"/>
      <c r="FG82" s="836"/>
      <c r="FH82" s="836"/>
      <c r="FI82" s="836"/>
      <c r="FJ82" s="836"/>
      <c r="FK82" s="836"/>
      <c r="FL82" s="836"/>
      <c r="FM82" s="836"/>
      <c r="FN82" s="836"/>
      <c r="FO82" s="836"/>
      <c r="FP82" s="836"/>
      <c r="FQ82" s="836"/>
      <c r="FR82" s="836"/>
      <c r="FS82" s="836"/>
      <c r="FT82" s="836"/>
      <c r="FU82" s="836"/>
      <c r="FV82" s="836"/>
      <c r="FW82" s="836"/>
      <c r="FX82" s="836"/>
      <c r="FY82" s="836"/>
      <c r="FZ82" s="836"/>
      <c r="GA82" s="836"/>
      <c r="GB82" s="836"/>
      <c r="GC82" s="836"/>
      <c r="GD82" s="836"/>
      <c r="GE82" s="836"/>
      <c r="GF82" s="836"/>
      <c r="GG82" s="836"/>
      <c r="GH82" s="836"/>
      <c r="GI82" s="836"/>
      <c r="GJ82" s="836"/>
      <c r="GK82" s="836"/>
      <c r="GL82" s="836"/>
      <c r="GM82" s="836"/>
      <c r="GN82" s="836"/>
      <c r="GO82" s="836"/>
      <c r="GP82" s="836"/>
      <c r="GQ82" s="836"/>
      <c r="GR82" s="836"/>
      <c r="GS82" s="836"/>
      <c r="GT82" s="836"/>
      <c r="GU82" s="836"/>
      <c r="GV82" s="836"/>
      <c r="GW82" s="836"/>
      <c r="GX82" s="836"/>
      <c r="GY82" s="836"/>
      <c r="GZ82" s="836"/>
      <c r="HA82" s="836"/>
      <c r="HB82" s="836"/>
      <c r="HC82" s="836"/>
      <c r="HD82" s="836"/>
      <c r="HE82" s="836"/>
      <c r="HF82" s="836"/>
      <c r="HG82" s="836"/>
    </row>
    <row r="83" spans="1:215" s="690" customFormat="1" ht="15" customHeight="1" x14ac:dyDescent="0.3">
      <c r="A83" s="688"/>
      <c r="B83" s="709"/>
      <c r="C83" s="709"/>
      <c r="D83" s="709"/>
      <c r="E83" s="709"/>
      <c r="F83" s="709"/>
      <c r="G83" s="709"/>
      <c r="H83" s="709"/>
      <c r="I83" s="746"/>
      <c r="J83" s="756"/>
      <c r="K83" s="702"/>
      <c r="L83" s="757"/>
      <c r="M83" s="757"/>
      <c r="N83" s="757"/>
      <c r="O83" s="757"/>
      <c r="P83" s="757"/>
      <c r="Q83" s="739"/>
      <c r="R83" s="758"/>
      <c r="S83" s="759"/>
      <c r="T83" s="759"/>
      <c r="U83" s="759"/>
      <c r="V83" s="759"/>
      <c r="W83" s="759"/>
      <c r="X83" s="760"/>
      <c r="Y83" s="835"/>
      <c r="Z83" s="836"/>
      <c r="AA83" s="836"/>
      <c r="AB83" s="836"/>
      <c r="AC83" s="836"/>
      <c r="AD83" s="836"/>
      <c r="AE83" s="836"/>
      <c r="AF83" s="836"/>
      <c r="AG83" s="836"/>
      <c r="AH83" s="836"/>
      <c r="AI83" s="836"/>
      <c r="AJ83" s="836"/>
      <c r="AK83" s="836"/>
      <c r="AL83" s="836"/>
      <c r="AM83" s="836"/>
      <c r="AN83" s="836"/>
      <c r="AO83" s="836"/>
      <c r="AP83" s="836"/>
      <c r="AQ83" s="836"/>
      <c r="AR83" s="836"/>
      <c r="AS83" s="836"/>
      <c r="AT83" s="836"/>
      <c r="AU83" s="836"/>
      <c r="AV83" s="836"/>
      <c r="AW83" s="836"/>
      <c r="AX83" s="836"/>
      <c r="AY83" s="836"/>
      <c r="AZ83" s="836"/>
      <c r="BA83" s="836"/>
      <c r="BB83" s="836"/>
      <c r="BC83" s="836"/>
      <c r="BD83" s="836"/>
      <c r="BE83" s="836"/>
      <c r="BF83" s="836"/>
      <c r="BG83" s="836"/>
      <c r="BH83" s="836"/>
      <c r="BI83" s="836"/>
      <c r="BJ83" s="836"/>
      <c r="BK83" s="836"/>
      <c r="BL83" s="836"/>
      <c r="BM83" s="836"/>
      <c r="BN83" s="836"/>
      <c r="BO83" s="836"/>
      <c r="BP83" s="836"/>
      <c r="BQ83" s="836"/>
      <c r="BR83" s="836"/>
      <c r="BS83" s="836"/>
      <c r="BT83" s="836"/>
      <c r="BU83" s="836"/>
      <c r="BV83" s="836"/>
      <c r="BW83" s="836"/>
      <c r="BX83" s="836"/>
      <c r="BY83" s="836"/>
      <c r="BZ83" s="836"/>
      <c r="CA83" s="836"/>
      <c r="CB83" s="836"/>
      <c r="CC83" s="836"/>
      <c r="CD83" s="836"/>
      <c r="CE83" s="836"/>
      <c r="CF83" s="836"/>
      <c r="CG83" s="836"/>
      <c r="CH83" s="836"/>
      <c r="CI83" s="836"/>
      <c r="CJ83" s="836"/>
      <c r="CK83" s="836"/>
      <c r="CL83" s="836"/>
      <c r="CM83" s="836"/>
      <c r="CN83" s="836"/>
      <c r="CO83" s="836"/>
      <c r="CP83" s="836"/>
      <c r="CQ83" s="836"/>
      <c r="CR83" s="836"/>
      <c r="CS83" s="836"/>
      <c r="CT83" s="836"/>
      <c r="CU83" s="836"/>
      <c r="CV83" s="836"/>
      <c r="CW83" s="836"/>
      <c r="CX83" s="836"/>
      <c r="CY83" s="836"/>
      <c r="CZ83" s="836"/>
      <c r="DA83" s="836"/>
      <c r="DB83" s="836"/>
      <c r="DC83" s="836"/>
      <c r="DD83" s="836"/>
      <c r="DE83" s="836"/>
      <c r="DF83" s="836"/>
      <c r="DG83" s="836"/>
      <c r="DH83" s="836"/>
      <c r="DI83" s="836"/>
      <c r="DJ83" s="836"/>
      <c r="DK83" s="836"/>
      <c r="DL83" s="836"/>
      <c r="DM83" s="836"/>
      <c r="DN83" s="836"/>
      <c r="DO83" s="836"/>
      <c r="DP83" s="836"/>
      <c r="DQ83" s="836"/>
      <c r="DR83" s="836"/>
      <c r="DS83" s="836"/>
      <c r="DT83" s="836"/>
      <c r="DU83" s="836"/>
      <c r="DV83" s="836"/>
      <c r="DW83" s="836"/>
      <c r="DX83" s="836"/>
      <c r="DY83" s="836"/>
      <c r="DZ83" s="836"/>
      <c r="EA83" s="836"/>
      <c r="EB83" s="836"/>
      <c r="EC83" s="836"/>
      <c r="ED83" s="836"/>
      <c r="EE83" s="836"/>
      <c r="EF83" s="836"/>
      <c r="EG83" s="836"/>
      <c r="EH83" s="836"/>
      <c r="EI83" s="836"/>
      <c r="EJ83" s="836"/>
      <c r="EK83" s="836"/>
      <c r="EL83" s="836"/>
      <c r="EM83" s="836"/>
      <c r="EN83" s="836"/>
      <c r="EO83" s="836"/>
      <c r="EP83" s="836"/>
      <c r="EQ83" s="836"/>
      <c r="ER83" s="836"/>
      <c r="ES83" s="836"/>
      <c r="ET83" s="836"/>
      <c r="EU83" s="836"/>
      <c r="EV83" s="836"/>
      <c r="EW83" s="836"/>
      <c r="EX83" s="836"/>
      <c r="EY83" s="836"/>
      <c r="EZ83" s="836"/>
      <c r="FA83" s="836"/>
      <c r="FB83" s="836"/>
      <c r="FC83" s="836"/>
      <c r="FD83" s="836"/>
      <c r="FE83" s="836"/>
      <c r="FF83" s="836"/>
      <c r="FG83" s="836"/>
      <c r="FH83" s="836"/>
      <c r="FI83" s="836"/>
      <c r="FJ83" s="836"/>
      <c r="FK83" s="836"/>
      <c r="FL83" s="836"/>
      <c r="FM83" s="836"/>
      <c r="FN83" s="836"/>
      <c r="FO83" s="836"/>
      <c r="FP83" s="836"/>
      <c r="FQ83" s="836"/>
      <c r="FR83" s="836"/>
      <c r="FS83" s="836"/>
      <c r="FT83" s="836"/>
      <c r="FU83" s="836"/>
      <c r="FV83" s="836"/>
      <c r="FW83" s="836"/>
      <c r="FX83" s="836"/>
      <c r="FY83" s="836"/>
      <c r="FZ83" s="836"/>
      <c r="GA83" s="836"/>
      <c r="GB83" s="836"/>
      <c r="GC83" s="836"/>
      <c r="GD83" s="836"/>
      <c r="GE83" s="836"/>
      <c r="GF83" s="836"/>
      <c r="GG83" s="836"/>
      <c r="GH83" s="836"/>
      <c r="GI83" s="836"/>
      <c r="GJ83" s="836"/>
      <c r="GK83" s="836"/>
      <c r="GL83" s="836"/>
      <c r="GM83" s="836"/>
      <c r="GN83" s="836"/>
      <c r="GO83" s="836"/>
      <c r="GP83" s="836"/>
      <c r="GQ83" s="836"/>
      <c r="GR83" s="836"/>
      <c r="GS83" s="836"/>
      <c r="GT83" s="836"/>
      <c r="GU83" s="836"/>
      <c r="GV83" s="836"/>
      <c r="GW83" s="836"/>
      <c r="GX83" s="836"/>
      <c r="GY83" s="836"/>
      <c r="GZ83" s="836"/>
      <c r="HA83" s="836"/>
      <c r="HB83" s="836"/>
      <c r="HC83" s="836"/>
      <c r="HD83" s="836"/>
      <c r="HE83" s="836"/>
      <c r="HF83" s="836"/>
      <c r="HG83" s="836"/>
    </row>
    <row r="84" spans="1:215" s="512" customFormat="1" ht="15" customHeight="1" x14ac:dyDescent="0.3">
      <c r="A84" s="511" t="s">
        <v>904</v>
      </c>
      <c r="B84" s="672">
        <f>'FY20 Final Allocations '!Y120</f>
        <v>198656.67782507089</v>
      </c>
      <c r="C84" s="672">
        <f>'FY20 Final Allocations '!Z120</f>
        <v>47901.263797542771</v>
      </c>
      <c r="D84" s="672">
        <f>'FY20 Final Allocations '!AA120</f>
        <v>121373.74604928872</v>
      </c>
      <c r="E84" s="672">
        <f>'FY20 Final Allocations '!AB120</f>
        <v>122640.96698452396</v>
      </c>
      <c r="F84" s="672">
        <f>'FY20 Final Allocations '!AC120</f>
        <v>490572.65465642628</v>
      </c>
      <c r="G84" s="672">
        <f>'FY20 Final Allocations '!Q120</f>
        <v>5500.7606023462977</v>
      </c>
      <c r="H84" s="672">
        <f>'FY20 Final Allocations '!BB120</f>
        <v>486868.57858446077</v>
      </c>
      <c r="I84" s="719"/>
      <c r="J84" s="762">
        <f>'FY21 Formula County '!K113</f>
        <v>319</v>
      </c>
      <c r="K84" s="743">
        <f>'FY20 Final Allocations '!AX120</f>
        <v>1338</v>
      </c>
      <c r="L84" s="763"/>
      <c r="M84" s="763"/>
      <c r="N84" s="763"/>
      <c r="O84" s="763"/>
      <c r="P84" s="763"/>
      <c r="Q84" s="744"/>
      <c r="R84" s="745">
        <f>'FY21 Formula County '!F113</f>
        <v>319</v>
      </c>
      <c r="S84" s="745">
        <f>'FY21 Formula County '!G113</f>
        <v>0</v>
      </c>
      <c r="T84" s="745">
        <f>'FY21 Formula County '!H113</f>
        <v>0</v>
      </c>
      <c r="U84" s="745">
        <f>'FY21 Formula County '!I113</f>
        <v>0</v>
      </c>
      <c r="V84" s="745">
        <f>'FY21 Formula County '!K113</f>
        <v>319</v>
      </c>
      <c r="W84" s="745">
        <f>'FY21 Formula County '!L113</f>
        <v>1277</v>
      </c>
      <c r="X84" s="849">
        <f>'FY21 Formula County '!M113</f>
        <v>0.24980422866092403</v>
      </c>
      <c r="Y84" s="835"/>
      <c r="Z84" s="836"/>
      <c r="AA84" s="836"/>
      <c r="AB84" s="836"/>
      <c r="AC84" s="836"/>
      <c r="AD84" s="836"/>
      <c r="AE84" s="836"/>
      <c r="AF84" s="836"/>
      <c r="AG84" s="836"/>
      <c r="AH84" s="836"/>
      <c r="AI84" s="836"/>
      <c r="AJ84" s="836"/>
      <c r="AK84" s="836"/>
      <c r="AL84" s="836"/>
      <c r="AM84" s="836"/>
      <c r="AN84" s="836"/>
      <c r="AO84" s="836"/>
      <c r="AP84" s="836"/>
      <c r="AQ84" s="836"/>
      <c r="AR84" s="836"/>
      <c r="AS84" s="836"/>
      <c r="AT84" s="836"/>
      <c r="AU84" s="836"/>
      <c r="AV84" s="836"/>
      <c r="AW84" s="836"/>
      <c r="AX84" s="836"/>
      <c r="AY84" s="836"/>
      <c r="AZ84" s="836"/>
      <c r="BA84" s="836"/>
      <c r="BB84" s="836"/>
      <c r="BC84" s="836"/>
      <c r="BD84" s="836"/>
      <c r="BE84" s="836"/>
      <c r="BF84" s="836"/>
      <c r="BG84" s="836"/>
      <c r="BH84" s="836"/>
      <c r="BI84" s="836"/>
      <c r="BJ84" s="836"/>
      <c r="BK84" s="836"/>
      <c r="BL84" s="836"/>
      <c r="BM84" s="836"/>
      <c r="BN84" s="836"/>
      <c r="BO84" s="836"/>
      <c r="BP84" s="836"/>
      <c r="BQ84" s="836"/>
      <c r="BR84" s="836"/>
      <c r="BS84" s="836"/>
      <c r="BT84" s="836"/>
      <c r="BU84" s="836"/>
      <c r="BV84" s="836"/>
      <c r="BW84" s="836"/>
      <c r="BX84" s="836"/>
      <c r="BY84" s="836"/>
      <c r="BZ84" s="836"/>
      <c r="CA84" s="836"/>
      <c r="CB84" s="836"/>
      <c r="CC84" s="836"/>
      <c r="CD84" s="836"/>
      <c r="CE84" s="836"/>
      <c r="CF84" s="836"/>
      <c r="CG84" s="836"/>
      <c r="CH84" s="836"/>
      <c r="CI84" s="836"/>
      <c r="CJ84" s="836"/>
      <c r="CK84" s="836"/>
      <c r="CL84" s="836"/>
      <c r="CM84" s="836"/>
      <c r="CN84" s="836"/>
      <c r="CO84" s="836"/>
      <c r="CP84" s="836"/>
      <c r="CQ84" s="836"/>
      <c r="CR84" s="836"/>
      <c r="CS84" s="836"/>
      <c r="CT84" s="836"/>
      <c r="CU84" s="836"/>
      <c r="CV84" s="836"/>
      <c r="CW84" s="836"/>
      <c r="CX84" s="836"/>
      <c r="CY84" s="836"/>
      <c r="CZ84" s="836"/>
      <c r="DA84" s="836"/>
      <c r="DB84" s="836"/>
      <c r="DC84" s="836"/>
      <c r="DD84" s="836"/>
      <c r="DE84" s="836"/>
      <c r="DF84" s="836"/>
      <c r="DG84" s="836"/>
      <c r="DH84" s="836"/>
      <c r="DI84" s="836"/>
      <c r="DJ84" s="836"/>
      <c r="DK84" s="836"/>
      <c r="DL84" s="836"/>
      <c r="DM84" s="836"/>
      <c r="DN84" s="836"/>
      <c r="DO84" s="836"/>
      <c r="DP84" s="836"/>
      <c r="DQ84" s="836"/>
      <c r="DR84" s="836"/>
      <c r="DS84" s="836"/>
      <c r="DT84" s="836"/>
      <c r="DU84" s="836"/>
      <c r="DV84" s="836"/>
      <c r="DW84" s="836"/>
      <c r="DX84" s="836"/>
      <c r="DY84" s="836"/>
      <c r="DZ84" s="836"/>
      <c r="EA84" s="836"/>
      <c r="EB84" s="836"/>
      <c r="EC84" s="836"/>
      <c r="ED84" s="836"/>
      <c r="EE84" s="836"/>
      <c r="EF84" s="836"/>
      <c r="EG84" s="836"/>
      <c r="EH84" s="836"/>
      <c r="EI84" s="836"/>
      <c r="EJ84" s="836"/>
      <c r="EK84" s="836"/>
      <c r="EL84" s="836"/>
      <c r="EM84" s="836"/>
      <c r="EN84" s="836"/>
      <c r="EO84" s="836"/>
      <c r="EP84" s="836"/>
      <c r="EQ84" s="836"/>
      <c r="ER84" s="836"/>
      <c r="ES84" s="836"/>
      <c r="ET84" s="836"/>
      <c r="EU84" s="836"/>
      <c r="EV84" s="836"/>
      <c r="EW84" s="836"/>
      <c r="EX84" s="836"/>
      <c r="EY84" s="836"/>
      <c r="EZ84" s="836"/>
      <c r="FA84" s="836"/>
      <c r="FB84" s="836"/>
      <c r="FC84" s="836"/>
      <c r="FD84" s="836"/>
      <c r="FE84" s="836"/>
      <c r="FF84" s="836"/>
      <c r="FG84" s="836"/>
      <c r="FH84" s="836"/>
      <c r="FI84" s="836"/>
      <c r="FJ84" s="836"/>
      <c r="FK84" s="836"/>
      <c r="FL84" s="836"/>
      <c r="FM84" s="836"/>
      <c r="FN84" s="836"/>
      <c r="FO84" s="836"/>
      <c r="FP84" s="836"/>
      <c r="FQ84" s="836"/>
      <c r="FR84" s="836"/>
      <c r="FS84" s="836"/>
      <c r="FT84" s="836"/>
      <c r="FU84" s="836"/>
      <c r="FV84" s="836"/>
      <c r="FW84" s="836"/>
      <c r="FX84" s="836"/>
      <c r="FY84" s="836"/>
      <c r="FZ84" s="836"/>
      <c r="GA84" s="836"/>
      <c r="GB84" s="836"/>
      <c r="GC84" s="836"/>
      <c r="GD84" s="836"/>
      <c r="GE84" s="836"/>
      <c r="GF84" s="836"/>
      <c r="GG84" s="836"/>
      <c r="GH84" s="836"/>
      <c r="GI84" s="836"/>
      <c r="GJ84" s="836"/>
      <c r="GK84" s="836"/>
      <c r="GL84" s="836"/>
      <c r="GM84" s="836"/>
      <c r="GN84" s="836"/>
      <c r="GO84" s="836"/>
      <c r="GP84" s="836"/>
      <c r="GQ84" s="836"/>
      <c r="GR84" s="836"/>
      <c r="GS84" s="836"/>
      <c r="GT84" s="836"/>
      <c r="GU84" s="836"/>
      <c r="GV84" s="836"/>
      <c r="GW84" s="836"/>
      <c r="GX84" s="836"/>
      <c r="GY84" s="836"/>
      <c r="GZ84" s="836"/>
      <c r="HA84" s="836"/>
      <c r="HB84" s="836"/>
      <c r="HC84" s="836"/>
      <c r="HD84" s="836"/>
      <c r="HE84" s="836"/>
      <c r="HF84" s="836"/>
      <c r="HG84" s="836"/>
    </row>
    <row r="85" spans="1:215" s="690" customFormat="1" ht="15" customHeight="1" thickBot="1" x14ac:dyDescent="0.35">
      <c r="A85" s="688">
        <v>2021</v>
      </c>
      <c r="B85" s="689">
        <f>'FY21 Allocations'!Y120</f>
        <v>196878.32093302888</v>
      </c>
      <c r="C85" s="689">
        <f>'FY21 Allocations'!Z120</f>
        <v>48159.942602294301</v>
      </c>
      <c r="D85" s="689">
        <f>'FY21 Allocations'!AA120</f>
        <v>120287.21908144235</v>
      </c>
      <c r="E85" s="689">
        <f>'FY21 Allocations'!AB120</f>
        <v>121543.09596769525</v>
      </c>
      <c r="F85" s="689">
        <f>'FY21 Allocations'!AC120</f>
        <v>486868.57858446077</v>
      </c>
      <c r="G85" s="689">
        <f>'FY21 Allocations'!Q120</f>
        <v>0</v>
      </c>
      <c r="H85" s="689">
        <f>'FY21 Allocations'!BB120</f>
        <v>442277.12545412808</v>
      </c>
      <c r="I85" s="746"/>
      <c r="J85" s="808">
        <f>'FY21 Formula Counts '!K113</f>
        <v>319</v>
      </c>
      <c r="K85" s="809">
        <f>'FY21 Allocations'!AX120</f>
        <v>1386</v>
      </c>
      <c r="L85" s="832"/>
      <c r="M85" s="832"/>
      <c r="N85" s="832"/>
      <c r="O85" s="832"/>
      <c r="P85" s="832"/>
      <c r="Q85" s="817"/>
      <c r="R85" s="818">
        <f>'FY21 Formula Counts '!F113</f>
        <v>319</v>
      </c>
      <c r="S85" s="818">
        <f>'FY21 Formula Counts '!G113</f>
        <v>0</v>
      </c>
      <c r="T85" s="818">
        <f>'FY21 Formula Counts '!H113</f>
        <v>0</v>
      </c>
      <c r="U85" s="818">
        <f>'FY21 Formula Counts '!I113</f>
        <v>0</v>
      </c>
      <c r="V85" s="818">
        <f>'FY21 Formula Counts '!K113</f>
        <v>319</v>
      </c>
      <c r="W85" s="818">
        <f>'FY21 Formula Counts '!L113</f>
        <v>1277</v>
      </c>
      <c r="X85" s="846">
        <f>'FY21 Formula Counts '!M113</f>
        <v>0.24980422866092403</v>
      </c>
      <c r="Y85" s="835"/>
      <c r="Z85" s="836"/>
      <c r="AA85" s="836"/>
      <c r="AB85" s="836"/>
      <c r="AC85" s="836"/>
      <c r="AD85" s="836"/>
      <c r="AE85" s="836"/>
      <c r="AF85" s="836"/>
      <c r="AG85" s="836"/>
      <c r="AH85" s="836"/>
      <c r="AI85" s="836"/>
      <c r="AJ85" s="836"/>
      <c r="AK85" s="836"/>
      <c r="AL85" s="836"/>
      <c r="AM85" s="836"/>
      <c r="AN85" s="836"/>
      <c r="AO85" s="836"/>
      <c r="AP85" s="836"/>
      <c r="AQ85" s="836"/>
      <c r="AR85" s="836"/>
      <c r="AS85" s="836"/>
      <c r="AT85" s="836"/>
      <c r="AU85" s="836"/>
      <c r="AV85" s="836"/>
      <c r="AW85" s="836"/>
      <c r="AX85" s="836"/>
      <c r="AY85" s="836"/>
      <c r="AZ85" s="836"/>
      <c r="BA85" s="836"/>
      <c r="BB85" s="836"/>
      <c r="BC85" s="836"/>
      <c r="BD85" s="836"/>
      <c r="BE85" s="836"/>
      <c r="BF85" s="836"/>
      <c r="BG85" s="836"/>
      <c r="BH85" s="836"/>
      <c r="BI85" s="836"/>
      <c r="BJ85" s="836"/>
      <c r="BK85" s="836"/>
      <c r="BL85" s="836"/>
      <c r="BM85" s="836"/>
      <c r="BN85" s="836"/>
      <c r="BO85" s="836"/>
      <c r="BP85" s="836"/>
      <c r="BQ85" s="836"/>
      <c r="BR85" s="836"/>
      <c r="BS85" s="836"/>
      <c r="BT85" s="836"/>
      <c r="BU85" s="836"/>
      <c r="BV85" s="836"/>
      <c r="BW85" s="836"/>
      <c r="BX85" s="836"/>
      <c r="BY85" s="836"/>
      <c r="BZ85" s="836"/>
      <c r="CA85" s="836"/>
      <c r="CB85" s="836"/>
      <c r="CC85" s="836"/>
      <c r="CD85" s="836"/>
      <c r="CE85" s="836"/>
      <c r="CF85" s="836"/>
      <c r="CG85" s="836"/>
      <c r="CH85" s="836"/>
      <c r="CI85" s="836"/>
      <c r="CJ85" s="836"/>
      <c r="CK85" s="836"/>
      <c r="CL85" s="836"/>
      <c r="CM85" s="836"/>
      <c r="CN85" s="836"/>
      <c r="CO85" s="836"/>
      <c r="CP85" s="836"/>
      <c r="CQ85" s="836"/>
      <c r="CR85" s="836"/>
      <c r="CS85" s="836"/>
      <c r="CT85" s="836"/>
      <c r="CU85" s="836"/>
      <c r="CV85" s="836"/>
      <c r="CW85" s="836"/>
      <c r="CX85" s="836"/>
      <c r="CY85" s="836"/>
      <c r="CZ85" s="836"/>
      <c r="DA85" s="836"/>
      <c r="DB85" s="836"/>
      <c r="DC85" s="836"/>
      <c r="DD85" s="836"/>
      <c r="DE85" s="836"/>
      <c r="DF85" s="836"/>
      <c r="DG85" s="836"/>
      <c r="DH85" s="836"/>
      <c r="DI85" s="836"/>
      <c r="DJ85" s="836"/>
      <c r="DK85" s="836"/>
      <c r="DL85" s="836"/>
      <c r="DM85" s="836"/>
      <c r="DN85" s="836"/>
      <c r="DO85" s="836"/>
      <c r="DP85" s="836"/>
      <c r="DQ85" s="836"/>
      <c r="DR85" s="836"/>
      <c r="DS85" s="836"/>
      <c r="DT85" s="836"/>
      <c r="DU85" s="836"/>
      <c r="DV85" s="836"/>
      <c r="DW85" s="836"/>
      <c r="DX85" s="836"/>
      <c r="DY85" s="836"/>
      <c r="DZ85" s="836"/>
      <c r="EA85" s="836"/>
      <c r="EB85" s="836"/>
      <c r="EC85" s="836"/>
      <c r="ED85" s="836"/>
      <c r="EE85" s="836"/>
      <c r="EF85" s="836"/>
      <c r="EG85" s="836"/>
      <c r="EH85" s="836"/>
      <c r="EI85" s="836"/>
      <c r="EJ85" s="836"/>
      <c r="EK85" s="836"/>
      <c r="EL85" s="836"/>
      <c r="EM85" s="836"/>
      <c r="EN85" s="836"/>
      <c r="EO85" s="836"/>
      <c r="EP85" s="836"/>
      <c r="EQ85" s="836"/>
      <c r="ER85" s="836"/>
      <c r="ES85" s="836"/>
      <c r="ET85" s="836"/>
      <c r="EU85" s="836"/>
      <c r="EV85" s="836"/>
      <c r="EW85" s="836"/>
      <c r="EX85" s="836"/>
      <c r="EY85" s="836"/>
      <c r="EZ85" s="836"/>
      <c r="FA85" s="836"/>
      <c r="FB85" s="836"/>
      <c r="FC85" s="836"/>
      <c r="FD85" s="836"/>
      <c r="FE85" s="836"/>
      <c r="FF85" s="836"/>
      <c r="FG85" s="836"/>
      <c r="FH85" s="836"/>
      <c r="FI85" s="836"/>
      <c r="FJ85" s="836"/>
      <c r="FK85" s="836"/>
      <c r="FL85" s="836"/>
      <c r="FM85" s="836"/>
      <c r="FN85" s="836"/>
      <c r="FO85" s="836"/>
      <c r="FP85" s="836"/>
      <c r="FQ85" s="836"/>
      <c r="FR85" s="836"/>
      <c r="FS85" s="836"/>
      <c r="FT85" s="836"/>
      <c r="FU85" s="836"/>
      <c r="FV85" s="836"/>
      <c r="FW85" s="836"/>
      <c r="FX85" s="836"/>
      <c r="FY85" s="836"/>
      <c r="FZ85" s="836"/>
      <c r="GA85" s="836"/>
      <c r="GB85" s="836"/>
      <c r="GC85" s="836"/>
      <c r="GD85" s="836"/>
      <c r="GE85" s="836"/>
      <c r="GF85" s="836"/>
      <c r="GG85" s="836"/>
      <c r="GH85" s="836"/>
      <c r="GI85" s="836"/>
      <c r="GJ85" s="836"/>
      <c r="GK85" s="836"/>
      <c r="GL85" s="836"/>
      <c r="GM85" s="836"/>
      <c r="GN85" s="836"/>
      <c r="GO85" s="836"/>
      <c r="GP85" s="836"/>
      <c r="GQ85" s="836"/>
      <c r="GR85" s="836"/>
      <c r="GS85" s="836"/>
      <c r="GT85" s="836"/>
      <c r="GU85" s="836"/>
      <c r="GV85" s="836"/>
      <c r="GW85" s="836"/>
      <c r="GX85" s="836"/>
      <c r="GY85" s="836"/>
      <c r="GZ85" s="836"/>
      <c r="HA85" s="836"/>
      <c r="HB85" s="836"/>
      <c r="HC85" s="836"/>
      <c r="HD85" s="836"/>
      <c r="HE85" s="836"/>
      <c r="HF85" s="836"/>
      <c r="HG85" s="836"/>
    </row>
    <row r="86" spans="1:215" s="512" customFormat="1" ht="15" customHeight="1" x14ac:dyDescent="0.3">
      <c r="A86" s="511"/>
      <c r="B86" s="671">
        <f>SUM(B85-B84)</f>
        <v>-1778.3568920420075</v>
      </c>
      <c r="C86" s="671">
        <f t="shared" ref="C86:H86" si="97">SUM(C85-C84)</f>
        <v>258.67880475152924</v>
      </c>
      <c r="D86" s="671">
        <f t="shared" si="97"/>
        <v>-1086.5269678463665</v>
      </c>
      <c r="E86" s="671">
        <f t="shared" si="97"/>
        <v>-1097.8710168287071</v>
      </c>
      <c r="F86" s="671">
        <f t="shared" si="97"/>
        <v>-3704.0760719655082</v>
      </c>
      <c r="G86" s="671">
        <f t="shared" si="97"/>
        <v>-5500.7606023462977</v>
      </c>
      <c r="H86" s="671">
        <f t="shared" si="97"/>
        <v>-44591.453130332695</v>
      </c>
      <c r="I86" s="717">
        <f>SUM(H85-H84)/H85</f>
        <v>-0.10082242685408249</v>
      </c>
      <c r="J86" s="666">
        <f>SUM(J85-J84)</f>
        <v>0</v>
      </c>
      <c r="K86" s="674">
        <f t="shared" ref="K86" si="98">SUM(K85-K84)</f>
        <v>48</v>
      </c>
      <c r="L86" s="736">
        <f t="shared" ref="L86" si="99">SUM(L85-L84)</f>
        <v>0</v>
      </c>
      <c r="M86" s="736">
        <f t="shared" ref="M86" si="100">SUM(M85-M84)</f>
        <v>0</v>
      </c>
      <c r="N86" s="736">
        <f t="shared" ref="N86" si="101">SUM(N85-N84)</f>
        <v>0</v>
      </c>
      <c r="O86" s="736">
        <f t="shared" ref="O86" si="102">SUM(O85-O84)</f>
        <v>0</v>
      </c>
      <c r="P86" s="736">
        <f t="shared" ref="P86" si="103">SUM(P85-P84)</f>
        <v>0</v>
      </c>
      <c r="Q86" s="737">
        <f t="shared" ref="Q86" si="104">SUM(Q85-Q84)</f>
        <v>0</v>
      </c>
      <c r="R86" s="792">
        <f t="shared" ref="R86" si="105">SUM(R85-R84)</f>
        <v>0</v>
      </c>
      <c r="S86" s="792">
        <f t="shared" ref="S86" si="106">SUM(S85-S84)</f>
        <v>0</v>
      </c>
      <c r="T86" s="792">
        <f t="shared" ref="T86" si="107">SUM(T85-T84)</f>
        <v>0</v>
      </c>
      <c r="U86" s="792">
        <f t="shared" ref="U86" si="108">SUM(U85-U84)</f>
        <v>0</v>
      </c>
      <c r="V86" s="792">
        <f t="shared" ref="V86" si="109">SUM(V85-V84)</f>
        <v>0</v>
      </c>
      <c r="W86" s="792">
        <f t="shared" ref="W86" si="110">SUM(W85-W84)</f>
        <v>0</v>
      </c>
      <c r="X86" s="774">
        <f t="shared" ref="X86" si="111">SUM(X85-X84)</f>
        <v>0</v>
      </c>
      <c r="Y86" s="835"/>
      <c r="Z86" s="836"/>
      <c r="AA86" s="836"/>
      <c r="AB86" s="836"/>
      <c r="AC86" s="836"/>
      <c r="AD86" s="836"/>
      <c r="AE86" s="836"/>
      <c r="AF86" s="836"/>
      <c r="AG86" s="836"/>
      <c r="AH86" s="836"/>
      <c r="AI86" s="836"/>
      <c r="AJ86" s="836"/>
      <c r="AK86" s="836"/>
      <c r="AL86" s="836"/>
      <c r="AM86" s="836"/>
      <c r="AN86" s="836"/>
      <c r="AO86" s="836"/>
      <c r="AP86" s="836"/>
      <c r="AQ86" s="836"/>
      <c r="AR86" s="836"/>
      <c r="AS86" s="836"/>
      <c r="AT86" s="836"/>
      <c r="AU86" s="836"/>
      <c r="AV86" s="836"/>
      <c r="AW86" s="836"/>
      <c r="AX86" s="836"/>
      <c r="AY86" s="836"/>
      <c r="AZ86" s="836"/>
      <c r="BA86" s="836"/>
      <c r="BB86" s="836"/>
      <c r="BC86" s="836"/>
      <c r="BD86" s="836"/>
      <c r="BE86" s="836"/>
      <c r="BF86" s="836"/>
      <c r="BG86" s="836"/>
      <c r="BH86" s="836"/>
      <c r="BI86" s="836"/>
      <c r="BJ86" s="836"/>
      <c r="BK86" s="836"/>
      <c r="BL86" s="836"/>
      <c r="BM86" s="836"/>
      <c r="BN86" s="836"/>
      <c r="BO86" s="836"/>
      <c r="BP86" s="836"/>
      <c r="BQ86" s="836"/>
      <c r="BR86" s="836"/>
      <c r="BS86" s="836"/>
      <c r="BT86" s="836"/>
      <c r="BU86" s="836"/>
      <c r="BV86" s="836"/>
      <c r="BW86" s="836"/>
      <c r="BX86" s="836"/>
      <c r="BY86" s="836"/>
      <c r="BZ86" s="836"/>
      <c r="CA86" s="836"/>
      <c r="CB86" s="836"/>
      <c r="CC86" s="836"/>
      <c r="CD86" s="836"/>
      <c r="CE86" s="836"/>
      <c r="CF86" s="836"/>
      <c r="CG86" s="836"/>
      <c r="CH86" s="836"/>
      <c r="CI86" s="836"/>
      <c r="CJ86" s="836"/>
      <c r="CK86" s="836"/>
      <c r="CL86" s="836"/>
      <c r="CM86" s="836"/>
      <c r="CN86" s="836"/>
      <c r="CO86" s="836"/>
      <c r="CP86" s="836"/>
      <c r="CQ86" s="836"/>
      <c r="CR86" s="836"/>
      <c r="CS86" s="836"/>
      <c r="CT86" s="836"/>
      <c r="CU86" s="836"/>
      <c r="CV86" s="836"/>
      <c r="CW86" s="836"/>
      <c r="CX86" s="836"/>
      <c r="CY86" s="836"/>
      <c r="CZ86" s="836"/>
      <c r="DA86" s="836"/>
      <c r="DB86" s="836"/>
      <c r="DC86" s="836"/>
      <c r="DD86" s="836"/>
      <c r="DE86" s="836"/>
      <c r="DF86" s="836"/>
      <c r="DG86" s="836"/>
      <c r="DH86" s="836"/>
      <c r="DI86" s="836"/>
      <c r="DJ86" s="836"/>
      <c r="DK86" s="836"/>
      <c r="DL86" s="836"/>
      <c r="DM86" s="836"/>
      <c r="DN86" s="836"/>
      <c r="DO86" s="836"/>
      <c r="DP86" s="836"/>
      <c r="DQ86" s="836"/>
      <c r="DR86" s="836"/>
      <c r="DS86" s="836"/>
      <c r="DT86" s="836"/>
      <c r="DU86" s="836"/>
      <c r="DV86" s="836"/>
      <c r="DW86" s="836"/>
      <c r="DX86" s="836"/>
      <c r="DY86" s="836"/>
      <c r="DZ86" s="836"/>
      <c r="EA86" s="836"/>
      <c r="EB86" s="836"/>
      <c r="EC86" s="836"/>
      <c r="ED86" s="836"/>
      <c r="EE86" s="836"/>
      <c r="EF86" s="836"/>
      <c r="EG86" s="836"/>
      <c r="EH86" s="836"/>
      <c r="EI86" s="836"/>
      <c r="EJ86" s="836"/>
      <c r="EK86" s="836"/>
      <c r="EL86" s="836"/>
      <c r="EM86" s="836"/>
      <c r="EN86" s="836"/>
      <c r="EO86" s="836"/>
      <c r="EP86" s="836"/>
      <c r="EQ86" s="836"/>
      <c r="ER86" s="836"/>
      <c r="ES86" s="836"/>
      <c r="ET86" s="836"/>
      <c r="EU86" s="836"/>
      <c r="EV86" s="836"/>
      <c r="EW86" s="836"/>
      <c r="EX86" s="836"/>
      <c r="EY86" s="836"/>
      <c r="EZ86" s="836"/>
      <c r="FA86" s="836"/>
      <c r="FB86" s="836"/>
      <c r="FC86" s="836"/>
      <c r="FD86" s="836"/>
      <c r="FE86" s="836"/>
      <c r="FF86" s="836"/>
      <c r="FG86" s="836"/>
      <c r="FH86" s="836"/>
      <c r="FI86" s="836"/>
      <c r="FJ86" s="836"/>
      <c r="FK86" s="836"/>
      <c r="FL86" s="836"/>
      <c r="FM86" s="836"/>
      <c r="FN86" s="836"/>
      <c r="FO86" s="836"/>
      <c r="FP86" s="836"/>
      <c r="FQ86" s="836"/>
      <c r="FR86" s="836"/>
      <c r="FS86" s="836"/>
      <c r="FT86" s="836"/>
      <c r="FU86" s="836"/>
      <c r="FV86" s="836"/>
      <c r="FW86" s="836"/>
      <c r="FX86" s="836"/>
      <c r="FY86" s="836"/>
      <c r="FZ86" s="836"/>
      <c r="GA86" s="836"/>
      <c r="GB86" s="836"/>
      <c r="GC86" s="836"/>
      <c r="GD86" s="836"/>
      <c r="GE86" s="836"/>
      <c r="GF86" s="836"/>
      <c r="GG86" s="836"/>
      <c r="GH86" s="836"/>
      <c r="GI86" s="836"/>
      <c r="GJ86" s="836"/>
      <c r="GK86" s="836"/>
      <c r="GL86" s="836"/>
      <c r="GM86" s="836"/>
      <c r="GN86" s="836"/>
      <c r="GO86" s="836"/>
      <c r="GP86" s="836"/>
      <c r="GQ86" s="836"/>
      <c r="GR86" s="836"/>
      <c r="GS86" s="836"/>
      <c r="GT86" s="836"/>
      <c r="GU86" s="836"/>
      <c r="GV86" s="836"/>
      <c r="GW86" s="836"/>
      <c r="GX86" s="836"/>
      <c r="GY86" s="836"/>
      <c r="GZ86" s="836"/>
      <c r="HA86" s="836"/>
      <c r="HB86" s="836"/>
      <c r="HC86" s="836"/>
      <c r="HD86" s="836"/>
      <c r="HE86" s="836"/>
      <c r="HF86" s="836"/>
      <c r="HG86" s="836"/>
    </row>
    <row r="87" spans="1:215" s="690" customFormat="1" ht="15" customHeight="1" x14ac:dyDescent="0.3">
      <c r="A87" s="688"/>
      <c r="B87" s="691"/>
      <c r="C87" s="691"/>
      <c r="D87" s="691"/>
      <c r="E87" s="691"/>
      <c r="F87" s="691"/>
      <c r="G87" s="691"/>
      <c r="H87" s="691"/>
      <c r="I87" s="735"/>
      <c r="J87" s="691"/>
      <c r="K87" s="700"/>
      <c r="L87" s="738"/>
      <c r="M87" s="738"/>
      <c r="N87" s="738"/>
      <c r="O87" s="738"/>
      <c r="P87" s="738"/>
      <c r="Q87" s="739"/>
      <c r="R87" s="740"/>
      <c r="S87" s="741"/>
      <c r="T87" s="741"/>
      <c r="U87" s="741"/>
      <c r="V87" s="741"/>
      <c r="W87" s="741"/>
      <c r="X87" s="768"/>
      <c r="Y87" s="835"/>
      <c r="Z87" s="836"/>
      <c r="AA87" s="836"/>
      <c r="AB87" s="836"/>
      <c r="AC87" s="836"/>
      <c r="AD87" s="836"/>
      <c r="AE87" s="836"/>
      <c r="AF87" s="836"/>
      <c r="AG87" s="836"/>
      <c r="AH87" s="836"/>
      <c r="AI87" s="836"/>
      <c r="AJ87" s="836"/>
      <c r="AK87" s="836"/>
      <c r="AL87" s="836"/>
      <c r="AM87" s="836"/>
      <c r="AN87" s="836"/>
      <c r="AO87" s="836"/>
      <c r="AP87" s="836"/>
      <c r="AQ87" s="836"/>
      <c r="AR87" s="836"/>
      <c r="AS87" s="836"/>
      <c r="AT87" s="836"/>
      <c r="AU87" s="836"/>
      <c r="AV87" s="836"/>
      <c r="AW87" s="836"/>
      <c r="AX87" s="836"/>
      <c r="AY87" s="836"/>
      <c r="AZ87" s="836"/>
      <c r="BA87" s="836"/>
      <c r="BB87" s="836"/>
      <c r="BC87" s="836"/>
      <c r="BD87" s="836"/>
      <c r="BE87" s="836"/>
      <c r="BF87" s="836"/>
      <c r="BG87" s="836"/>
      <c r="BH87" s="836"/>
      <c r="BI87" s="836"/>
      <c r="BJ87" s="836"/>
      <c r="BK87" s="836"/>
      <c r="BL87" s="836"/>
      <c r="BM87" s="836"/>
      <c r="BN87" s="836"/>
      <c r="BO87" s="836"/>
      <c r="BP87" s="836"/>
      <c r="BQ87" s="836"/>
      <c r="BR87" s="836"/>
      <c r="BS87" s="836"/>
      <c r="BT87" s="836"/>
      <c r="BU87" s="836"/>
      <c r="BV87" s="836"/>
      <c r="BW87" s="836"/>
      <c r="BX87" s="836"/>
      <c r="BY87" s="836"/>
      <c r="BZ87" s="836"/>
      <c r="CA87" s="836"/>
      <c r="CB87" s="836"/>
      <c r="CC87" s="836"/>
      <c r="CD87" s="836"/>
      <c r="CE87" s="836"/>
      <c r="CF87" s="836"/>
      <c r="CG87" s="836"/>
      <c r="CH87" s="836"/>
      <c r="CI87" s="836"/>
      <c r="CJ87" s="836"/>
      <c r="CK87" s="836"/>
      <c r="CL87" s="836"/>
      <c r="CM87" s="836"/>
      <c r="CN87" s="836"/>
      <c r="CO87" s="836"/>
      <c r="CP87" s="836"/>
      <c r="CQ87" s="836"/>
      <c r="CR87" s="836"/>
      <c r="CS87" s="836"/>
      <c r="CT87" s="836"/>
      <c r="CU87" s="836"/>
      <c r="CV87" s="836"/>
      <c r="CW87" s="836"/>
      <c r="CX87" s="836"/>
      <c r="CY87" s="836"/>
      <c r="CZ87" s="836"/>
      <c r="DA87" s="836"/>
      <c r="DB87" s="836"/>
      <c r="DC87" s="836"/>
      <c r="DD87" s="836"/>
      <c r="DE87" s="836"/>
      <c r="DF87" s="836"/>
      <c r="DG87" s="836"/>
      <c r="DH87" s="836"/>
      <c r="DI87" s="836"/>
      <c r="DJ87" s="836"/>
      <c r="DK87" s="836"/>
      <c r="DL87" s="836"/>
      <c r="DM87" s="836"/>
      <c r="DN87" s="836"/>
      <c r="DO87" s="836"/>
      <c r="DP87" s="836"/>
      <c r="DQ87" s="836"/>
      <c r="DR87" s="836"/>
      <c r="DS87" s="836"/>
      <c r="DT87" s="836"/>
      <c r="DU87" s="836"/>
      <c r="DV87" s="836"/>
      <c r="DW87" s="836"/>
      <c r="DX87" s="836"/>
      <c r="DY87" s="836"/>
      <c r="DZ87" s="836"/>
      <c r="EA87" s="836"/>
      <c r="EB87" s="836"/>
      <c r="EC87" s="836"/>
      <c r="ED87" s="836"/>
      <c r="EE87" s="836"/>
      <c r="EF87" s="836"/>
      <c r="EG87" s="836"/>
      <c r="EH87" s="836"/>
      <c r="EI87" s="836"/>
      <c r="EJ87" s="836"/>
      <c r="EK87" s="836"/>
      <c r="EL87" s="836"/>
      <c r="EM87" s="836"/>
      <c r="EN87" s="836"/>
      <c r="EO87" s="836"/>
      <c r="EP87" s="836"/>
      <c r="EQ87" s="836"/>
      <c r="ER87" s="836"/>
      <c r="ES87" s="836"/>
      <c r="ET87" s="836"/>
      <c r="EU87" s="836"/>
      <c r="EV87" s="836"/>
      <c r="EW87" s="836"/>
      <c r="EX87" s="836"/>
      <c r="EY87" s="836"/>
      <c r="EZ87" s="836"/>
      <c r="FA87" s="836"/>
      <c r="FB87" s="836"/>
      <c r="FC87" s="836"/>
      <c r="FD87" s="836"/>
      <c r="FE87" s="836"/>
      <c r="FF87" s="836"/>
      <c r="FG87" s="836"/>
      <c r="FH87" s="836"/>
      <c r="FI87" s="836"/>
      <c r="FJ87" s="836"/>
      <c r="FK87" s="836"/>
      <c r="FL87" s="836"/>
      <c r="FM87" s="836"/>
      <c r="FN87" s="836"/>
      <c r="FO87" s="836"/>
      <c r="FP87" s="836"/>
      <c r="FQ87" s="836"/>
      <c r="FR87" s="836"/>
      <c r="FS87" s="836"/>
      <c r="FT87" s="836"/>
      <c r="FU87" s="836"/>
      <c r="FV87" s="836"/>
      <c r="FW87" s="836"/>
      <c r="FX87" s="836"/>
      <c r="FY87" s="836"/>
      <c r="FZ87" s="836"/>
      <c r="GA87" s="836"/>
      <c r="GB87" s="836"/>
      <c r="GC87" s="836"/>
      <c r="GD87" s="836"/>
      <c r="GE87" s="836"/>
      <c r="GF87" s="836"/>
      <c r="GG87" s="836"/>
      <c r="GH87" s="836"/>
      <c r="GI87" s="836"/>
      <c r="GJ87" s="836"/>
      <c r="GK87" s="836"/>
      <c r="GL87" s="836"/>
      <c r="GM87" s="836"/>
      <c r="GN87" s="836"/>
      <c r="GO87" s="836"/>
      <c r="GP87" s="836"/>
      <c r="GQ87" s="836"/>
      <c r="GR87" s="836"/>
      <c r="GS87" s="836"/>
      <c r="GT87" s="836"/>
      <c r="GU87" s="836"/>
      <c r="GV87" s="836"/>
      <c r="GW87" s="836"/>
      <c r="GX87" s="836"/>
      <c r="GY87" s="836"/>
      <c r="GZ87" s="836"/>
      <c r="HA87" s="836"/>
      <c r="HB87" s="836"/>
      <c r="HC87" s="836"/>
      <c r="HD87" s="836"/>
      <c r="HE87" s="836"/>
      <c r="HF87" s="836"/>
      <c r="HG87" s="836"/>
    </row>
    <row r="88" spans="1:215" s="512" customFormat="1" ht="15" customHeight="1" x14ac:dyDescent="0.3">
      <c r="A88" s="511" t="s">
        <v>905</v>
      </c>
      <c r="B88" s="672">
        <f>'FY20 Final Allocations '!Y123</f>
        <v>1299037.8967246446</v>
      </c>
      <c r="C88" s="672">
        <f>'FY20 Final Allocations '!Z123</f>
        <v>313231.63990895683</v>
      </c>
      <c r="D88" s="672">
        <f>'FY20 Final Allocations '!AA123</f>
        <v>643532.38325929106</v>
      </c>
      <c r="E88" s="672">
        <f>'FY20 Final Allocations '!AB123</f>
        <v>650251.28034463618</v>
      </c>
      <c r="F88" s="672">
        <f>'FY20 Final Allocations '!AC123</f>
        <v>2906053.2002375284</v>
      </c>
      <c r="G88" s="672">
        <f>'FY20 Final Allocations '!Q123</f>
        <v>196255.86191029585</v>
      </c>
      <c r="H88" s="672">
        <f>'FY20 Final Allocations '!BB123</f>
        <v>2892903.8666277449</v>
      </c>
      <c r="I88" s="870"/>
      <c r="J88" s="857">
        <f>'FY21 Formula County '!K116</f>
        <v>2110</v>
      </c>
      <c r="K88" s="743">
        <f>'FY20 Final Allocations '!AX123</f>
        <v>1122</v>
      </c>
      <c r="L88" s="744"/>
      <c r="M88" s="744"/>
      <c r="N88" s="744"/>
      <c r="O88" s="744"/>
      <c r="P88" s="744"/>
      <c r="Q88" s="744"/>
      <c r="R88" s="745">
        <f>'FY21 Formula County '!F116</f>
        <v>2018</v>
      </c>
      <c r="S88" s="745">
        <f>'FY21 Formula County '!G116</f>
        <v>25</v>
      </c>
      <c r="T88" s="745">
        <f>'FY21 Formula County '!H116</f>
        <v>0</v>
      </c>
      <c r="U88" s="745">
        <f>'FY21 Formula County '!I116</f>
        <v>67</v>
      </c>
      <c r="V88" s="745">
        <f>'FY21 Formula County '!K116</f>
        <v>2110</v>
      </c>
      <c r="W88" s="745">
        <f>'FY21 Formula County '!L116</f>
        <v>11893</v>
      </c>
      <c r="X88" s="849">
        <f>'FY21 Formula County '!M116</f>
        <v>0.17741528630286724</v>
      </c>
      <c r="Y88" s="835"/>
      <c r="Z88" s="836"/>
      <c r="AA88" s="836"/>
      <c r="AB88" s="836"/>
      <c r="AC88" s="836"/>
      <c r="AD88" s="836"/>
      <c r="AE88" s="836"/>
      <c r="AF88" s="836"/>
      <c r="AG88" s="836"/>
      <c r="AH88" s="836"/>
      <c r="AI88" s="836"/>
      <c r="AJ88" s="836"/>
      <c r="AK88" s="836"/>
      <c r="AL88" s="836"/>
      <c r="AM88" s="836"/>
      <c r="AN88" s="836"/>
      <c r="AO88" s="836"/>
      <c r="AP88" s="836"/>
      <c r="AQ88" s="836"/>
      <c r="AR88" s="836"/>
      <c r="AS88" s="836"/>
      <c r="AT88" s="836"/>
      <c r="AU88" s="836"/>
      <c r="AV88" s="836"/>
      <c r="AW88" s="836"/>
      <c r="AX88" s="836"/>
      <c r="AY88" s="836"/>
      <c r="AZ88" s="836"/>
      <c r="BA88" s="836"/>
      <c r="BB88" s="836"/>
      <c r="BC88" s="836"/>
      <c r="BD88" s="836"/>
      <c r="BE88" s="836"/>
      <c r="BF88" s="836"/>
      <c r="BG88" s="836"/>
      <c r="BH88" s="836"/>
      <c r="BI88" s="836"/>
      <c r="BJ88" s="836"/>
      <c r="BK88" s="836"/>
      <c r="BL88" s="836"/>
      <c r="BM88" s="836"/>
      <c r="BN88" s="836"/>
      <c r="BO88" s="836"/>
      <c r="BP88" s="836"/>
      <c r="BQ88" s="836"/>
      <c r="BR88" s="836"/>
      <c r="BS88" s="836"/>
      <c r="BT88" s="836"/>
      <c r="BU88" s="836"/>
      <c r="BV88" s="836"/>
      <c r="BW88" s="836"/>
      <c r="BX88" s="836"/>
      <c r="BY88" s="836"/>
      <c r="BZ88" s="836"/>
      <c r="CA88" s="836"/>
      <c r="CB88" s="836"/>
      <c r="CC88" s="836"/>
      <c r="CD88" s="836"/>
      <c r="CE88" s="836"/>
      <c r="CF88" s="836"/>
      <c r="CG88" s="836"/>
      <c r="CH88" s="836"/>
      <c r="CI88" s="836"/>
      <c r="CJ88" s="836"/>
      <c r="CK88" s="836"/>
      <c r="CL88" s="836"/>
      <c r="CM88" s="836"/>
      <c r="CN88" s="836"/>
      <c r="CO88" s="836"/>
      <c r="CP88" s="836"/>
      <c r="CQ88" s="836"/>
      <c r="CR88" s="836"/>
      <c r="CS88" s="836"/>
      <c r="CT88" s="836"/>
      <c r="CU88" s="836"/>
      <c r="CV88" s="836"/>
      <c r="CW88" s="836"/>
      <c r="CX88" s="836"/>
      <c r="CY88" s="836"/>
      <c r="CZ88" s="836"/>
      <c r="DA88" s="836"/>
      <c r="DB88" s="836"/>
      <c r="DC88" s="836"/>
      <c r="DD88" s="836"/>
      <c r="DE88" s="836"/>
      <c r="DF88" s="836"/>
      <c r="DG88" s="836"/>
      <c r="DH88" s="836"/>
      <c r="DI88" s="836"/>
      <c r="DJ88" s="836"/>
      <c r="DK88" s="836"/>
      <c r="DL88" s="836"/>
      <c r="DM88" s="836"/>
      <c r="DN88" s="836"/>
      <c r="DO88" s="836"/>
      <c r="DP88" s="836"/>
      <c r="DQ88" s="836"/>
      <c r="DR88" s="836"/>
      <c r="DS88" s="836"/>
      <c r="DT88" s="836"/>
      <c r="DU88" s="836"/>
      <c r="DV88" s="836"/>
      <c r="DW88" s="836"/>
      <c r="DX88" s="836"/>
      <c r="DY88" s="836"/>
      <c r="DZ88" s="836"/>
      <c r="EA88" s="836"/>
      <c r="EB88" s="836"/>
      <c r="EC88" s="836"/>
      <c r="ED88" s="836"/>
      <c r="EE88" s="836"/>
      <c r="EF88" s="836"/>
      <c r="EG88" s="836"/>
      <c r="EH88" s="836"/>
      <c r="EI88" s="836"/>
      <c r="EJ88" s="836"/>
      <c r="EK88" s="836"/>
      <c r="EL88" s="836"/>
      <c r="EM88" s="836"/>
      <c r="EN88" s="836"/>
      <c r="EO88" s="836"/>
      <c r="EP88" s="836"/>
      <c r="EQ88" s="836"/>
      <c r="ER88" s="836"/>
      <c r="ES88" s="836"/>
      <c r="ET88" s="836"/>
      <c r="EU88" s="836"/>
      <c r="EV88" s="836"/>
      <c r="EW88" s="836"/>
      <c r="EX88" s="836"/>
      <c r="EY88" s="836"/>
      <c r="EZ88" s="836"/>
      <c r="FA88" s="836"/>
      <c r="FB88" s="836"/>
      <c r="FC88" s="836"/>
      <c r="FD88" s="836"/>
      <c r="FE88" s="836"/>
      <c r="FF88" s="836"/>
      <c r="FG88" s="836"/>
      <c r="FH88" s="836"/>
      <c r="FI88" s="836"/>
      <c r="FJ88" s="836"/>
      <c r="FK88" s="836"/>
      <c r="FL88" s="836"/>
      <c r="FM88" s="836"/>
      <c r="FN88" s="836"/>
      <c r="FO88" s="836"/>
      <c r="FP88" s="836"/>
      <c r="FQ88" s="836"/>
      <c r="FR88" s="836"/>
      <c r="FS88" s="836"/>
      <c r="FT88" s="836"/>
      <c r="FU88" s="836"/>
      <c r="FV88" s="836"/>
      <c r="FW88" s="836"/>
      <c r="FX88" s="836"/>
      <c r="FY88" s="836"/>
      <c r="FZ88" s="836"/>
      <c r="GA88" s="836"/>
      <c r="GB88" s="836"/>
      <c r="GC88" s="836"/>
      <c r="GD88" s="836"/>
      <c r="GE88" s="836"/>
      <c r="GF88" s="836"/>
      <c r="GG88" s="836"/>
      <c r="GH88" s="836"/>
      <c r="GI88" s="836"/>
      <c r="GJ88" s="836"/>
      <c r="GK88" s="836"/>
      <c r="GL88" s="836"/>
      <c r="GM88" s="836"/>
      <c r="GN88" s="836"/>
      <c r="GO88" s="836"/>
      <c r="GP88" s="836"/>
      <c r="GQ88" s="836"/>
      <c r="GR88" s="836"/>
      <c r="GS88" s="836"/>
      <c r="GT88" s="836"/>
      <c r="GU88" s="836"/>
      <c r="GV88" s="836"/>
      <c r="GW88" s="836"/>
      <c r="GX88" s="836"/>
      <c r="GY88" s="836"/>
      <c r="GZ88" s="836"/>
      <c r="HA88" s="836"/>
      <c r="HB88" s="836"/>
      <c r="HC88" s="836"/>
      <c r="HD88" s="836"/>
      <c r="HE88" s="836"/>
      <c r="HF88" s="836"/>
      <c r="HG88" s="836"/>
    </row>
    <row r="89" spans="1:215" s="690" customFormat="1" ht="15" customHeight="1" thickBot="1" x14ac:dyDescent="0.35">
      <c r="A89" s="688">
        <v>2021</v>
      </c>
      <c r="B89" s="689">
        <f>'FY21 Allocations'!Y123</f>
        <v>1335310.6080467312</v>
      </c>
      <c r="C89" s="689">
        <f>'FY21 Allocations'!Z123</f>
        <v>326849.76739257271</v>
      </c>
      <c r="D89" s="689">
        <f>'FY21 Allocations'!AA123</f>
        <v>675365.24509880773</v>
      </c>
      <c r="E89" s="689">
        <f>'FY21 Allocations'!AB123</f>
        <v>584550.24608963332</v>
      </c>
      <c r="F89" s="689">
        <f>'FY21 Allocations'!AC123</f>
        <v>2922075.8666277453</v>
      </c>
      <c r="G89" s="689">
        <f>'FY21 Allocations'!Q123</f>
        <v>0</v>
      </c>
      <c r="H89" s="689">
        <f>'FY21 Allocations'!BB123</f>
        <v>2754369.7160346257</v>
      </c>
      <c r="I89" s="746"/>
      <c r="J89" s="831">
        <f>'FY21 Formula Counts '!K116</f>
        <v>2110</v>
      </c>
      <c r="K89" s="809">
        <f>'FY21 Allocations'!AX123</f>
        <v>1325</v>
      </c>
      <c r="L89" s="817"/>
      <c r="M89" s="817"/>
      <c r="N89" s="817"/>
      <c r="O89" s="817"/>
      <c r="P89" s="817"/>
      <c r="Q89" s="817"/>
      <c r="R89" s="818">
        <f>'FY21 Formula Counts '!F116</f>
        <v>2018</v>
      </c>
      <c r="S89" s="818">
        <f>'FY21 Formula Counts '!G116</f>
        <v>25</v>
      </c>
      <c r="T89" s="818">
        <f>'FY21 Formula Counts '!H116</f>
        <v>0</v>
      </c>
      <c r="U89" s="818">
        <f>'FY21 Formula Counts '!I116</f>
        <v>67</v>
      </c>
      <c r="V89" s="818">
        <f>'FY21 Formula Counts '!K116</f>
        <v>2110</v>
      </c>
      <c r="W89" s="818">
        <f>'FY21 Formula Counts '!L116</f>
        <v>11893</v>
      </c>
      <c r="X89" s="846">
        <f>'FY21 Formula Counts '!M116</f>
        <v>0.17741528630286724</v>
      </c>
      <c r="Y89" s="835"/>
      <c r="Z89" s="836"/>
      <c r="AA89" s="836"/>
      <c r="AB89" s="836"/>
      <c r="AC89" s="836"/>
      <c r="AD89" s="836"/>
      <c r="AE89" s="836"/>
      <c r="AF89" s="836"/>
      <c r="AG89" s="836"/>
      <c r="AH89" s="836"/>
      <c r="AI89" s="836"/>
      <c r="AJ89" s="836"/>
      <c r="AK89" s="836"/>
      <c r="AL89" s="836"/>
      <c r="AM89" s="836"/>
      <c r="AN89" s="836"/>
      <c r="AO89" s="836"/>
      <c r="AP89" s="836"/>
      <c r="AQ89" s="836"/>
      <c r="AR89" s="836"/>
      <c r="AS89" s="836"/>
      <c r="AT89" s="836"/>
      <c r="AU89" s="836"/>
      <c r="AV89" s="836"/>
      <c r="AW89" s="836"/>
      <c r="AX89" s="836"/>
      <c r="AY89" s="836"/>
      <c r="AZ89" s="836"/>
      <c r="BA89" s="836"/>
      <c r="BB89" s="836"/>
      <c r="BC89" s="836"/>
      <c r="BD89" s="836"/>
      <c r="BE89" s="836"/>
      <c r="BF89" s="836"/>
      <c r="BG89" s="836"/>
      <c r="BH89" s="836"/>
      <c r="BI89" s="836"/>
      <c r="BJ89" s="836"/>
      <c r="BK89" s="836"/>
      <c r="BL89" s="836"/>
      <c r="BM89" s="836"/>
      <c r="BN89" s="836"/>
      <c r="BO89" s="836"/>
      <c r="BP89" s="836"/>
      <c r="BQ89" s="836"/>
      <c r="BR89" s="836"/>
      <c r="BS89" s="836"/>
      <c r="BT89" s="836"/>
      <c r="BU89" s="836"/>
      <c r="BV89" s="836"/>
      <c r="BW89" s="836"/>
      <c r="BX89" s="836"/>
      <c r="BY89" s="836"/>
      <c r="BZ89" s="836"/>
      <c r="CA89" s="836"/>
      <c r="CB89" s="836"/>
      <c r="CC89" s="836"/>
      <c r="CD89" s="836"/>
      <c r="CE89" s="836"/>
      <c r="CF89" s="836"/>
      <c r="CG89" s="836"/>
      <c r="CH89" s="836"/>
      <c r="CI89" s="836"/>
      <c r="CJ89" s="836"/>
      <c r="CK89" s="836"/>
      <c r="CL89" s="836"/>
      <c r="CM89" s="836"/>
      <c r="CN89" s="836"/>
      <c r="CO89" s="836"/>
      <c r="CP89" s="836"/>
      <c r="CQ89" s="836"/>
      <c r="CR89" s="836"/>
      <c r="CS89" s="836"/>
      <c r="CT89" s="836"/>
      <c r="CU89" s="836"/>
      <c r="CV89" s="836"/>
      <c r="CW89" s="836"/>
      <c r="CX89" s="836"/>
      <c r="CY89" s="836"/>
      <c r="CZ89" s="836"/>
      <c r="DA89" s="836"/>
      <c r="DB89" s="836"/>
      <c r="DC89" s="836"/>
      <c r="DD89" s="836"/>
      <c r="DE89" s="836"/>
      <c r="DF89" s="836"/>
      <c r="DG89" s="836"/>
      <c r="DH89" s="836"/>
      <c r="DI89" s="836"/>
      <c r="DJ89" s="836"/>
      <c r="DK89" s="836"/>
      <c r="DL89" s="836"/>
      <c r="DM89" s="836"/>
      <c r="DN89" s="836"/>
      <c r="DO89" s="836"/>
      <c r="DP89" s="836"/>
      <c r="DQ89" s="836"/>
      <c r="DR89" s="836"/>
      <c r="DS89" s="836"/>
      <c r="DT89" s="836"/>
      <c r="DU89" s="836"/>
      <c r="DV89" s="836"/>
      <c r="DW89" s="836"/>
      <c r="DX89" s="836"/>
      <c r="DY89" s="836"/>
      <c r="DZ89" s="836"/>
      <c r="EA89" s="836"/>
      <c r="EB89" s="836"/>
      <c r="EC89" s="836"/>
      <c r="ED89" s="836"/>
      <c r="EE89" s="836"/>
      <c r="EF89" s="836"/>
      <c r="EG89" s="836"/>
      <c r="EH89" s="836"/>
      <c r="EI89" s="836"/>
      <c r="EJ89" s="836"/>
      <c r="EK89" s="836"/>
      <c r="EL89" s="836"/>
      <c r="EM89" s="836"/>
      <c r="EN89" s="836"/>
      <c r="EO89" s="836"/>
      <c r="EP89" s="836"/>
      <c r="EQ89" s="836"/>
      <c r="ER89" s="836"/>
      <c r="ES89" s="836"/>
      <c r="ET89" s="836"/>
      <c r="EU89" s="836"/>
      <c r="EV89" s="836"/>
      <c r="EW89" s="836"/>
      <c r="EX89" s="836"/>
      <c r="EY89" s="836"/>
      <c r="EZ89" s="836"/>
      <c r="FA89" s="836"/>
      <c r="FB89" s="836"/>
      <c r="FC89" s="836"/>
      <c r="FD89" s="836"/>
      <c r="FE89" s="836"/>
      <c r="FF89" s="836"/>
      <c r="FG89" s="836"/>
      <c r="FH89" s="836"/>
      <c r="FI89" s="836"/>
      <c r="FJ89" s="836"/>
      <c r="FK89" s="836"/>
      <c r="FL89" s="836"/>
      <c r="FM89" s="836"/>
      <c r="FN89" s="836"/>
      <c r="FO89" s="836"/>
      <c r="FP89" s="836"/>
      <c r="FQ89" s="836"/>
      <c r="FR89" s="836"/>
      <c r="FS89" s="836"/>
      <c r="FT89" s="836"/>
      <c r="FU89" s="836"/>
      <c r="FV89" s="836"/>
      <c r="FW89" s="836"/>
      <c r="FX89" s="836"/>
      <c r="FY89" s="836"/>
      <c r="FZ89" s="836"/>
      <c r="GA89" s="836"/>
      <c r="GB89" s="836"/>
      <c r="GC89" s="836"/>
      <c r="GD89" s="836"/>
      <c r="GE89" s="836"/>
      <c r="GF89" s="836"/>
      <c r="GG89" s="836"/>
      <c r="GH89" s="836"/>
      <c r="GI89" s="836"/>
      <c r="GJ89" s="836"/>
      <c r="GK89" s="836"/>
      <c r="GL89" s="836"/>
      <c r="GM89" s="836"/>
      <c r="GN89" s="836"/>
      <c r="GO89" s="836"/>
      <c r="GP89" s="836"/>
      <c r="GQ89" s="836"/>
      <c r="GR89" s="836"/>
      <c r="GS89" s="836"/>
      <c r="GT89" s="836"/>
      <c r="GU89" s="836"/>
      <c r="GV89" s="836"/>
      <c r="GW89" s="836"/>
      <c r="GX89" s="836"/>
      <c r="GY89" s="836"/>
      <c r="GZ89" s="836"/>
      <c r="HA89" s="836"/>
      <c r="HB89" s="836"/>
      <c r="HC89" s="836"/>
      <c r="HD89" s="836"/>
      <c r="HE89" s="836"/>
      <c r="HF89" s="836"/>
      <c r="HG89" s="836"/>
    </row>
    <row r="90" spans="1:215" s="512" customFormat="1" ht="15" customHeight="1" x14ac:dyDescent="0.3">
      <c r="A90" s="511"/>
      <c r="B90" s="664">
        <f>SUM(B89-B88)</f>
        <v>36272.71132208663</v>
      </c>
      <c r="C90" s="664">
        <f t="shared" ref="C90:H90" si="112">SUM(C89-C88)</f>
        <v>13618.127483615885</v>
      </c>
      <c r="D90" s="664">
        <f t="shared" si="112"/>
        <v>31832.86183951667</v>
      </c>
      <c r="E90" s="673">
        <f t="shared" si="112"/>
        <v>-65701.034255002858</v>
      </c>
      <c r="F90" s="664">
        <f t="shared" si="112"/>
        <v>16022.666390216909</v>
      </c>
      <c r="G90" s="673">
        <f t="shared" si="112"/>
        <v>-196255.86191029585</v>
      </c>
      <c r="H90" s="673">
        <f t="shared" si="112"/>
        <v>-138534.15059311921</v>
      </c>
      <c r="I90" s="719">
        <f>SUM(H89-H88)/H89</f>
        <v>-5.0296134824108586E-2</v>
      </c>
      <c r="J90" s="794">
        <f>SUM(J89-J88)</f>
        <v>0</v>
      </c>
      <c r="K90" s="674">
        <f t="shared" ref="K90" si="113">SUM(K89-K88)</f>
        <v>203</v>
      </c>
      <c r="L90" s="737">
        <f t="shared" ref="L90" si="114">SUM(L89-L88)</f>
        <v>0</v>
      </c>
      <c r="M90" s="737">
        <f t="shared" ref="M90" si="115">SUM(M89-M88)</f>
        <v>0</v>
      </c>
      <c r="N90" s="737">
        <f t="shared" ref="N90" si="116">SUM(N89-N88)</f>
        <v>0</v>
      </c>
      <c r="O90" s="737">
        <f t="shared" ref="O90" si="117">SUM(O89-O88)</f>
        <v>0</v>
      </c>
      <c r="P90" s="737">
        <f t="shared" ref="P90" si="118">SUM(P89-P88)</f>
        <v>0</v>
      </c>
      <c r="Q90" s="737">
        <f t="shared" ref="Q90" si="119">SUM(Q89-Q88)</f>
        <v>0</v>
      </c>
      <c r="R90" s="792">
        <f t="shared" ref="R90" si="120">SUM(R89-R88)</f>
        <v>0</v>
      </c>
      <c r="S90" s="792">
        <f t="shared" ref="S90" si="121">SUM(S89-S88)</f>
        <v>0</v>
      </c>
      <c r="T90" s="792">
        <f t="shared" ref="T90" si="122">SUM(T89-T88)</f>
        <v>0</v>
      </c>
      <c r="U90" s="792">
        <f t="shared" ref="U90" si="123">SUM(U89-U88)</f>
        <v>0</v>
      </c>
      <c r="V90" s="792">
        <f t="shared" ref="V90" si="124">SUM(V89-V88)</f>
        <v>0</v>
      </c>
      <c r="W90" s="792">
        <f t="shared" ref="W90" si="125">SUM(W89-W88)</f>
        <v>0</v>
      </c>
      <c r="X90" s="774">
        <f t="shared" ref="X90" si="126">SUM(X89-X88)</f>
        <v>0</v>
      </c>
      <c r="Y90" s="835"/>
      <c r="Z90" s="836"/>
      <c r="AA90" s="836"/>
      <c r="AB90" s="836"/>
      <c r="AC90" s="836"/>
      <c r="AD90" s="836"/>
      <c r="AE90" s="836"/>
      <c r="AF90" s="836"/>
      <c r="AG90" s="836"/>
      <c r="AH90" s="836"/>
      <c r="AI90" s="836"/>
      <c r="AJ90" s="836"/>
      <c r="AK90" s="836"/>
      <c r="AL90" s="836"/>
      <c r="AM90" s="836"/>
      <c r="AN90" s="836"/>
      <c r="AO90" s="836"/>
      <c r="AP90" s="836"/>
      <c r="AQ90" s="836"/>
      <c r="AR90" s="836"/>
      <c r="AS90" s="836"/>
      <c r="AT90" s="836"/>
      <c r="AU90" s="836"/>
      <c r="AV90" s="836"/>
      <c r="AW90" s="836"/>
      <c r="AX90" s="836"/>
      <c r="AY90" s="836"/>
      <c r="AZ90" s="836"/>
      <c r="BA90" s="836"/>
      <c r="BB90" s="836"/>
      <c r="BC90" s="836"/>
      <c r="BD90" s="836"/>
      <c r="BE90" s="836"/>
      <c r="BF90" s="836"/>
      <c r="BG90" s="836"/>
      <c r="BH90" s="836"/>
      <c r="BI90" s="836"/>
      <c r="BJ90" s="836"/>
      <c r="BK90" s="836"/>
      <c r="BL90" s="836"/>
      <c r="BM90" s="836"/>
      <c r="BN90" s="836"/>
      <c r="BO90" s="836"/>
      <c r="BP90" s="836"/>
      <c r="BQ90" s="836"/>
      <c r="BR90" s="836"/>
      <c r="BS90" s="836"/>
      <c r="BT90" s="836"/>
      <c r="BU90" s="836"/>
      <c r="BV90" s="836"/>
      <c r="BW90" s="836"/>
      <c r="BX90" s="836"/>
      <c r="BY90" s="836"/>
      <c r="BZ90" s="836"/>
      <c r="CA90" s="836"/>
      <c r="CB90" s="836"/>
      <c r="CC90" s="836"/>
      <c r="CD90" s="836"/>
      <c r="CE90" s="836"/>
      <c r="CF90" s="836"/>
      <c r="CG90" s="836"/>
      <c r="CH90" s="836"/>
      <c r="CI90" s="836"/>
      <c r="CJ90" s="836"/>
      <c r="CK90" s="836"/>
      <c r="CL90" s="836"/>
      <c r="CM90" s="836"/>
      <c r="CN90" s="836"/>
      <c r="CO90" s="836"/>
      <c r="CP90" s="836"/>
      <c r="CQ90" s="836"/>
      <c r="CR90" s="836"/>
      <c r="CS90" s="836"/>
      <c r="CT90" s="836"/>
      <c r="CU90" s="836"/>
      <c r="CV90" s="836"/>
      <c r="CW90" s="836"/>
      <c r="CX90" s="836"/>
      <c r="CY90" s="836"/>
      <c r="CZ90" s="836"/>
      <c r="DA90" s="836"/>
      <c r="DB90" s="836"/>
      <c r="DC90" s="836"/>
      <c r="DD90" s="836"/>
      <c r="DE90" s="836"/>
      <c r="DF90" s="836"/>
      <c r="DG90" s="836"/>
      <c r="DH90" s="836"/>
      <c r="DI90" s="836"/>
      <c r="DJ90" s="836"/>
      <c r="DK90" s="836"/>
      <c r="DL90" s="836"/>
      <c r="DM90" s="836"/>
      <c r="DN90" s="836"/>
      <c r="DO90" s="836"/>
      <c r="DP90" s="836"/>
      <c r="DQ90" s="836"/>
      <c r="DR90" s="836"/>
      <c r="DS90" s="836"/>
      <c r="DT90" s="836"/>
      <c r="DU90" s="836"/>
      <c r="DV90" s="836"/>
      <c r="DW90" s="836"/>
      <c r="DX90" s="836"/>
      <c r="DY90" s="836"/>
      <c r="DZ90" s="836"/>
      <c r="EA90" s="836"/>
      <c r="EB90" s="836"/>
      <c r="EC90" s="836"/>
      <c r="ED90" s="836"/>
      <c r="EE90" s="836"/>
      <c r="EF90" s="836"/>
      <c r="EG90" s="836"/>
      <c r="EH90" s="836"/>
      <c r="EI90" s="836"/>
      <c r="EJ90" s="836"/>
      <c r="EK90" s="836"/>
      <c r="EL90" s="836"/>
      <c r="EM90" s="836"/>
      <c r="EN90" s="836"/>
      <c r="EO90" s="836"/>
      <c r="EP90" s="836"/>
      <c r="EQ90" s="836"/>
      <c r="ER90" s="836"/>
      <c r="ES90" s="836"/>
      <c r="ET90" s="836"/>
      <c r="EU90" s="836"/>
      <c r="EV90" s="836"/>
      <c r="EW90" s="836"/>
      <c r="EX90" s="836"/>
      <c r="EY90" s="836"/>
      <c r="EZ90" s="836"/>
      <c r="FA90" s="836"/>
      <c r="FB90" s="836"/>
      <c r="FC90" s="836"/>
      <c r="FD90" s="836"/>
      <c r="FE90" s="836"/>
      <c r="FF90" s="836"/>
      <c r="FG90" s="836"/>
      <c r="FH90" s="836"/>
      <c r="FI90" s="836"/>
      <c r="FJ90" s="836"/>
      <c r="FK90" s="836"/>
      <c r="FL90" s="836"/>
      <c r="FM90" s="836"/>
      <c r="FN90" s="836"/>
      <c r="FO90" s="836"/>
      <c r="FP90" s="836"/>
      <c r="FQ90" s="836"/>
      <c r="FR90" s="836"/>
      <c r="FS90" s="836"/>
      <c r="FT90" s="836"/>
      <c r="FU90" s="836"/>
      <c r="FV90" s="836"/>
      <c r="FW90" s="836"/>
      <c r="FX90" s="836"/>
      <c r="FY90" s="836"/>
      <c r="FZ90" s="836"/>
      <c r="GA90" s="836"/>
      <c r="GB90" s="836"/>
      <c r="GC90" s="836"/>
      <c r="GD90" s="836"/>
      <c r="GE90" s="836"/>
      <c r="GF90" s="836"/>
      <c r="GG90" s="836"/>
      <c r="GH90" s="836"/>
      <c r="GI90" s="836"/>
      <c r="GJ90" s="836"/>
      <c r="GK90" s="836"/>
      <c r="GL90" s="836"/>
      <c r="GM90" s="836"/>
      <c r="GN90" s="836"/>
      <c r="GO90" s="836"/>
      <c r="GP90" s="836"/>
      <c r="GQ90" s="836"/>
      <c r="GR90" s="836"/>
      <c r="GS90" s="836"/>
      <c r="GT90" s="836"/>
      <c r="GU90" s="836"/>
      <c r="GV90" s="836"/>
      <c r="GW90" s="836"/>
      <c r="GX90" s="836"/>
      <c r="GY90" s="836"/>
      <c r="GZ90" s="836"/>
      <c r="HA90" s="836"/>
      <c r="HB90" s="836"/>
      <c r="HC90" s="836"/>
      <c r="HD90" s="836"/>
      <c r="HE90" s="836"/>
      <c r="HF90" s="836"/>
      <c r="HG90" s="836"/>
    </row>
    <row r="91" spans="1:215" s="690" customFormat="1" ht="15" customHeight="1" x14ac:dyDescent="0.3">
      <c r="A91" s="688"/>
      <c r="B91" s="707"/>
      <c r="C91" s="707"/>
      <c r="D91" s="707"/>
      <c r="E91" s="707"/>
      <c r="F91" s="707"/>
      <c r="G91" s="707"/>
      <c r="H91" s="707"/>
      <c r="I91" s="746"/>
      <c r="J91" s="793"/>
      <c r="K91" s="700"/>
      <c r="L91" s="739"/>
      <c r="M91" s="739"/>
      <c r="N91" s="739"/>
      <c r="O91" s="739"/>
      <c r="P91" s="739"/>
      <c r="Q91" s="739"/>
      <c r="R91" s="740"/>
      <c r="S91" s="793"/>
      <c r="T91" s="793"/>
      <c r="U91" s="793"/>
      <c r="V91" s="793"/>
      <c r="W91" s="793"/>
      <c r="X91" s="793"/>
      <c r="Y91" s="835"/>
      <c r="Z91" s="836"/>
      <c r="AA91" s="836"/>
      <c r="AB91" s="836"/>
      <c r="AC91" s="836"/>
      <c r="AD91" s="836"/>
      <c r="AE91" s="836"/>
      <c r="AF91" s="836"/>
      <c r="AG91" s="836"/>
      <c r="AH91" s="836"/>
      <c r="AI91" s="836"/>
      <c r="AJ91" s="836"/>
      <c r="AK91" s="836"/>
      <c r="AL91" s="836"/>
      <c r="AM91" s="836"/>
      <c r="AN91" s="836"/>
      <c r="AO91" s="836"/>
      <c r="AP91" s="836"/>
      <c r="AQ91" s="836"/>
      <c r="AR91" s="836"/>
      <c r="AS91" s="836"/>
      <c r="AT91" s="836"/>
      <c r="AU91" s="836"/>
      <c r="AV91" s="836"/>
      <c r="AW91" s="836"/>
      <c r="AX91" s="836"/>
      <c r="AY91" s="836"/>
      <c r="AZ91" s="836"/>
      <c r="BA91" s="836"/>
      <c r="BB91" s="836"/>
      <c r="BC91" s="836"/>
      <c r="BD91" s="836"/>
      <c r="BE91" s="836"/>
      <c r="BF91" s="836"/>
      <c r="BG91" s="836"/>
      <c r="BH91" s="836"/>
      <c r="BI91" s="836"/>
      <c r="BJ91" s="836"/>
      <c r="BK91" s="836"/>
      <c r="BL91" s="836"/>
      <c r="BM91" s="836"/>
      <c r="BN91" s="836"/>
      <c r="BO91" s="836"/>
      <c r="BP91" s="836"/>
      <c r="BQ91" s="836"/>
      <c r="BR91" s="836"/>
      <c r="BS91" s="836"/>
      <c r="BT91" s="836"/>
      <c r="BU91" s="836"/>
      <c r="BV91" s="836"/>
      <c r="BW91" s="836"/>
      <c r="BX91" s="836"/>
      <c r="BY91" s="836"/>
      <c r="BZ91" s="836"/>
      <c r="CA91" s="836"/>
      <c r="CB91" s="836"/>
      <c r="CC91" s="836"/>
      <c r="CD91" s="836"/>
      <c r="CE91" s="836"/>
      <c r="CF91" s="836"/>
      <c r="CG91" s="836"/>
      <c r="CH91" s="836"/>
      <c r="CI91" s="836"/>
      <c r="CJ91" s="836"/>
      <c r="CK91" s="836"/>
      <c r="CL91" s="836"/>
      <c r="CM91" s="836"/>
      <c r="CN91" s="836"/>
      <c r="CO91" s="836"/>
      <c r="CP91" s="836"/>
      <c r="CQ91" s="836"/>
      <c r="CR91" s="836"/>
      <c r="CS91" s="836"/>
      <c r="CT91" s="836"/>
      <c r="CU91" s="836"/>
      <c r="CV91" s="836"/>
      <c r="CW91" s="836"/>
      <c r="CX91" s="836"/>
      <c r="CY91" s="836"/>
      <c r="CZ91" s="836"/>
      <c r="DA91" s="836"/>
      <c r="DB91" s="836"/>
      <c r="DC91" s="836"/>
      <c r="DD91" s="836"/>
      <c r="DE91" s="836"/>
      <c r="DF91" s="836"/>
      <c r="DG91" s="836"/>
      <c r="DH91" s="836"/>
      <c r="DI91" s="836"/>
      <c r="DJ91" s="836"/>
      <c r="DK91" s="836"/>
      <c r="DL91" s="836"/>
      <c r="DM91" s="836"/>
      <c r="DN91" s="836"/>
      <c r="DO91" s="836"/>
      <c r="DP91" s="836"/>
      <c r="DQ91" s="836"/>
      <c r="DR91" s="836"/>
      <c r="DS91" s="836"/>
      <c r="DT91" s="836"/>
      <c r="DU91" s="836"/>
      <c r="DV91" s="836"/>
      <c r="DW91" s="836"/>
      <c r="DX91" s="836"/>
      <c r="DY91" s="836"/>
      <c r="DZ91" s="836"/>
      <c r="EA91" s="836"/>
      <c r="EB91" s="836"/>
      <c r="EC91" s="836"/>
      <c r="ED91" s="836"/>
      <c r="EE91" s="836"/>
      <c r="EF91" s="836"/>
      <c r="EG91" s="836"/>
      <c r="EH91" s="836"/>
      <c r="EI91" s="836"/>
      <c r="EJ91" s="836"/>
      <c r="EK91" s="836"/>
      <c r="EL91" s="836"/>
      <c r="EM91" s="836"/>
      <c r="EN91" s="836"/>
      <c r="EO91" s="836"/>
      <c r="EP91" s="836"/>
      <c r="EQ91" s="836"/>
      <c r="ER91" s="836"/>
      <c r="ES91" s="836"/>
      <c r="ET91" s="836"/>
      <c r="EU91" s="836"/>
      <c r="EV91" s="836"/>
      <c r="EW91" s="836"/>
      <c r="EX91" s="836"/>
      <c r="EY91" s="836"/>
      <c r="EZ91" s="836"/>
      <c r="FA91" s="836"/>
      <c r="FB91" s="836"/>
      <c r="FC91" s="836"/>
      <c r="FD91" s="836"/>
      <c r="FE91" s="836"/>
      <c r="FF91" s="836"/>
      <c r="FG91" s="836"/>
      <c r="FH91" s="836"/>
      <c r="FI91" s="836"/>
      <c r="FJ91" s="836"/>
      <c r="FK91" s="836"/>
      <c r="FL91" s="836"/>
      <c r="FM91" s="836"/>
      <c r="FN91" s="836"/>
      <c r="FO91" s="836"/>
      <c r="FP91" s="836"/>
      <c r="FQ91" s="836"/>
      <c r="FR91" s="836"/>
      <c r="FS91" s="836"/>
      <c r="FT91" s="836"/>
      <c r="FU91" s="836"/>
      <c r="FV91" s="836"/>
      <c r="FW91" s="836"/>
      <c r="FX91" s="836"/>
      <c r="FY91" s="836"/>
      <c r="FZ91" s="836"/>
      <c r="GA91" s="836"/>
      <c r="GB91" s="836"/>
      <c r="GC91" s="836"/>
      <c r="GD91" s="836"/>
      <c r="GE91" s="836"/>
      <c r="GF91" s="836"/>
      <c r="GG91" s="836"/>
      <c r="GH91" s="836"/>
      <c r="GI91" s="836"/>
      <c r="GJ91" s="836"/>
      <c r="GK91" s="836"/>
      <c r="GL91" s="836"/>
      <c r="GM91" s="836"/>
      <c r="GN91" s="836"/>
      <c r="GO91" s="836"/>
      <c r="GP91" s="836"/>
      <c r="GQ91" s="836"/>
      <c r="GR91" s="836"/>
      <c r="GS91" s="836"/>
      <c r="GT91" s="836"/>
      <c r="GU91" s="836"/>
      <c r="GV91" s="836"/>
      <c r="GW91" s="836"/>
      <c r="GX91" s="836"/>
      <c r="GY91" s="836"/>
      <c r="GZ91" s="836"/>
      <c r="HA91" s="836"/>
      <c r="HB91" s="836"/>
      <c r="HC91" s="836"/>
      <c r="HD91" s="836"/>
      <c r="HE91" s="836"/>
      <c r="HF91" s="836"/>
      <c r="HG91" s="836"/>
    </row>
    <row r="92" spans="1:215" s="512" customFormat="1" ht="15" customHeight="1" x14ac:dyDescent="0.3">
      <c r="A92" s="511" t="s">
        <v>906</v>
      </c>
      <c r="B92" s="672">
        <f>'FY20 Final Allocations '!Y130</f>
        <v>513197.60457665898</v>
      </c>
      <c r="C92" s="672">
        <f>'FY20 Final Allocations '!Z130</f>
        <v>122588.19551084519</v>
      </c>
      <c r="D92" s="672">
        <f>'FY20 Final Allocations '!AA130</f>
        <v>295990.91000713129</v>
      </c>
      <c r="E92" s="672">
        <f>'FY20 Final Allocations '!AB130</f>
        <v>294945.81426333619</v>
      </c>
      <c r="F92" s="672">
        <f>'FY20 Final Allocations '!AC130</f>
        <v>1226722.5243579717</v>
      </c>
      <c r="G92" s="672">
        <f>'FY20 Final Allocations '!Q130</f>
        <v>0</v>
      </c>
      <c r="H92" s="672">
        <f>'FY20 Final Allocations '!BB130</f>
        <v>1183025.1147171671</v>
      </c>
      <c r="I92" s="870"/>
      <c r="J92" s="858">
        <f>'FY21 Formula County '!K123</f>
        <v>814</v>
      </c>
      <c r="K92" s="743">
        <f>'FY20 Final Allocations '!AX130</f>
        <v>1306</v>
      </c>
      <c r="L92" s="744"/>
      <c r="M92" s="744"/>
      <c r="N92" s="744"/>
      <c r="O92" s="744"/>
      <c r="P92" s="744"/>
      <c r="Q92" s="744"/>
      <c r="R92" s="745">
        <f>'FY21 Formula County '!F123</f>
        <v>750</v>
      </c>
      <c r="S92" s="745">
        <f>'FY21 Formula County '!G123</f>
        <v>0</v>
      </c>
      <c r="T92" s="745">
        <f>'FY21 Formula County '!H123</f>
        <v>0</v>
      </c>
      <c r="U92" s="745">
        <f>'FY21 Formula County '!I123</f>
        <v>64</v>
      </c>
      <c r="V92" s="745">
        <f>'FY21 Formula County '!K123</f>
        <v>814</v>
      </c>
      <c r="W92" s="745">
        <f>'FY21 Formula County '!L123</f>
        <v>3434</v>
      </c>
      <c r="X92" s="849">
        <f>'FY21 Formula County '!M123</f>
        <v>0.23704135119394293</v>
      </c>
      <c r="Y92" s="835"/>
      <c r="Z92" s="836"/>
      <c r="AA92" s="836"/>
      <c r="AB92" s="836"/>
      <c r="AC92" s="836"/>
      <c r="AD92" s="836"/>
      <c r="AE92" s="836"/>
      <c r="AF92" s="836"/>
      <c r="AG92" s="836"/>
      <c r="AH92" s="836"/>
      <c r="AI92" s="836"/>
      <c r="AJ92" s="836"/>
      <c r="AK92" s="836"/>
      <c r="AL92" s="836"/>
      <c r="AM92" s="836"/>
      <c r="AN92" s="836"/>
      <c r="AO92" s="836"/>
      <c r="AP92" s="836"/>
      <c r="AQ92" s="836"/>
      <c r="AR92" s="836"/>
      <c r="AS92" s="836"/>
      <c r="AT92" s="836"/>
      <c r="AU92" s="836"/>
      <c r="AV92" s="836"/>
      <c r="AW92" s="836"/>
      <c r="AX92" s="836"/>
      <c r="AY92" s="836"/>
      <c r="AZ92" s="836"/>
      <c r="BA92" s="836"/>
      <c r="BB92" s="836"/>
      <c r="BC92" s="836"/>
      <c r="BD92" s="836"/>
      <c r="BE92" s="836"/>
      <c r="BF92" s="836"/>
      <c r="BG92" s="836"/>
      <c r="BH92" s="836"/>
      <c r="BI92" s="836"/>
      <c r="BJ92" s="836"/>
      <c r="BK92" s="836"/>
      <c r="BL92" s="836"/>
      <c r="BM92" s="836"/>
      <c r="BN92" s="836"/>
      <c r="BO92" s="836"/>
      <c r="BP92" s="836"/>
      <c r="BQ92" s="836"/>
      <c r="BR92" s="836"/>
      <c r="BS92" s="836"/>
      <c r="BT92" s="836"/>
      <c r="BU92" s="836"/>
      <c r="BV92" s="836"/>
      <c r="BW92" s="836"/>
      <c r="BX92" s="836"/>
      <c r="BY92" s="836"/>
      <c r="BZ92" s="836"/>
      <c r="CA92" s="836"/>
      <c r="CB92" s="836"/>
      <c r="CC92" s="836"/>
      <c r="CD92" s="836"/>
      <c r="CE92" s="836"/>
      <c r="CF92" s="836"/>
      <c r="CG92" s="836"/>
      <c r="CH92" s="836"/>
      <c r="CI92" s="836"/>
      <c r="CJ92" s="836"/>
      <c r="CK92" s="836"/>
      <c r="CL92" s="836"/>
      <c r="CM92" s="836"/>
      <c r="CN92" s="836"/>
      <c r="CO92" s="836"/>
      <c r="CP92" s="836"/>
      <c r="CQ92" s="836"/>
      <c r="CR92" s="836"/>
      <c r="CS92" s="836"/>
      <c r="CT92" s="836"/>
      <c r="CU92" s="836"/>
      <c r="CV92" s="836"/>
      <c r="CW92" s="836"/>
      <c r="CX92" s="836"/>
      <c r="CY92" s="836"/>
      <c r="CZ92" s="836"/>
      <c r="DA92" s="836"/>
      <c r="DB92" s="836"/>
      <c r="DC92" s="836"/>
      <c r="DD92" s="836"/>
      <c r="DE92" s="836"/>
      <c r="DF92" s="836"/>
      <c r="DG92" s="836"/>
      <c r="DH92" s="836"/>
      <c r="DI92" s="836"/>
      <c r="DJ92" s="836"/>
      <c r="DK92" s="836"/>
      <c r="DL92" s="836"/>
      <c r="DM92" s="836"/>
      <c r="DN92" s="836"/>
      <c r="DO92" s="836"/>
      <c r="DP92" s="836"/>
      <c r="DQ92" s="836"/>
      <c r="DR92" s="836"/>
      <c r="DS92" s="836"/>
      <c r="DT92" s="836"/>
      <c r="DU92" s="836"/>
      <c r="DV92" s="836"/>
      <c r="DW92" s="836"/>
      <c r="DX92" s="836"/>
      <c r="DY92" s="836"/>
      <c r="DZ92" s="836"/>
      <c r="EA92" s="836"/>
      <c r="EB92" s="836"/>
      <c r="EC92" s="836"/>
      <c r="ED92" s="836"/>
      <c r="EE92" s="836"/>
      <c r="EF92" s="836"/>
      <c r="EG92" s="836"/>
      <c r="EH92" s="836"/>
      <c r="EI92" s="836"/>
      <c r="EJ92" s="836"/>
      <c r="EK92" s="836"/>
      <c r="EL92" s="836"/>
      <c r="EM92" s="836"/>
      <c r="EN92" s="836"/>
      <c r="EO92" s="836"/>
      <c r="EP92" s="836"/>
      <c r="EQ92" s="836"/>
      <c r="ER92" s="836"/>
      <c r="ES92" s="836"/>
      <c r="ET92" s="836"/>
      <c r="EU92" s="836"/>
      <c r="EV92" s="836"/>
      <c r="EW92" s="836"/>
      <c r="EX92" s="836"/>
      <c r="EY92" s="836"/>
      <c r="EZ92" s="836"/>
      <c r="FA92" s="836"/>
      <c r="FB92" s="836"/>
      <c r="FC92" s="836"/>
      <c r="FD92" s="836"/>
      <c r="FE92" s="836"/>
      <c r="FF92" s="836"/>
      <c r="FG92" s="836"/>
      <c r="FH92" s="836"/>
      <c r="FI92" s="836"/>
      <c r="FJ92" s="836"/>
      <c r="FK92" s="836"/>
      <c r="FL92" s="836"/>
      <c r="FM92" s="836"/>
      <c r="FN92" s="836"/>
      <c r="FO92" s="836"/>
      <c r="FP92" s="836"/>
      <c r="FQ92" s="836"/>
      <c r="FR92" s="836"/>
      <c r="FS92" s="836"/>
      <c r="FT92" s="836"/>
      <c r="FU92" s="836"/>
      <c r="FV92" s="836"/>
      <c r="FW92" s="836"/>
      <c r="FX92" s="836"/>
      <c r="FY92" s="836"/>
      <c r="FZ92" s="836"/>
      <c r="GA92" s="836"/>
      <c r="GB92" s="836"/>
      <c r="GC92" s="836"/>
      <c r="GD92" s="836"/>
      <c r="GE92" s="836"/>
      <c r="GF92" s="836"/>
      <c r="GG92" s="836"/>
      <c r="GH92" s="836"/>
      <c r="GI92" s="836"/>
      <c r="GJ92" s="836"/>
      <c r="GK92" s="836"/>
      <c r="GL92" s="836"/>
      <c r="GM92" s="836"/>
      <c r="GN92" s="836"/>
      <c r="GO92" s="836"/>
      <c r="GP92" s="836"/>
      <c r="GQ92" s="836"/>
      <c r="GR92" s="836"/>
      <c r="GS92" s="836"/>
      <c r="GT92" s="836"/>
      <c r="GU92" s="836"/>
      <c r="GV92" s="836"/>
      <c r="GW92" s="836"/>
      <c r="GX92" s="836"/>
      <c r="GY92" s="836"/>
      <c r="GZ92" s="836"/>
      <c r="HA92" s="836"/>
      <c r="HB92" s="836"/>
      <c r="HC92" s="836"/>
      <c r="HD92" s="836"/>
      <c r="HE92" s="836"/>
      <c r="HF92" s="836"/>
      <c r="HG92" s="836"/>
    </row>
    <row r="93" spans="1:215" s="690" customFormat="1" ht="15" customHeight="1" thickBot="1" x14ac:dyDescent="0.35">
      <c r="A93" s="688">
        <v>2021</v>
      </c>
      <c r="B93" s="689">
        <f>'FY21 Allocations'!Y130</f>
        <v>511864.33739475888</v>
      </c>
      <c r="C93" s="689">
        <f>'FY21 Allocations'!Z130</f>
        <v>125291.25329031709</v>
      </c>
      <c r="D93" s="689">
        <f>'FY21 Allocations'!AA130</f>
        <v>276688.23258127662</v>
      </c>
      <c r="E93" s="689">
        <f>'FY21 Allocations'!AB130</f>
        <v>275711.29145081446</v>
      </c>
      <c r="F93" s="689">
        <f>'FY21 Allocations'!AC130</f>
        <v>1189555.1147171669</v>
      </c>
      <c r="G93" s="689">
        <f>'FY21 Allocations'!Q130</f>
        <v>0</v>
      </c>
      <c r="H93" s="689">
        <f>'FY21 Allocations'!BB130</f>
        <v>1064024.6032454502</v>
      </c>
      <c r="I93" s="746"/>
      <c r="J93" s="831">
        <f>'FY21 Formula Counts '!K123</f>
        <v>814</v>
      </c>
      <c r="K93" s="809">
        <f>'FY21 Allocations'!AX130</f>
        <v>1315</v>
      </c>
      <c r="L93" s="817"/>
      <c r="M93" s="817"/>
      <c r="N93" s="817"/>
      <c r="O93" s="817"/>
      <c r="P93" s="817"/>
      <c r="Q93" s="817"/>
      <c r="R93" s="818">
        <f>'FY21 Formula Counts '!F123</f>
        <v>750</v>
      </c>
      <c r="S93" s="818">
        <f>'FY21 Formula Counts '!G123</f>
        <v>0</v>
      </c>
      <c r="T93" s="818">
        <f>'FY21 Formula Counts '!H123</f>
        <v>0</v>
      </c>
      <c r="U93" s="818">
        <f>'FY21 Formula Counts '!I123</f>
        <v>64</v>
      </c>
      <c r="V93" s="818">
        <f>'FY21 Formula Counts '!K123</f>
        <v>814</v>
      </c>
      <c r="W93" s="818">
        <f>'FY21 Formula Counts '!L123</f>
        <v>3434</v>
      </c>
      <c r="X93" s="846">
        <f>'FY21 Formula Counts '!M123</f>
        <v>0.23704135119394293</v>
      </c>
      <c r="Y93" s="835"/>
      <c r="Z93" s="836"/>
      <c r="AA93" s="836"/>
      <c r="AB93" s="836"/>
      <c r="AC93" s="836"/>
      <c r="AD93" s="836"/>
      <c r="AE93" s="836"/>
      <c r="AF93" s="836"/>
      <c r="AG93" s="836"/>
      <c r="AH93" s="836"/>
      <c r="AI93" s="836"/>
      <c r="AJ93" s="836"/>
      <c r="AK93" s="836"/>
      <c r="AL93" s="836"/>
      <c r="AM93" s="836"/>
      <c r="AN93" s="836"/>
      <c r="AO93" s="836"/>
      <c r="AP93" s="836"/>
      <c r="AQ93" s="836"/>
      <c r="AR93" s="836"/>
      <c r="AS93" s="836"/>
      <c r="AT93" s="836"/>
      <c r="AU93" s="836"/>
      <c r="AV93" s="836"/>
      <c r="AW93" s="836"/>
      <c r="AX93" s="836"/>
      <c r="AY93" s="836"/>
      <c r="AZ93" s="836"/>
      <c r="BA93" s="836"/>
      <c r="BB93" s="836"/>
      <c r="BC93" s="836"/>
      <c r="BD93" s="836"/>
      <c r="BE93" s="836"/>
      <c r="BF93" s="836"/>
      <c r="BG93" s="836"/>
      <c r="BH93" s="836"/>
      <c r="BI93" s="836"/>
      <c r="BJ93" s="836"/>
      <c r="BK93" s="836"/>
      <c r="BL93" s="836"/>
      <c r="BM93" s="836"/>
      <c r="BN93" s="836"/>
      <c r="BO93" s="836"/>
      <c r="BP93" s="836"/>
      <c r="BQ93" s="836"/>
      <c r="BR93" s="836"/>
      <c r="BS93" s="836"/>
      <c r="BT93" s="836"/>
      <c r="BU93" s="836"/>
      <c r="BV93" s="836"/>
      <c r="BW93" s="836"/>
      <c r="BX93" s="836"/>
      <c r="BY93" s="836"/>
      <c r="BZ93" s="836"/>
      <c r="CA93" s="836"/>
      <c r="CB93" s="836"/>
      <c r="CC93" s="836"/>
      <c r="CD93" s="836"/>
      <c r="CE93" s="836"/>
      <c r="CF93" s="836"/>
      <c r="CG93" s="836"/>
      <c r="CH93" s="836"/>
      <c r="CI93" s="836"/>
      <c r="CJ93" s="836"/>
      <c r="CK93" s="836"/>
      <c r="CL93" s="836"/>
      <c r="CM93" s="836"/>
      <c r="CN93" s="836"/>
      <c r="CO93" s="836"/>
      <c r="CP93" s="836"/>
      <c r="CQ93" s="836"/>
      <c r="CR93" s="836"/>
      <c r="CS93" s="836"/>
      <c r="CT93" s="836"/>
      <c r="CU93" s="836"/>
      <c r="CV93" s="836"/>
      <c r="CW93" s="836"/>
      <c r="CX93" s="836"/>
      <c r="CY93" s="836"/>
      <c r="CZ93" s="836"/>
      <c r="DA93" s="836"/>
      <c r="DB93" s="836"/>
      <c r="DC93" s="836"/>
      <c r="DD93" s="836"/>
      <c r="DE93" s="836"/>
      <c r="DF93" s="836"/>
      <c r="DG93" s="836"/>
      <c r="DH93" s="836"/>
      <c r="DI93" s="836"/>
      <c r="DJ93" s="836"/>
      <c r="DK93" s="836"/>
      <c r="DL93" s="836"/>
      <c r="DM93" s="836"/>
      <c r="DN93" s="836"/>
      <c r="DO93" s="836"/>
      <c r="DP93" s="836"/>
      <c r="DQ93" s="836"/>
      <c r="DR93" s="836"/>
      <c r="DS93" s="836"/>
      <c r="DT93" s="836"/>
      <c r="DU93" s="836"/>
      <c r="DV93" s="836"/>
      <c r="DW93" s="836"/>
      <c r="DX93" s="836"/>
      <c r="DY93" s="836"/>
      <c r="DZ93" s="836"/>
      <c r="EA93" s="836"/>
      <c r="EB93" s="836"/>
      <c r="EC93" s="836"/>
      <c r="ED93" s="836"/>
      <c r="EE93" s="836"/>
      <c r="EF93" s="836"/>
      <c r="EG93" s="836"/>
      <c r="EH93" s="836"/>
      <c r="EI93" s="836"/>
      <c r="EJ93" s="836"/>
      <c r="EK93" s="836"/>
      <c r="EL93" s="836"/>
      <c r="EM93" s="836"/>
      <c r="EN93" s="836"/>
      <c r="EO93" s="836"/>
      <c r="EP93" s="836"/>
      <c r="EQ93" s="836"/>
      <c r="ER93" s="836"/>
      <c r="ES93" s="836"/>
      <c r="ET93" s="836"/>
      <c r="EU93" s="836"/>
      <c r="EV93" s="836"/>
      <c r="EW93" s="836"/>
      <c r="EX93" s="836"/>
      <c r="EY93" s="836"/>
      <c r="EZ93" s="836"/>
      <c r="FA93" s="836"/>
      <c r="FB93" s="836"/>
      <c r="FC93" s="836"/>
      <c r="FD93" s="836"/>
      <c r="FE93" s="836"/>
      <c r="FF93" s="836"/>
      <c r="FG93" s="836"/>
      <c r="FH93" s="836"/>
      <c r="FI93" s="836"/>
      <c r="FJ93" s="836"/>
      <c r="FK93" s="836"/>
      <c r="FL93" s="836"/>
      <c r="FM93" s="836"/>
      <c r="FN93" s="836"/>
      <c r="FO93" s="836"/>
      <c r="FP93" s="836"/>
      <c r="FQ93" s="836"/>
      <c r="FR93" s="836"/>
      <c r="FS93" s="836"/>
      <c r="FT93" s="836"/>
      <c r="FU93" s="836"/>
      <c r="FV93" s="836"/>
      <c r="FW93" s="836"/>
      <c r="FX93" s="836"/>
      <c r="FY93" s="836"/>
      <c r="FZ93" s="836"/>
      <c r="GA93" s="836"/>
      <c r="GB93" s="836"/>
      <c r="GC93" s="836"/>
      <c r="GD93" s="836"/>
      <c r="GE93" s="836"/>
      <c r="GF93" s="836"/>
      <c r="GG93" s="836"/>
      <c r="GH93" s="836"/>
      <c r="GI93" s="836"/>
      <c r="GJ93" s="836"/>
      <c r="GK93" s="836"/>
      <c r="GL93" s="836"/>
      <c r="GM93" s="836"/>
      <c r="GN93" s="836"/>
      <c r="GO93" s="836"/>
      <c r="GP93" s="836"/>
      <c r="GQ93" s="836"/>
      <c r="GR93" s="836"/>
      <c r="GS93" s="836"/>
      <c r="GT93" s="836"/>
      <c r="GU93" s="836"/>
      <c r="GV93" s="836"/>
      <c r="GW93" s="836"/>
      <c r="GX93" s="836"/>
      <c r="GY93" s="836"/>
      <c r="GZ93" s="836"/>
      <c r="HA93" s="836"/>
      <c r="HB93" s="836"/>
      <c r="HC93" s="836"/>
      <c r="HD93" s="836"/>
      <c r="HE93" s="836"/>
      <c r="HF93" s="836"/>
      <c r="HG93" s="836"/>
    </row>
    <row r="94" spans="1:215" s="512" customFormat="1" ht="15" customHeight="1" x14ac:dyDescent="0.3">
      <c r="A94" s="511"/>
      <c r="B94" s="664">
        <f>SUM(B93-B92)</f>
        <v>-1333.2671819000971</v>
      </c>
      <c r="C94" s="664">
        <f t="shared" ref="C94:H94" si="127">SUM(C93-C92)</f>
        <v>2703.0577794718993</v>
      </c>
      <c r="D94" s="673">
        <f t="shared" si="127"/>
        <v>-19302.677425854665</v>
      </c>
      <c r="E94" s="673">
        <f t="shared" si="127"/>
        <v>-19234.522812521725</v>
      </c>
      <c r="F94" s="673">
        <f t="shared" si="127"/>
        <v>-37167.409640804864</v>
      </c>
      <c r="G94" s="673">
        <f t="shared" si="127"/>
        <v>0</v>
      </c>
      <c r="H94" s="673">
        <f t="shared" si="127"/>
        <v>-119000.51147171692</v>
      </c>
      <c r="I94" s="719">
        <f>SUM(H93-H92)/H93</f>
        <v>-0.11183999985408774</v>
      </c>
      <c r="J94" s="794">
        <f>SUM(J93-J92)</f>
        <v>0</v>
      </c>
      <c r="K94" s="674">
        <f t="shared" ref="K94" si="128">SUM(K93-K92)</f>
        <v>9</v>
      </c>
      <c r="L94" s="737">
        <f t="shared" ref="L94" si="129">SUM(L93-L92)</f>
        <v>0</v>
      </c>
      <c r="M94" s="737">
        <f t="shared" ref="M94" si="130">SUM(M93-M92)</f>
        <v>0</v>
      </c>
      <c r="N94" s="737">
        <f t="shared" ref="N94" si="131">SUM(N93-N92)</f>
        <v>0</v>
      </c>
      <c r="O94" s="737">
        <f t="shared" ref="O94" si="132">SUM(O93-O92)</f>
        <v>0</v>
      </c>
      <c r="P94" s="737">
        <f t="shared" ref="P94" si="133">SUM(P93-P92)</f>
        <v>0</v>
      </c>
      <c r="Q94" s="737">
        <f t="shared" ref="Q94" si="134">SUM(Q93-Q92)</f>
        <v>0</v>
      </c>
      <c r="R94" s="792">
        <f t="shared" ref="R94" si="135">SUM(R93-R92)</f>
        <v>0</v>
      </c>
      <c r="S94" s="792">
        <f t="shared" ref="S94" si="136">SUM(S93-S92)</f>
        <v>0</v>
      </c>
      <c r="T94" s="792">
        <f t="shared" ref="T94" si="137">SUM(T93-T92)</f>
        <v>0</v>
      </c>
      <c r="U94" s="792">
        <f t="shared" ref="U94" si="138">SUM(U93-U92)</f>
        <v>0</v>
      </c>
      <c r="V94" s="792">
        <f t="shared" ref="V94" si="139">SUM(V93-V92)</f>
        <v>0</v>
      </c>
      <c r="W94" s="792">
        <f t="shared" ref="W94" si="140">SUM(W93-W92)</f>
        <v>0</v>
      </c>
      <c r="X94" s="774">
        <f t="shared" ref="X94" si="141">SUM(X93-X92)</f>
        <v>0</v>
      </c>
      <c r="Y94" s="835"/>
      <c r="Z94" s="836"/>
      <c r="AA94" s="836"/>
      <c r="AB94" s="836"/>
      <c r="AC94" s="836"/>
      <c r="AD94" s="836"/>
      <c r="AE94" s="836"/>
      <c r="AF94" s="836"/>
      <c r="AG94" s="836"/>
      <c r="AH94" s="836"/>
      <c r="AI94" s="836"/>
      <c r="AJ94" s="836"/>
      <c r="AK94" s="836"/>
      <c r="AL94" s="836"/>
      <c r="AM94" s="836"/>
      <c r="AN94" s="836"/>
      <c r="AO94" s="836"/>
      <c r="AP94" s="836"/>
      <c r="AQ94" s="836"/>
      <c r="AR94" s="836"/>
      <c r="AS94" s="836"/>
      <c r="AT94" s="836"/>
      <c r="AU94" s="836"/>
      <c r="AV94" s="836"/>
      <c r="AW94" s="836"/>
      <c r="AX94" s="836"/>
      <c r="AY94" s="836"/>
      <c r="AZ94" s="836"/>
      <c r="BA94" s="836"/>
      <c r="BB94" s="836"/>
      <c r="BC94" s="836"/>
      <c r="BD94" s="836"/>
      <c r="BE94" s="836"/>
      <c r="BF94" s="836"/>
      <c r="BG94" s="836"/>
      <c r="BH94" s="836"/>
      <c r="BI94" s="836"/>
      <c r="BJ94" s="836"/>
      <c r="BK94" s="836"/>
      <c r="BL94" s="836"/>
      <c r="BM94" s="836"/>
      <c r="BN94" s="836"/>
      <c r="BO94" s="836"/>
      <c r="BP94" s="836"/>
      <c r="BQ94" s="836"/>
      <c r="BR94" s="836"/>
      <c r="BS94" s="836"/>
      <c r="BT94" s="836"/>
      <c r="BU94" s="836"/>
      <c r="BV94" s="836"/>
      <c r="BW94" s="836"/>
      <c r="BX94" s="836"/>
      <c r="BY94" s="836"/>
      <c r="BZ94" s="836"/>
      <c r="CA94" s="836"/>
      <c r="CB94" s="836"/>
      <c r="CC94" s="836"/>
      <c r="CD94" s="836"/>
      <c r="CE94" s="836"/>
      <c r="CF94" s="836"/>
      <c r="CG94" s="836"/>
      <c r="CH94" s="836"/>
      <c r="CI94" s="836"/>
      <c r="CJ94" s="836"/>
      <c r="CK94" s="836"/>
      <c r="CL94" s="836"/>
      <c r="CM94" s="836"/>
      <c r="CN94" s="836"/>
      <c r="CO94" s="836"/>
      <c r="CP94" s="836"/>
      <c r="CQ94" s="836"/>
      <c r="CR94" s="836"/>
      <c r="CS94" s="836"/>
      <c r="CT94" s="836"/>
      <c r="CU94" s="836"/>
      <c r="CV94" s="836"/>
      <c r="CW94" s="836"/>
      <c r="CX94" s="836"/>
      <c r="CY94" s="836"/>
      <c r="CZ94" s="836"/>
      <c r="DA94" s="836"/>
      <c r="DB94" s="836"/>
      <c r="DC94" s="836"/>
      <c r="DD94" s="836"/>
      <c r="DE94" s="836"/>
      <c r="DF94" s="836"/>
      <c r="DG94" s="836"/>
      <c r="DH94" s="836"/>
      <c r="DI94" s="836"/>
      <c r="DJ94" s="836"/>
      <c r="DK94" s="836"/>
      <c r="DL94" s="836"/>
      <c r="DM94" s="836"/>
      <c r="DN94" s="836"/>
      <c r="DO94" s="836"/>
      <c r="DP94" s="836"/>
      <c r="DQ94" s="836"/>
      <c r="DR94" s="836"/>
      <c r="DS94" s="836"/>
      <c r="DT94" s="836"/>
      <c r="DU94" s="836"/>
      <c r="DV94" s="836"/>
      <c r="DW94" s="836"/>
      <c r="DX94" s="836"/>
      <c r="DY94" s="836"/>
      <c r="DZ94" s="836"/>
      <c r="EA94" s="836"/>
      <c r="EB94" s="836"/>
      <c r="EC94" s="836"/>
      <c r="ED94" s="836"/>
      <c r="EE94" s="836"/>
      <c r="EF94" s="836"/>
      <c r="EG94" s="836"/>
      <c r="EH94" s="836"/>
      <c r="EI94" s="836"/>
      <c r="EJ94" s="836"/>
      <c r="EK94" s="836"/>
      <c r="EL94" s="836"/>
      <c r="EM94" s="836"/>
      <c r="EN94" s="836"/>
      <c r="EO94" s="836"/>
      <c r="EP94" s="836"/>
      <c r="EQ94" s="836"/>
      <c r="ER94" s="836"/>
      <c r="ES94" s="836"/>
      <c r="ET94" s="836"/>
      <c r="EU94" s="836"/>
      <c r="EV94" s="836"/>
      <c r="EW94" s="836"/>
      <c r="EX94" s="836"/>
      <c r="EY94" s="836"/>
      <c r="EZ94" s="836"/>
      <c r="FA94" s="836"/>
      <c r="FB94" s="836"/>
      <c r="FC94" s="836"/>
      <c r="FD94" s="836"/>
      <c r="FE94" s="836"/>
      <c r="FF94" s="836"/>
      <c r="FG94" s="836"/>
      <c r="FH94" s="836"/>
      <c r="FI94" s="836"/>
      <c r="FJ94" s="836"/>
      <c r="FK94" s="836"/>
      <c r="FL94" s="836"/>
      <c r="FM94" s="836"/>
      <c r="FN94" s="836"/>
      <c r="FO94" s="836"/>
      <c r="FP94" s="836"/>
      <c r="FQ94" s="836"/>
      <c r="FR94" s="836"/>
      <c r="FS94" s="836"/>
      <c r="FT94" s="836"/>
      <c r="FU94" s="836"/>
      <c r="FV94" s="836"/>
      <c r="FW94" s="836"/>
      <c r="FX94" s="836"/>
      <c r="FY94" s="836"/>
      <c r="FZ94" s="836"/>
      <c r="GA94" s="836"/>
      <c r="GB94" s="836"/>
      <c r="GC94" s="836"/>
      <c r="GD94" s="836"/>
      <c r="GE94" s="836"/>
      <c r="GF94" s="836"/>
      <c r="GG94" s="836"/>
      <c r="GH94" s="836"/>
      <c r="GI94" s="836"/>
      <c r="GJ94" s="836"/>
      <c r="GK94" s="836"/>
      <c r="GL94" s="836"/>
      <c r="GM94" s="836"/>
      <c r="GN94" s="836"/>
      <c r="GO94" s="836"/>
      <c r="GP94" s="836"/>
      <c r="GQ94" s="836"/>
      <c r="GR94" s="836"/>
      <c r="GS94" s="836"/>
      <c r="GT94" s="836"/>
      <c r="GU94" s="836"/>
      <c r="GV94" s="836"/>
      <c r="GW94" s="836"/>
      <c r="GX94" s="836"/>
      <c r="GY94" s="836"/>
      <c r="GZ94" s="836"/>
      <c r="HA94" s="836"/>
      <c r="HB94" s="836"/>
      <c r="HC94" s="836"/>
      <c r="HD94" s="836"/>
      <c r="HE94" s="836"/>
      <c r="HF94" s="836"/>
      <c r="HG94" s="836"/>
    </row>
    <row r="95" spans="1:215" s="690" customFormat="1" ht="15" customHeight="1" x14ac:dyDescent="0.3">
      <c r="A95" s="688"/>
      <c r="B95" s="700"/>
      <c r="C95" s="700"/>
      <c r="D95" s="700"/>
      <c r="E95" s="700"/>
      <c r="F95" s="700"/>
      <c r="G95" s="700"/>
      <c r="H95" s="700"/>
      <c r="I95" s="746"/>
      <c r="J95" s="793"/>
      <c r="K95" s="700"/>
      <c r="L95" s="739"/>
      <c r="M95" s="739"/>
      <c r="N95" s="739"/>
      <c r="O95" s="739"/>
      <c r="P95" s="739"/>
      <c r="Q95" s="739"/>
      <c r="R95" s="740"/>
      <c r="S95" s="793"/>
      <c r="T95" s="793"/>
      <c r="U95" s="793"/>
      <c r="V95" s="793"/>
      <c r="W95" s="793"/>
      <c r="X95" s="793"/>
      <c r="Y95" s="835"/>
      <c r="Z95" s="836"/>
      <c r="AA95" s="836"/>
      <c r="AB95" s="836"/>
      <c r="AC95" s="836"/>
      <c r="AD95" s="836"/>
      <c r="AE95" s="836"/>
      <c r="AF95" s="836"/>
      <c r="AG95" s="836"/>
      <c r="AH95" s="836"/>
      <c r="AI95" s="836"/>
      <c r="AJ95" s="836"/>
      <c r="AK95" s="836"/>
      <c r="AL95" s="836"/>
      <c r="AM95" s="836"/>
      <c r="AN95" s="836"/>
      <c r="AO95" s="836"/>
      <c r="AP95" s="836"/>
      <c r="AQ95" s="836"/>
      <c r="AR95" s="836"/>
      <c r="AS95" s="836"/>
      <c r="AT95" s="836"/>
      <c r="AU95" s="836"/>
      <c r="AV95" s="836"/>
      <c r="AW95" s="836"/>
      <c r="AX95" s="836"/>
      <c r="AY95" s="836"/>
      <c r="AZ95" s="836"/>
      <c r="BA95" s="836"/>
      <c r="BB95" s="836"/>
      <c r="BC95" s="836"/>
      <c r="BD95" s="836"/>
      <c r="BE95" s="836"/>
      <c r="BF95" s="836"/>
      <c r="BG95" s="836"/>
      <c r="BH95" s="836"/>
      <c r="BI95" s="836"/>
      <c r="BJ95" s="836"/>
      <c r="BK95" s="836"/>
      <c r="BL95" s="836"/>
      <c r="BM95" s="836"/>
      <c r="BN95" s="836"/>
      <c r="BO95" s="836"/>
      <c r="BP95" s="836"/>
      <c r="BQ95" s="836"/>
      <c r="BR95" s="836"/>
      <c r="BS95" s="836"/>
      <c r="BT95" s="836"/>
      <c r="BU95" s="836"/>
      <c r="BV95" s="836"/>
      <c r="BW95" s="836"/>
      <c r="BX95" s="836"/>
      <c r="BY95" s="836"/>
      <c r="BZ95" s="836"/>
      <c r="CA95" s="836"/>
      <c r="CB95" s="836"/>
      <c r="CC95" s="836"/>
      <c r="CD95" s="836"/>
      <c r="CE95" s="836"/>
      <c r="CF95" s="836"/>
      <c r="CG95" s="836"/>
      <c r="CH95" s="836"/>
      <c r="CI95" s="836"/>
      <c r="CJ95" s="836"/>
      <c r="CK95" s="836"/>
      <c r="CL95" s="836"/>
      <c r="CM95" s="836"/>
      <c r="CN95" s="836"/>
      <c r="CO95" s="836"/>
      <c r="CP95" s="836"/>
      <c r="CQ95" s="836"/>
      <c r="CR95" s="836"/>
      <c r="CS95" s="836"/>
      <c r="CT95" s="836"/>
      <c r="CU95" s="836"/>
      <c r="CV95" s="836"/>
      <c r="CW95" s="836"/>
      <c r="CX95" s="836"/>
      <c r="CY95" s="836"/>
      <c r="CZ95" s="836"/>
      <c r="DA95" s="836"/>
      <c r="DB95" s="836"/>
      <c r="DC95" s="836"/>
      <c r="DD95" s="836"/>
      <c r="DE95" s="836"/>
      <c r="DF95" s="836"/>
      <c r="DG95" s="836"/>
      <c r="DH95" s="836"/>
      <c r="DI95" s="836"/>
      <c r="DJ95" s="836"/>
      <c r="DK95" s="836"/>
      <c r="DL95" s="836"/>
      <c r="DM95" s="836"/>
      <c r="DN95" s="836"/>
      <c r="DO95" s="836"/>
      <c r="DP95" s="836"/>
      <c r="DQ95" s="836"/>
      <c r="DR95" s="836"/>
      <c r="DS95" s="836"/>
      <c r="DT95" s="836"/>
      <c r="DU95" s="836"/>
      <c r="DV95" s="836"/>
      <c r="DW95" s="836"/>
      <c r="DX95" s="836"/>
      <c r="DY95" s="836"/>
      <c r="DZ95" s="836"/>
      <c r="EA95" s="836"/>
      <c r="EB95" s="836"/>
      <c r="EC95" s="836"/>
      <c r="ED95" s="836"/>
      <c r="EE95" s="836"/>
      <c r="EF95" s="836"/>
      <c r="EG95" s="836"/>
      <c r="EH95" s="836"/>
      <c r="EI95" s="836"/>
      <c r="EJ95" s="836"/>
      <c r="EK95" s="836"/>
      <c r="EL95" s="836"/>
      <c r="EM95" s="836"/>
      <c r="EN95" s="836"/>
      <c r="EO95" s="836"/>
      <c r="EP95" s="836"/>
      <c r="EQ95" s="836"/>
      <c r="ER95" s="836"/>
      <c r="ES95" s="836"/>
      <c r="ET95" s="836"/>
      <c r="EU95" s="836"/>
      <c r="EV95" s="836"/>
      <c r="EW95" s="836"/>
      <c r="EX95" s="836"/>
      <c r="EY95" s="836"/>
      <c r="EZ95" s="836"/>
      <c r="FA95" s="836"/>
      <c r="FB95" s="836"/>
      <c r="FC95" s="836"/>
      <c r="FD95" s="836"/>
      <c r="FE95" s="836"/>
      <c r="FF95" s="836"/>
      <c r="FG95" s="836"/>
      <c r="FH95" s="836"/>
      <c r="FI95" s="836"/>
      <c r="FJ95" s="836"/>
      <c r="FK95" s="836"/>
      <c r="FL95" s="836"/>
      <c r="FM95" s="836"/>
      <c r="FN95" s="836"/>
      <c r="FO95" s="836"/>
      <c r="FP95" s="836"/>
      <c r="FQ95" s="836"/>
      <c r="FR95" s="836"/>
      <c r="FS95" s="836"/>
      <c r="FT95" s="836"/>
      <c r="FU95" s="836"/>
      <c r="FV95" s="836"/>
      <c r="FW95" s="836"/>
      <c r="FX95" s="836"/>
      <c r="FY95" s="836"/>
      <c r="FZ95" s="836"/>
      <c r="GA95" s="836"/>
      <c r="GB95" s="836"/>
      <c r="GC95" s="836"/>
      <c r="GD95" s="836"/>
      <c r="GE95" s="836"/>
      <c r="GF95" s="836"/>
      <c r="GG95" s="836"/>
      <c r="GH95" s="836"/>
      <c r="GI95" s="836"/>
      <c r="GJ95" s="836"/>
      <c r="GK95" s="836"/>
      <c r="GL95" s="836"/>
      <c r="GM95" s="836"/>
      <c r="GN95" s="836"/>
      <c r="GO95" s="836"/>
      <c r="GP95" s="836"/>
      <c r="GQ95" s="836"/>
      <c r="GR95" s="836"/>
      <c r="GS95" s="836"/>
      <c r="GT95" s="836"/>
      <c r="GU95" s="836"/>
      <c r="GV95" s="836"/>
      <c r="GW95" s="836"/>
      <c r="GX95" s="836"/>
      <c r="GY95" s="836"/>
      <c r="GZ95" s="836"/>
      <c r="HA95" s="836"/>
      <c r="HB95" s="836"/>
      <c r="HC95" s="836"/>
      <c r="HD95" s="836"/>
      <c r="HE95" s="836"/>
      <c r="HF95" s="836"/>
      <c r="HG95" s="836"/>
    </row>
    <row r="96" spans="1:215" s="512" customFormat="1" ht="15" customHeight="1" x14ac:dyDescent="0.3">
      <c r="A96" s="511" t="s">
        <v>907</v>
      </c>
      <c r="B96" s="672">
        <f>'FY20 Final Allocations '!Y146</f>
        <v>291202.83930205181</v>
      </c>
      <c r="C96" s="672">
        <f>'FY20 Final Allocations '!Z146</f>
        <v>70216.537277865646</v>
      </c>
      <c r="D96" s="672">
        <f>'FY20 Final Allocations '!AA146</f>
        <v>178706.78513654828</v>
      </c>
      <c r="E96" s="672">
        <f>'FY20 Final Allocations '!AB146</f>
        <v>202145.27826368858</v>
      </c>
      <c r="F96" s="672">
        <f>'FY20 Final Allocations '!AC146</f>
        <v>742271.43998015427</v>
      </c>
      <c r="G96" s="672">
        <f>'FY20 Final Allocations '!Q146</f>
        <v>8461.1399028811684</v>
      </c>
      <c r="H96" s="672">
        <f>'FY20 Final Allocations '!BB146</f>
        <v>735356.94126297464</v>
      </c>
      <c r="I96" s="870"/>
      <c r="J96" s="858">
        <f>'FY21 Formula County '!K139</f>
        <v>485</v>
      </c>
      <c r="K96" s="743">
        <f>'FY20 Final Allocations '!AX146</f>
        <v>1342</v>
      </c>
      <c r="L96" s="744"/>
      <c r="M96" s="744"/>
      <c r="N96" s="744"/>
      <c r="O96" s="744"/>
      <c r="P96" s="744"/>
      <c r="Q96" s="744"/>
      <c r="R96" s="745">
        <f>'FY21 Formula County '!F139</f>
        <v>484</v>
      </c>
      <c r="S96" s="745">
        <f>'FY21 Formula County '!G139</f>
        <v>0</v>
      </c>
      <c r="T96" s="745">
        <f>'FY21 Formula County '!H139</f>
        <v>0</v>
      </c>
      <c r="U96" s="745">
        <f>'FY21 Formula County '!I139</f>
        <v>1</v>
      </c>
      <c r="V96" s="745">
        <f>'FY21 Formula County '!K139</f>
        <v>485</v>
      </c>
      <c r="W96" s="745">
        <f>'FY21 Formula County '!L139</f>
        <v>1618</v>
      </c>
      <c r="X96" s="849">
        <f>'FY21 Formula County '!M139</f>
        <v>0.29975278121137205</v>
      </c>
      <c r="Y96" s="835"/>
      <c r="Z96" s="836"/>
      <c r="AA96" s="836"/>
      <c r="AB96" s="836"/>
      <c r="AC96" s="836"/>
      <c r="AD96" s="836"/>
      <c r="AE96" s="836"/>
      <c r="AF96" s="836"/>
      <c r="AG96" s="836"/>
      <c r="AH96" s="836"/>
      <c r="AI96" s="836"/>
      <c r="AJ96" s="836"/>
      <c r="AK96" s="836"/>
      <c r="AL96" s="836"/>
      <c r="AM96" s="836"/>
      <c r="AN96" s="836"/>
      <c r="AO96" s="836"/>
      <c r="AP96" s="836"/>
      <c r="AQ96" s="836"/>
      <c r="AR96" s="836"/>
      <c r="AS96" s="836"/>
      <c r="AT96" s="836"/>
      <c r="AU96" s="836"/>
      <c r="AV96" s="836"/>
      <c r="AW96" s="836"/>
      <c r="AX96" s="836"/>
      <c r="AY96" s="836"/>
      <c r="AZ96" s="836"/>
      <c r="BA96" s="836"/>
      <c r="BB96" s="836"/>
      <c r="BC96" s="836"/>
      <c r="BD96" s="836"/>
      <c r="BE96" s="836"/>
      <c r="BF96" s="836"/>
      <c r="BG96" s="836"/>
      <c r="BH96" s="836"/>
      <c r="BI96" s="836"/>
      <c r="BJ96" s="836"/>
      <c r="BK96" s="836"/>
      <c r="BL96" s="836"/>
      <c r="BM96" s="836"/>
      <c r="BN96" s="836"/>
      <c r="BO96" s="836"/>
      <c r="BP96" s="836"/>
      <c r="BQ96" s="836"/>
      <c r="BR96" s="836"/>
      <c r="BS96" s="836"/>
      <c r="BT96" s="836"/>
      <c r="BU96" s="836"/>
      <c r="BV96" s="836"/>
      <c r="BW96" s="836"/>
      <c r="BX96" s="836"/>
      <c r="BY96" s="836"/>
      <c r="BZ96" s="836"/>
      <c r="CA96" s="836"/>
      <c r="CB96" s="836"/>
      <c r="CC96" s="836"/>
      <c r="CD96" s="836"/>
      <c r="CE96" s="836"/>
      <c r="CF96" s="836"/>
      <c r="CG96" s="836"/>
      <c r="CH96" s="836"/>
      <c r="CI96" s="836"/>
      <c r="CJ96" s="836"/>
      <c r="CK96" s="836"/>
      <c r="CL96" s="836"/>
      <c r="CM96" s="836"/>
      <c r="CN96" s="836"/>
      <c r="CO96" s="836"/>
      <c r="CP96" s="836"/>
      <c r="CQ96" s="836"/>
      <c r="CR96" s="836"/>
      <c r="CS96" s="836"/>
      <c r="CT96" s="836"/>
      <c r="CU96" s="836"/>
      <c r="CV96" s="836"/>
      <c r="CW96" s="836"/>
      <c r="CX96" s="836"/>
      <c r="CY96" s="836"/>
      <c r="CZ96" s="836"/>
      <c r="DA96" s="836"/>
      <c r="DB96" s="836"/>
      <c r="DC96" s="836"/>
      <c r="DD96" s="836"/>
      <c r="DE96" s="836"/>
      <c r="DF96" s="836"/>
      <c r="DG96" s="836"/>
      <c r="DH96" s="836"/>
      <c r="DI96" s="836"/>
      <c r="DJ96" s="836"/>
      <c r="DK96" s="836"/>
      <c r="DL96" s="836"/>
      <c r="DM96" s="836"/>
      <c r="DN96" s="836"/>
      <c r="DO96" s="836"/>
      <c r="DP96" s="836"/>
      <c r="DQ96" s="836"/>
      <c r="DR96" s="836"/>
      <c r="DS96" s="836"/>
      <c r="DT96" s="836"/>
      <c r="DU96" s="836"/>
      <c r="DV96" s="836"/>
      <c r="DW96" s="836"/>
      <c r="DX96" s="836"/>
      <c r="DY96" s="836"/>
      <c r="DZ96" s="836"/>
      <c r="EA96" s="836"/>
      <c r="EB96" s="836"/>
      <c r="EC96" s="836"/>
      <c r="ED96" s="836"/>
      <c r="EE96" s="836"/>
      <c r="EF96" s="836"/>
      <c r="EG96" s="836"/>
      <c r="EH96" s="836"/>
      <c r="EI96" s="836"/>
      <c r="EJ96" s="836"/>
      <c r="EK96" s="836"/>
      <c r="EL96" s="836"/>
      <c r="EM96" s="836"/>
      <c r="EN96" s="836"/>
      <c r="EO96" s="836"/>
      <c r="EP96" s="836"/>
      <c r="EQ96" s="836"/>
      <c r="ER96" s="836"/>
      <c r="ES96" s="836"/>
      <c r="ET96" s="836"/>
      <c r="EU96" s="836"/>
      <c r="EV96" s="836"/>
      <c r="EW96" s="836"/>
      <c r="EX96" s="836"/>
      <c r="EY96" s="836"/>
      <c r="EZ96" s="836"/>
      <c r="FA96" s="836"/>
      <c r="FB96" s="836"/>
      <c r="FC96" s="836"/>
      <c r="FD96" s="836"/>
      <c r="FE96" s="836"/>
      <c r="FF96" s="836"/>
      <c r="FG96" s="836"/>
      <c r="FH96" s="836"/>
      <c r="FI96" s="836"/>
      <c r="FJ96" s="836"/>
      <c r="FK96" s="836"/>
      <c r="FL96" s="836"/>
      <c r="FM96" s="836"/>
      <c r="FN96" s="836"/>
      <c r="FO96" s="836"/>
      <c r="FP96" s="836"/>
      <c r="FQ96" s="836"/>
      <c r="FR96" s="836"/>
      <c r="FS96" s="836"/>
      <c r="FT96" s="836"/>
      <c r="FU96" s="836"/>
      <c r="FV96" s="836"/>
      <c r="FW96" s="836"/>
      <c r="FX96" s="836"/>
      <c r="FY96" s="836"/>
      <c r="FZ96" s="836"/>
      <c r="GA96" s="836"/>
      <c r="GB96" s="836"/>
      <c r="GC96" s="836"/>
      <c r="GD96" s="836"/>
      <c r="GE96" s="836"/>
      <c r="GF96" s="836"/>
      <c r="GG96" s="836"/>
      <c r="GH96" s="836"/>
      <c r="GI96" s="836"/>
      <c r="GJ96" s="836"/>
      <c r="GK96" s="836"/>
      <c r="GL96" s="836"/>
      <c r="GM96" s="836"/>
      <c r="GN96" s="836"/>
      <c r="GO96" s="836"/>
      <c r="GP96" s="836"/>
      <c r="GQ96" s="836"/>
      <c r="GR96" s="836"/>
      <c r="GS96" s="836"/>
      <c r="GT96" s="836"/>
      <c r="GU96" s="836"/>
      <c r="GV96" s="836"/>
      <c r="GW96" s="836"/>
      <c r="GX96" s="836"/>
      <c r="GY96" s="836"/>
      <c r="GZ96" s="836"/>
      <c r="HA96" s="836"/>
      <c r="HB96" s="836"/>
      <c r="HC96" s="836"/>
      <c r="HD96" s="836"/>
      <c r="HE96" s="836"/>
      <c r="HF96" s="836"/>
      <c r="HG96" s="836"/>
    </row>
    <row r="97" spans="1:215" s="690" customFormat="1" ht="15" customHeight="1" thickBot="1" x14ac:dyDescent="0.35">
      <c r="A97" s="688">
        <v>2021</v>
      </c>
      <c r="B97" s="689">
        <f>'FY21 Allocations'!Y146</f>
        <v>295166.85538177274</v>
      </c>
      <c r="C97" s="689">
        <f>'FY21 Allocations'!Z146</f>
        <v>72249.271025152586</v>
      </c>
      <c r="D97" s="689">
        <f>'FY21 Allocations'!AA146</f>
        <v>179926.30129534943</v>
      </c>
      <c r="E97" s="689">
        <f>'FY21 Allocations'!AB146</f>
        <v>189356.51356069991</v>
      </c>
      <c r="F97" s="689">
        <f>'FY21 Allocations'!AC146</f>
        <v>736698.94126297464</v>
      </c>
      <c r="G97" s="689">
        <f>'FY21 Allocations'!Q146</f>
        <v>0</v>
      </c>
      <c r="H97" s="689">
        <f>'FY21 Allocations'!BB146</f>
        <v>672441.51572874421</v>
      </c>
      <c r="I97" s="746"/>
      <c r="J97" s="831">
        <f>'FY21 Formula Counts '!K139</f>
        <v>485</v>
      </c>
      <c r="K97" s="809">
        <f>'FY21 Allocations'!AX146</f>
        <v>1389</v>
      </c>
      <c r="L97" s="817"/>
      <c r="M97" s="817"/>
      <c r="N97" s="817"/>
      <c r="O97" s="817"/>
      <c r="P97" s="817"/>
      <c r="Q97" s="817"/>
      <c r="R97" s="818">
        <f>'FY21 Formula Counts '!F140</f>
        <v>813</v>
      </c>
      <c r="S97" s="818">
        <f>'FY21 Formula Counts '!G140</f>
        <v>0</v>
      </c>
      <c r="T97" s="818">
        <f>'FY21 Formula Counts '!H140</f>
        <v>0</v>
      </c>
      <c r="U97" s="818">
        <f>'FY21 Formula Counts '!I140</f>
        <v>33</v>
      </c>
      <c r="V97" s="818">
        <f>'FY21 Formula Counts '!K139</f>
        <v>485</v>
      </c>
      <c r="W97" s="818">
        <f>'FY21 Formula Counts '!L140</f>
        <v>3221</v>
      </c>
      <c r="X97" s="846">
        <f>'FY21 Formula Counts '!M140</f>
        <v>0.26265135051226329</v>
      </c>
      <c r="Y97" s="835"/>
      <c r="Z97" s="836"/>
      <c r="AA97" s="836"/>
      <c r="AB97" s="836"/>
      <c r="AC97" s="836"/>
      <c r="AD97" s="836"/>
      <c r="AE97" s="836"/>
      <c r="AF97" s="836"/>
      <c r="AG97" s="836"/>
      <c r="AH97" s="836"/>
      <c r="AI97" s="836"/>
      <c r="AJ97" s="836"/>
      <c r="AK97" s="836"/>
      <c r="AL97" s="836"/>
      <c r="AM97" s="836"/>
      <c r="AN97" s="836"/>
      <c r="AO97" s="836"/>
      <c r="AP97" s="836"/>
      <c r="AQ97" s="836"/>
      <c r="AR97" s="836"/>
      <c r="AS97" s="836"/>
      <c r="AT97" s="836"/>
      <c r="AU97" s="836"/>
      <c r="AV97" s="836"/>
      <c r="AW97" s="836"/>
      <c r="AX97" s="836"/>
      <c r="AY97" s="836"/>
      <c r="AZ97" s="836"/>
      <c r="BA97" s="836"/>
      <c r="BB97" s="836"/>
      <c r="BC97" s="836"/>
      <c r="BD97" s="836"/>
      <c r="BE97" s="836"/>
      <c r="BF97" s="836"/>
      <c r="BG97" s="836"/>
      <c r="BH97" s="836"/>
      <c r="BI97" s="836"/>
      <c r="BJ97" s="836"/>
      <c r="BK97" s="836"/>
      <c r="BL97" s="836"/>
      <c r="BM97" s="836"/>
      <c r="BN97" s="836"/>
      <c r="BO97" s="836"/>
      <c r="BP97" s="836"/>
      <c r="BQ97" s="836"/>
      <c r="BR97" s="836"/>
      <c r="BS97" s="836"/>
      <c r="BT97" s="836"/>
      <c r="BU97" s="836"/>
      <c r="BV97" s="836"/>
      <c r="BW97" s="836"/>
      <c r="BX97" s="836"/>
      <c r="BY97" s="836"/>
      <c r="BZ97" s="836"/>
      <c r="CA97" s="836"/>
      <c r="CB97" s="836"/>
      <c r="CC97" s="836"/>
      <c r="CD97" s="836"/>
      <c r="CE97" s="836"/>
      <c r="CF97" s="836"/>
      <c r="CG97" s="836"/>
      <c r="CH97" s="836"/>
      <c r="CI97" s="836"/>
      <c r="CJ97" s="836"/>
      <c r="CK97" s="836"/>
      <c r="CL97" s="836"/>
      <c r="CM97" s="836"/>
      <c r="CN97" s="836"/>
      <c r="CO97" s="836"/>
      <c r="CP97" s="836"/>
      <c r="CQ97" s="836"/>
      <c r="CR97" s="836"/>
      <c r="CS97" s="836"/>
      <c r="CT97" s="836"/>
      <c r="CU97" s="836"/>
      <c r="CV97" s="836"/>
      <c r="CW97" s="836"/>
      <c r="CX97" s="836"/>
      <c r="CY97" s="836"/>
      <c r="CZ97" s="836"/>
      <c r="DA97" s="836"/>
      <c r="DB97" s="836"/>
      <c r="DC97" s="836"/>
      <c r="DD97" s="836"/>
      <c r="DE97" s="836"/>
      <c r="DF97" s="836"/>
      <c r="DG97" s="836"/>
      <c r="DH97" s="836"/>
      <c r="DI97" s="836"/>
      <c r="DJ97" s="836"/>
      <c r="DK97" s="836"/>
      <c r="DL97" s="836"/>
      <c r="DM97" s="836"/>
      <c r="DN97" s="836"/>
      <c r="DO97" s="836"/>
      <c r="DP97" s="836"/>
      <c r="DQ97" s="836"/>
      <c r="DR97" s="836"/>
      <c r="DS97" s="836"/>
      <c r="DT97" s="836"/>
      <c r="DU97" s="836"/>
      <c r="DV97" s="836"/>
      <c r="DW97" s="836"/>
      <c r="DX97" s="836"/>
      <c r="DY97" s="836"/>
      <c r="DZ97" s="836"/>
      <c r="EA97" s="836"/>
      <c r="EB97" s="836"/>
      <c r="EC97" s="836"/>
      <c r="ED97" s="836"/>
      <c r="EE97" s="836"/>
      <c r="EF97" s="836"/>
      <c r="EG97" s="836"/>
      <c r="EH97" s="836"/>
      <c r="EI97" s="836"/>
      <c r="EJ97" s="836"/>
      <c r="EK97" s="836"/>
      <c r="EL97" s="836"/>
      <c r="EM97" s="836"/>
      <c r="EN97" s="836"/>
      <c r="EO97" s="836"/>
      <c r="EP97" s="836"/>
      <c r="EQ97" s="836"/>
      <c r="ER97" s="836"/>
      <c r="ES97" s="836"/>
      <c r="ET97" s="836"/>
      <c r="EU97" s="836"/>
      <c r="EV97" s="836"/>
      <c r="EW97" s="836"/>
      <c r="EX97" s="836"/>
      <c r="EY97" s="836"/>
      <c r="EZ97" s="836"/>
      <c r="FA97" s="836"/>
      <c r="FB97" s="836"/>
      <c r="FC97" s="836"/>
      <c r="FD97" s="836"/>
      <c r="FE97" s="836"/>
      <c r="FF97" s="836"/>
      <c r="FG97" s="836"/>
      <c r="FH97" s="836"/>
      <c r="FI97" s="836"/>
      <c r="FJ97" s="836"/>
      <c r="FK97" s="836"/>
      <c r="FL97" s="836"/>
      <c r="FM97" s="836"/>
      <c r="FN97" s="836"/>
      <c r="FO97" s="836"/>
      <c r="FP97" s="836"/>
      <c r="FQ97" s="836"/>
      <c r="FR97" s="836"/>
      <c r="FS97" s="836"/>
      <c r="FT97" s="836"/>
      <c r="FU97" s="836"/>
      <c r="FV97" s="836"/>
      <c r="FW97" s="836"/>
      <c r="FX97" s="836"/>
      <c r="FY97" s="836"/>
      <c r="FZ97" s="836"/>
      <c r="GA97" s="836"/>
      <c r="GB97" s="836"/>
      <c r="GC97" s="836"/>
      <c r="GD97" s="836"/>
      <c r="GE97" s="836"/>
      <c r="GF97" s="836"/>
      <c r="GG97" s="836"/>
      <c r="GH97" s="836"/>
      <c r="GI97" s="836"/>
      <c r="GJ97" s="836"/>
      <c r="GK97" s="836"/>
      <c r="GL97" s="836"/>
      <c r="GM97" s="836"/>
      <c r="GN97" s="836"/>
      <c r="GO97" s="836"/>
      <c r="GP97" s="836"/>
      <c r="GQ97" s="836"/>
      <c r="GR97" s="836"/>
      <c r="GS97" s="836"/>
      <c r="GT97" s="836"/>
      <c r="GU97" s="836"/>
      <c r="GV97" s="836"/>
      <c r="GW97" s="836"/>
      <c r="GX97" s="836"/>
      <c r="GY97" s="836"/>
      <c r="GZ97" s="836"/>
      <c r="HA97" s="836"/>
      <c r="HB97" s="836"/>
      <c r="HC97" s="836"/>
      <c r="HD97" s="836"/>
      <c r="HE97" s="836"/>
      <c r="HF97" s="836"/>
      <c r="HG97" s="836"/>
    </row>
    <row r="98" spans="1:215" s="512" customFormat="1" ht="15" customHeight="1" x14ac:dyDescent="0.3">
      <c r="A98" s="511"/>
      <c r="B98" s="664">
        <f>SUM(B97-B96)</f>
        <v>3964.0160797209246</v>
      </c>
      <c r="C98" s="664">
        <f t="shared" ref="C98" si="142">SUM(C97-C96)</f>
        <v>2032.7337472869403</v>
      </c>
      <c r="D98" s="664">
        <f t="shared" ref="D98" si="143">SUM(D97-D96)</f>
        <v>1219.5161588011542</v>
      </c>
      <c r="E98" s="673">
        <f t="shared" ref="E98" si="144">SUM(E97-E96)</f>
        <v>-12788.764702988672</v>
      </c>
      <c r="F98" s="673">
        <f t="shared" ref="F98" si="145">SUM(F97-F96)</f>
        <v>-5572.4987171796383</v>
      </c>
      <c r="G98" s="673">
        <f t="shared" ref="G98" si="146">SUM(G97-G96)</f>
        <v>-8461.1399028811684</v>
      </c>
      <c r="H98" s="673">
        <f t="shared" ref="H98" si="147">SUM(H97-H96)</f>
        <v>-62915.425534230424</v>
      </c>
      <c r="I98" s="719">
        <f>SUM(H97-H96)/H97</f>
        <v>-9.3562672831178736E-2</v>
      </c>
      <c r="J98" s="794">
        <f>SUM(J97-J96)</f>
        <v>0</v>
      </c>
      <c r="K98" s="674">
        <f t="shared" ref="K98" si="148">SUM(K97-K96)</f>
        <v>47</v>
      </c>
      <c r="L98" s="737">
        <f t="shared" ref="L98" si="149">SUM(L97-L96)</f>
        <v>0</v>
      </c>
      <c r="M98" s="737">
        <f t="shared" ref="M98" si="150">SUM(M97-M96)</f>
        <v>0</v>
      </c>
      <c r="N98" s="737">
        <f t="shared" ref="N98" si="151">SUM(N97-N96)</f>
        <v>0</v>
      </c>
      <c r="O98" s="737">
        <f t="shared" ref="O98" si="152">SUM(O97-O96)</f>
        <v>0</v>
      </c>
      <c r="P98" s="737">
        <f t="shared" ref="P98" si="153">SUM(P97-P96)</f>
        <v>0</v>
      </c>
      <c r="Q98" s="737">
        <f t="shared" ref="Q98" si="154">SUM(Q97-Q96)</f>
        <v>0</v>
      </c>
      <c r="R98" s="792">
        <f t="shared" ref="R98" si="155">SUM(R97-R96)</f>
        <v>329</v>
      </c>
      <c r="S98" s="792">
        <f t="shared" ref="S98" si="156">SUM(S97-S96)</f>
        <v>0</v>
      </c>
      <c r="T98" s="792">
        <f t="shared" ref="T98" si="157">SUM(T97-T96)</f>
        <v>0</v>
      </c>
      <c r="U98" s="792">
        <f t="shared" ref="U98" si="158">SUM(U97-U96)</f>
        <v>32</v>
      </c>
      <c r="V98" s="792">
        <f t="shared" ref="V98" si="159">SUM(V97-V96)</f>
        <v>0</v>
      </c>
      <c r="W98" s="792">
        <f t="shared" ref="W98" si="160">SUM(W97-W96)</f>
        <v>1603</v>
      </c>
      <c r="X98" s="774">
        <f t="shared" ref="X98" si="161">SUM(X97-X96)</f>
        <v>-3.7101430699108762E-2</v>
      </c>
      <c r="Y98" s="835"/>
      <c r="Z98" s="836"/>
      <c r="AA98" s="836"/>
      <c r="AB98" s="836"/>
      <c r="AC98" s="836"/>
      <c r="AD98" s="836"/>
      <c r="AE98" s="836"/>
      <c r="AF98" s="836"/>
      <c r="AG98" s="836"/>
      <c r="AH98" s="836"/>
      <c r="AI98" s="836"/>
      <c r="AJ98" s="836"/>
      <c r="AK98" s="836"/>
      <c r="AL98" s="836"/>
      <c r="AM98" s="836"/>
      <c r="AN98" s="836"/>
      <c r="AO98" s="836"/>
      <c r="AP98" s="836"/>
      <c r="AQ98" s="836"/>
      <c r="AR98" s="836"/>
      <c r="AS98" s="836"/>
      <c r="AT98" s="836"/>
      <c r="AU98" s="836"/>
      <c r="AV98" s="836"/>
      <c r="AW98" s="836"/>
      <c r="AX98" s="836"/>
      <c r="AY98" s="836"/>
      <c r="AZ98" s="836"/>
      <c r="BA98" s="836"/>
      <c r="BB98" s="836"/>
      <c r="BC98" s="836"/>
      <c r="BD98" s="836"/>
      <c r="BE98" s="836"/>
      <c r="BF98" s="836"/>
      <c r="BG98" s="836"/>
      <c r="BH98" s="836"/>
      <c r="BI98" s="836"/>
      <c r="BJ98" s="836"/>
      <c r="BK98" s="836"/>
      <c r="BL98" s="836"/>
      <c r="BM98" s="836"/>
      <c r="BN98" s="836"/>
      <c r="BO98" s="836"/>
      <c r="BP98" s="836"/>
      <c r="BQ98" s="836"/>
      <c r="BR98" s="836"/>
      <c r="BS98" s="836"/>
      <c r="BT98" s="836"/>
      <c r="BU98" s="836"/>
      <c r="BV98" s="836"/>
      <c r="BW98" s="836"/>
      <c r="BX98" s="836"/>
      <c r="BY98" s="836"/>
      <c r="BZ98" s="836"/>
      <c r="CA98" s="836"/>
      <c r="CB98" s="836"/>
      <c r="CC98" s="836"/>
      <c r="CD98" s="836"/>
      <c r="CE98" s="836"/>
      <c r="CF98" s="836"/>
      <c r="CG98" s="836"/>
      <c r="CH98" s="836"/>
      <c r="CI98" s="836"/>
      <c r="CJ98" s="836"/>
      <c r="CK98" s="836"/>
      <c r="CL98" s="836"/>
      <c r="CM98" s="836"/>
      <c r="CN98" s="836"/>
      <c r="CO98" s="836"/>
      <c r="CP98" s="836"/>
      <c r="CQ98" s="836"/>
      <c r="CR98" s="836"/>
      <c r="CS98" s="836"/>
      <c r="CT98" s="836"/>
      <c r="CU98" s="836"/>
      <c r="CV98" s="836"/>
      <c r="CW98" s="836"/>
      <c r="CX98" s="836"/>
      <c r="CY98" s="836"/>
      <c r="CZ98" s="836"/>
      <c r="DA98" s="836"/>
      <c r="DB98" s="836"/>
      <c r="DC98" s="836"/>
      <c r="DD98" s="836"/>
      <c r="DE98" s="836"/>
      <c r="DF98" s="836"/>
      <c r="DG98" s="836"/>
      <c r="DH98" s="836"/>
      <c r="DI98" s="836"/>
      <c r="DJ98" s="836"/>
      <c r="DK98" s="836"/>
      <c r="DL98" s="836"/>
      <c r="DM98" s="836"/>
      <c r="DN98" s="836"/>
      <c r="DO98" s="836"/>
      <c r="DP98" s="836"/>
      <c r="DQ98" s="836"/>
      <c r="DR98" s="836"/>
      <c r="DS98" s="836"/>
      <c r="DT98" s="836"/>
      <c r="DU98" s="836"/>
      <c r="DV98" s="836"/>
      <c r="DW98" s="836"/>
      <c r="DX98" s="836"/>
      <c r="DY98" s="836"/>
      <c r="DZ98" s="836"/>
      <c r="EA98" s="836"/>
      <c r="EB98" s="836"/>
      <c r="EC98" s="836"/>
      <c r="ED98" s="836"/>
      <c r="EE98" s="836"/>
      <c r="EF98" s="836"/>
      <c r="EG98" s="836"/>
      <c r="EH98" s="836"/>
      <c r="EI98" s="836"/>
      <c r="EJ98" s="836"/>
      <c r="EK98" s="836"/>
      <c r="EL98" s="836"/>
      <c r="EM98" s="836"/>
      <c r="EN98" s="836"/>
      <c r="EO98" s="836"/>
      <c r="EP98" s="836"/>
      <c r="EQ98" s="836"/>
      <c r="ER98" s="836"/>
      <c r="ES98" s="836"/>
      <c r="ET98" s="836"/>
      <c r="EU98" s="836"/>
      <c r="EV98" s="836"/>
      <c r="EW98" s="836"/>
      <c r="EX98" s="836"/>
      <c r="EY98" s="836"/>
      <c r="EZ98" s="836"/>
      <c r="FA98" s="836"/>
      <c r="FB98" s="836"/>
      <c r="FC98" s="836"/>
      <c r="FD98" s="836"/>
      <c r="FE98" s="836"/>
      <c r="FF98" s="836"/>
      <c r="FG98" s="836"/>
      <c r="FH98" s="836"/>
      <c r="FI98" s="836"/>
      <c r="FJ98" s="836"/>
      <c r="FK98" s="836"/>
      <c r="FL98" s="836"/>
      <c r="FM98" s="836"/>
      <c r="FN98" s="836"/>
      <c r="FO98" s="836"/>
      <c r="FP98" s="836"/>
      <c r="FQ98" s="836"/>
      <c r="FR98" s="836"/>
      <c r="FS98" s="836"/>
      <c r="FT98" s="836"/>
      <c r="FU98" s="836"/>
      <c r="FV98" s="836"/>
      <c r="FW98" s="836"/>
      <c r="FX98" s="836"/>
      <c r="FY98" s="836"/>
      <c r="FZ98" s="836"/>
      <c r="GA98" s="836"/>
      <c r="GB98" s="836"/>
      <c r="GC98" s="836"/>
      <c r="GD98" s="836"/>
      <c r="GE98" s="836"/>
      <c r="GF98" s="836"/>
      <c r="GG98" s="836"/>
      <c r="GH98" s="836"/>
      <c r="GI98" s="836"/>
      <c r="GJ98" s="836"/>
      <c r="GK98" s="836"/>
      <c r="GL98" s="836"/>
      <c r="GM98" s="836"/>
      <c r="GN98" s="836"/>
      <c r="GO98" s="836"/>
      <c r="GP98" s="836"/>
      <c r="GQ98" s="836"/>
      <c r="GR98" s="836"/>
      <c r="GS98" s="836"/>
      <c r="GT98" s="836"/>
      <c r="GU98" s="836"/>
      <c r="GV98" s="836"/>
      <c r="GW98" s="836"/>
      <c r="GX98" s="836"/>
      <c r="GY98" s="836"/>
      <c r="GZ98" s="836"/>
      <c r="HA98" s="836"/>
      <c r="HB98" s="836"/>
      <c r="HC98" s="836"/>
      <c r="HD98" s="836"/>
      <c r="HE98" s="836"/>
      <c r="HF98" s="836"/>
      <c r="HG98" s="836"/>
    </row>
    <row r="99" spans="1:215" s="690" customFormat="1" ht="15" customHeight="1" thickBot="1" x14ac:dyDescent="0.35">
      <c r="A99" s="688"/>
      <c r="B99" s="700"/>
      <c r="C99" s="700"/>
      <c r="D99" s="700"/>
      <c r="E99" s="700"/>
      <c r="F99" s="700"/>
      <c r="G99" s="700"/>
      <c r="H99" s="700"/>
      <c r="I99" s="793"/>
      <c r="J99" s="793"/>
      <c r="K99" s="700"/>
      <c r="L99" s="739"/>
      <c r="M99" s="739"/>
      <c r="N99" s="739"/>
      <c r="O99" s="739"/>
      <c r="P99" s="739"/>
      <c r="Q99" s="739"/>
      <c r="R99" s="740"/>
      <c r="S99" s="793"/>
      <c r="T99" s="793"/>
      <c r="U99" s="793"/>
      <c r="V99" s="793"/>
      <c r="W99" s="793"/>
      <c r="X99" s="793"/>
      <c r="Y99" s="839"/>
      <c r="Z99" s="836"/>
      <c r="AA99" s="836"/>
      <c r="AB99" s="836"/>
      <c r="AC99" s="836"/>
      <c r="AD99" s="836"/>
      <c r="AE99" s="836"/>
      <c r="AF99" s="836"/>
      <c r="AG99" s="836"/>
      <c r="AH99" s="836"/>
      <c r="AI99" s="836"/>
      <c r="AJ99" s="836"/>
      <c r="AK99" s="836"/>
      <c r="AL99" s="836"/>
      <c r="AM99" s="836"/>
      <c r="AN99" s="836"/>
      <c r="AO99" s="836"/>
      <c r="AP99" s="836"/>
      <c r="AQ99" s="836"/>
      <c r="AR99" s="836"/>
      <c r="AS99" s="836"/>
      <c r="AT99" s="836"/>
      <c r="AU99" s="836"/>
      <c r="AV99" s="836"/>
      <c r="AW99" s="836"/>
      <c r="AX99" s="836"/>
      <c r="AY99" s="836"/>
      <c r="AZ99" s="836"/>
      <c r="BA99" s="836"/>
      <c r="BB99" s="836"/>
      <c r="BC99" s="836"/>
      <c r="BD99" s="836"/>
      <c r="BE99" s="836"/>
      <c r="BF99" s="836"/>
      <c r="BG99" s="836"/>
      <c r="BH99" s="836"/>
      <c r="BI99" s="836"/>
      <c r="BJ99" s="836"/>
      <c r="BK99" s="836"/>
      <c r="BL99" s="836"/>
      <c r="BM99" s="836"/>
      <c r="BN99" s="836"/>
      <c r="BO99" s="836"/>
      <c r="BP99" s="836"/>
      <c r="BQ99" s="836"/>
      <c r="BR99" s="836"/>
      <c r="BS99" s="836"/>
      <c r="BT99" s="836"/>
      <c r="BU99" s="836"/>
      <c r="BV99" s="836"/>
      <c r="BW99" s="836"/>
      <c r="BX99" s="836"/>
      <c r="BY99" s="836"/>
      <c r="BZ99" s="836"/>
      <c r="CA99" s="836"/>
      <c r="CB99" s="836"/>
      <c r="CC99" s="836"/>
      <c r="CD99" s="836"/>
      <c r="CE99" s="836"/>
      <c r="CF99" s="836"/>
      <c r="CG99" s="836"/>
      <c r="CH99" s="836"/>
      <c r="CI99" s="836"/>
      <c r="CJ99" s="836"/>
      <c r="CK99" s="836"/>
      <c r="CL99" s="836"/>
      <c r="CM99" s="836"/>
      <c r="CN99" s="836"/>
      <c r="CO99" s="836"/>
      <c r="CP99" s="836"/>
      <c r="CQ99" s="836"/>
      <c r="CR99" s="836"/>
      <c r="CS99" s="836"/>
      <c r="CT99" s="836"/>
      <c r="CU99" s="836"/>
      <c r="CV99" s="836"/>
      <c r="CW99" s="836"/>
      <c r="CX99" s="836"/>
      <c r="CY99" s="836"/>
      <c r="CZ99" s="836"/>
      <c r="DA99" s="836"/>
      <c r="DB99" s="836"/>
      <c r="DC99" s="836"/>
      <c r="DD99" s="836"/>
      <c r="DE99" s="836"/>
      <c r="DF99" s="836"/>
      <c r="DG99" s="836"/>
      <c r="DH99" s="836"/>
      <c r="DI99" s="836"/>
      <c r="DJ99" s="836"/>
      <c r="DK99" s="836"/>
      <c r="DL99" s="836"/>
      <c r="DM99" s="836"/>
      <c r="DN99" s="836"/>
      <c r="DO99" s="836"/>
      <c r="DP99" s="836"/>
      <c r="DQ99" s="836"/>
      <c r="DR99" s="836"/>
      <c r="DS99" s="836"/>
      <c r="DT99" s="836"/>
      <c r="DU99" s="836"/>
      <c r="DV99" s="836"/>
      <c r="DW99" s="836"/>
      <c r="DX99" s="836"/>
      <c r="DY99" s="836"/>
      <c r="DZ99" s="836"/>
      <c r="EA99" s="836"/>
      <c r="EB99" s="836"/>
      <c r="EC99" s="836"/>
      <c r="ED99" s="836"/>
      <c r="EE99" s="836"/>
      <c r="EF99" s="836"/>
      <c r="EG99" s="836"/>
      <c r="EH99" s="836"/>
      <c r="EI99" s="836"/>
      <c r="EJ99" s="836"/>
      <c r="EK99" s="836"/>
      <c r="EL99" s="836"/>
      <c r="EM99" s="836"/>
      <c r="EN99" s="836"/>
      <c r="EO99" s="836"/>
      <c r="EP99" s="836"/>
      <c r="EQ99" s="836"/>
      <c r="ER99" s="836"/>
      <c r="ES99" s="836"/>
      <c r="ET99" s="836"/>
      <c r="EU99" s="836"/>
      <c r="EV99" s="836"/>
      <c r="EW99" s="836"/>
      <c r="EX99" s="836"/>
      <c r="EY99" s="836"/>
      <c r="EZ99" s="836"/>
      <c r="FA99" s="836"/>
      <c r="FB99" s="836"/>
      <c r="FC99" s="836"/>
      <c r="FD99" s="836"/>
      <c r="FE99" s="836"/>
      <c r="FF99" s="836"/>
      <c r="FG99" s="836"/>
      <c r="FH99" s="836"/>
      <c r="FI99" s="836"/>
      <c r="FJ99" s="836"/>
      <c r="FK99" s="836"/>
      <c r="FL99" s="836"/>
      <c r="FM99" s="836"/>
      <c r="FN99" s="836"/>
      <c r="FO99" s="836"/>
      <c r="FP99" s="836"/>
      <c r="FQ99" s="836"/>
      <c r="FR99" s="836"/>
      <c r="FS99" s="836"/>
      <c r="FT99" s="836"/>
      <c r="FU99" s="836"/>
      <c r="FV99" s="836"/>
      <c r="FW99" s="836"/>
      <c r="FX99" s="836"/>
      <c r="FY99" s="836"/>
      <c r="FZ99" s="836"/>
      <c r="GA99" s="836"/>
      <c r="GB99" s="836"/>
      <c r="GC99" s="836"/>
      <c r="GD99" s="836"/>
      <c r="GE99" s="836"/>
      <c r="GF99" s="836"/>
      <c r="GG99" s="836"/>
      <c r="GH99" s="836"/>
      <c r="GI99" s="836"/>
      <c r="GJ99" s="836"/>
      <c r="GK99" s="836"/>
      <c r="GL99" s="836"/>
      <c r="GM99" s="836"/>
      <c r="GN99" s="836"/>
      <c r="GO99" s="836"/>
      <c r="GP99" s="836"/>
      <c r="GQ99" s="836"/>
      <c r="GR99" s="836"/>
      <c r="GS99" s="836"/>
      <c r="GT99" s="836"/>
      <c r="GU99" s="836"/>
      <c r="GV99" s="836"/>
      <c r="GW99" s="836"/>
      <c r="GX99" s="836"/>
      <c r="GY99" s="836"/>
      <c r="GZ99" s="836"/>
      <c r="HA99" s="836"/>
      <c r="HB99" s="836"/>
      <c r="HC99" s="836"/>
      <c r="HD99" s="836"/>
      <c r="HE99" s="836"/>
      <c r="HF99" s="836"/>
      <c r="HG99" s="836"/>
    </row>
    <row r="100" spans="1:215" x14ac:dyDescent="0.3">
      <c r="A100" s="1176" t="s">
        <v>969</v>
      </c>
      <c r="B100" s="1178">
        <f>'FY20 Final Allocations '!Y133</f>
        <v>19719616.419266362</v>
      </c>
      <c r="C100" s="1178">
        <f>'FY20 Final Allocations '!Z133</f>
        <v>4754909.6180768972</v>
      </c>
      <c r="D100" s="1178">
        <f>'FY20 Final Allocations '!AA133</f>
        <v>16969329.040655207</v>
      </c>
      <c r="E100" s="1178">
        <f>'FY20 Final Allocations '!AB133</f>
        <v>17146499.884574626</v>
      </c>
      <c r="F100" s="1178">
        <f>'FY20 Final Allocations '!AC133</f>
        <v>58590354.962573096</v>
      </c>
      <c r="G100" s="1178">
        <f>'FY20 Final Allocations '!Q133</f>
        <v>3460557.7504871506</v>
      </c>
      <c r="H100" s="1178">
        <f>'FY20 Final Allocations '!BB133</f>
        <v>58296827.475373656</v>
      </c>
      <c r="I100" s="516"/>
      <c r="J100" s="1177">
        <f>'FY21 Formula County '!K126</f>
        <v>41680.950654305452</v>
      </c>
      <c r="K100" s="1124">
        <f>'FY20 Final Allocations '!AX133</f>
        <v>1597</v>
      </c>
      <c r="L100" s="516"/>
      <c r="M100" s="516"/>
      <c r="N100" s="516"/>
      <c r="O100" s="516"/>
      <c r="P100" s="516"/>
      <c r="Q100" s="516"/>
      <c r="R100" s="518">
        <f>'FY21 Formula County '!F126</f>
        <v>40904.950654305452</v>
      </c>
      <c r="S100" s="518">
        <f>'FY21 Formula County '!G126</f>
        <v>330</v>
      </c>
      <c r="T100" s="518">
        <f>'FY21 Formula County '!H126</f>
        <v>0</v>
      </c>
      <c r="U100" s="518">
        <f>'FY21 Formula County '!I126</f>
        <v>446</v>
      </c>
      <c r="V100" s="518">
        <f>'FY21 Formula County '!K126</f>
        <v>41680.950654305452</v>
      </c>
      <c r="W100" s="518">
        <f>'FY21 Formula County '!L126</f>
        <v>122317</v>
      </c>
      <c r="X100" s="1179">
        <f>'FY21 Formula County '!M126</f>
        <v>0.34076171467829863</v>
      </c>
    </row>
    <row r="101" spans="1:215" ht="14.5" thickBot="1" x14ac:dyDescent="0.35">
      <c r="A101" s="1180">
        <v>2021</v>
      </c>
      <c r="B101" s="1182">
        <f>'FY21 Allocations'!Y133</f>
        <v>19036243.386943597</v>
      </c>
      <c r="C101" s="1182">
        <f>'FY21 Allocations'!Z133</f>
        <v>4659256.3650450194</v>
      </c>
      <c r="D101" s="1182">
        <f>'FY21 Allocations'!AA133</f>
        <v>16418866.131046504</v>
      </c>
      <c r="E101" s="1182">
        <f>'FY21 Allocations'!AB133</f>
        <v>18683919.59233854</v>
      </c>
      <c r="F101" s="1182">
        <f>'FY21 Allocations'!AC133</f>
        <v>58798285.475373663</v>
      </c>
      <c r="G101" s="1182">
        <f>'FY21 Allocations'!Q133</f>
        <v>8675360.6639641244</v>
      </c>
      <c r="H101" s="1182">
        <f>'FY21 Allocations'!BB133</f>
        <v>67025716.534407362</v>
      </c>
      <c r="I101" s="1181"/>
      <c r="J101" s="1182">
        <f>'FY21 Formula Counts '!K126</f>
        <v>41680.950654305452</v>
      </c>
      <c r="K101" s="1188">
        <f>'FY21 Allocations'!AX133</f>
        <v>1621</v>
      </c>
      <c r="L101" s="1184"/>
      <c r="M101" s="1184"/>
      <c r="N101" s="1184"/>
      <c r="O101" s="1184"/>
      <c r="P101" s="1184"/>
      <c r="Q101" s="1184"/>
      <c r="R101" s="1185">
        <f>'FY21 Formula Counts '!F126</f>
        <v>40904.950654305452</v>
      </c>
      <c r="S101" s="1185">
        <f>'FY21 Formula Counts '!G126</f>
        <v>330</v>
      </c>
      <c r="T101" s="1185">
        <f>'FY21 Formula Counts '!H126</f>
        <v>0</v>
      </c>
      <c r="U101" s="1185">
        <f>'FY21 Formula Counts '!I126</f>
        <v>446</v>
      </c>
      <c r="V101" s="1185">
        <f>'FY21 Formula Counts '!K126</f>
        <v>41680.950654305452</v>
      </c>
      <c r="W101" s="1185">
        <f>'FY21 Formula Counts '!L126</f>
        <v>122317</v>
      </c>
      <c r="X101" s="1186">
        <f>'FY21 Formula Counts '!M126</f>
        <v>0.34076171467829863</v>
      </c>
    </row>
    <row r="102" spans="1:215" x14ac:dyDescent="0.3">
      <c r="A102" s="519"/>
      <c r="B102" s="1124">
        <f>SUM(B101-B100)</f>
        <v>-683373.0323227644</v>
      </c>
      <c r="C102" s="1124">
        <f t="shared" ref="C102:H102" si="162">SUM(C101-C100)</f>
        <v>-95653.253031877801</v>
      </c>
      <c r="D102" s="1124">
        <f t="shared" si="162"/>
        <v>-550462.90960870311</v>
      </c>
      <c r="E102" s="1124">
        <f t="shared" si="162"/>
        <v>1537419.707763914</v>
      </c>
      <c r="F102" s="1124">
        <f t="shared" si="162"/>
        <v>207930.51280056685</v>
      </c>
      <c r="G102" s="1124">
        <f t="shared" si="162"/>
        <v>5214802.9134769738</v>
      </c>
      <c r="H102" s="1124">
        <f t="shared" si="162"/>
        <v>8728889.0590337068</v>
      </c>
      <c r="I102" s="1183">
        <f>SUM(H101-H100)/H101</f>
        <v>0.13023193947583939</v>
      </c>
      <c r="J102" s="1187">
        <f>SUM(J101-J100)</f>
        <v>0</v>
      </c>
      <c r="K102" s="1124">
        <f t="shared" ref="K102:X102" si="163">SUM(K101-K100)</f>
        <v>24</v>
      </c>
      <c r="L102" s="1187">
        <f t="shared" si="163"/>
        <v>0</v>
      </c>
      <c r="M102" s="1187">
        <f t="shared" si="163"/>
        <v>0</v>
      </c>
      <c r="N102" s="1187">
        <f t="shared" si="163"/>
        <v>0</v>
      </c>
      <c r="O102" s="1187">
        <f t="shared" si="163"/>
        <v>0</v>
      </c>
      <c r="P102" s="1187">
        <f t="shared" si="163"/>
        <v>0</v>
      </c>
      <c r="Q102" s="1187">
        <f t="shared" si="163"/>
        <v>0</v>
      </c>
      <c r="R102" s="1187">
        <f t="shared" si="163"/>
        <v>0</v>
      </c>
      <c r="S102" s="1187">
        <f t="shared" si="163"/>
        <v>0</v>
      </c>
      <c r="T102" s="1187">
        <f t="shared" si="163"/>
        <v>0</v>
      </c>
      <c r="U102" s="1187">
        <f t="shared" si="163"/>
        <v>0</v>
      </c>
      <c r="V102" s="1187">
        <f t="shared" si="163"/>
        <v>0</v>
      </c>
      <c r="W102" s="1187">
        <f t="shared" si="163"/>
        <v>0</v>
      </c>
      <c r="X102" s="1129">
        <f t="shared" si="163"/>
        <v>0</v>
      </c>
    </row>
    <row r="103" spans="1:215" x14ac:dyDescent="0.3">
      <c r="A103" s="519"/>
      <c r="B103" s="516"/>
      <c r="C103" s="516"/>
      <c r="D103" s="516"/>
      <c r="E103" s="516"/>
      <c r="F103" s="516"/>
      <c r="G103" s="520"/>
      <c r="H103" s="521"/>
      <c r="I103" s="516"/>
      <c r="J103" s="516"/>
      <c r="K103" s="517"/>
      <c r="L103" s="516"/>
      <c r="M103" s="516"/>
      <c r="N103" s="516"/>
      <c r="O103" s="516"/>
      <c r="P103" s="516"/>
      <c r="Q103" s="516"/>
      <c r="R103" s="518"/>
      <c r="S103" s="516"/>
      <c r="T103" s="516"/>
      <c r="U103" s="516"/>
      <c r="V103" s="516"/>
      <c r="W103" s="516"/>
      <c r="X103" s="516"/>
    </row>
    <row r="104" spans="1:215" x14ac:dyDescent="0.3">
      <c r="A104" s="519"/>
      <c r="B104" s="516"/>
      <c r="C104" s="516"/>
      <c r="D104" s="516"/>
      <c r="E104" s="516"/>
      <c r="F104" s="516"/>
      <c r="G104" s="520"/>
      <c r="H104" s="521"/>
      <c r="I104" s="516"/>
      <c r="J104" s="516"/>
      <c r="K104" s="517"/>
      <c r="L104" s="516"/>
      <c r="M104" s="516"/>
      <c r="N104" s="516"/>
      <c r="O104" s="516"/>
      <c r="P104" s="516"/>
      <c r="Q104" s="516"/>
      <c r="R104" s="518"/>
      <c r="S104" s="516"/>
      <c r="T104" s="516"/>
      <c r="U104" s="516"/>
      <c r="V104" s="516"/>
      <c r="W104" s="516"/>
      <c r="X104" s="516"/>
    </row>
    <row r="105" spans="1:215" x14ac:dyDescent="0.3">
      <c r="A105" s="519"/>
      <c r="B105" s="516"/>
      <c r="C105" s="516"/>
      <c r="D105" s="516"/>
      <c r="E105" s="516"/>
      <c r="F105" s="516"/>
      <c r="G105" s="520"/>
      <c r="H105" s="521"/>
      <c r="I105" s="516"/>
      <c r="J105" s="516"/>
      <c r="K105" s="517"/>
      <c r="L105" s="516"/>
      <c r="M105" s="516"/>
      <c r="N105" s="516"/>
      <c r="O105" s="516"/>
      <c r="P105" s="516"/>
      <c r="Q105" s="516"/>
      <c r="R105" s="518"/>
      <c r="S105" s="516"/>
      <c r="T105" s="516"/>
      <c r="U105" s="516"/>
      <c r="V105" s="516"/>
      <c r="W105" s="516"/>
      <c r="X105" s="516"/>
    </row>
    <row r="106" spans="1:215" x14ac:dyDescent="0.3">
      <c r="A106" s="519"/>
      <c r="B106" s="516"/>
      <c r="C106" s="516"/>
      <c r="D106" s="516"/>
      <c r="E106" s="516"/>
      <c r="F106" s="516"/>
      <c r="G106" s="520"/>
      <c r="H106" s="521"/>
      <c r="I106" s="516"/>
      <c r="J106" s="516"/>
      <c r="K106" s="517"/>
      <c r="L106" s="516"/>
      <c r="M106" s="516"/>
      <c r="N106" s="516"/>
      <c r="O106" s="516"/>
      <c r="P106" s="516"/>
      <c r="Q106" s="516"/>
      <c r="R106" s="518"/>
      <c r="S106" s="516"/>
      <c r="T106" s="516"/>
      <c r="U106" s="516"/>
      <c r="V106" s="516"/>
      <c r="W106" s="516"/>
      <c r="X106" s="516"/>
    </row>
    <row r="107" spans="1:215" x14ac:dyDescent="0.3">
      <c r="A107" s="519"/>
      <c r="B107" s="516"/>
      <c r="C107" s="516"/>
      <c r="D107" s="516"/>
      <c r="E107" s="516"/>
      <c r="F107" s="516"/>
      <c r="G107" s="520"/>
      <c r="H107" s="521"/>
      <c r="I107" s="516"/>
      <c r="J107" s="516"/>
      <c r="K107" s="517"/>
      <c r="L107" s="516"/>
      <c r="M107" s="516"/>
      <c r="N107" s="516"/>
      <c r="O107" s="516"/>
      <c r="P107" s="516"/>
      <c r="Q107" s="516"/>
      <c r="R107" s="518"/>
      <c r="S107" s="516"/>
      <c r="T107" s="516"/>
      <c r="U107" s="516"/>
      <c r="V107" s="516"/>
      <c r="W107" s="516"/>
      <c r="X107" s="516"/>
    </row>
    <row r="108" spans="1:215" x14ac:dyDescent="0.3">
      <c r="A108" s="519"/>
      <c r="B108" s="516"/>
      <c r="C108" s="516"/>
      <c r="D108" s="516"/>
      <c r="E108" s="516"/>
      <c r="F108" s="516"/>
      <c r="G108" s="520"/>
      <c r="H108" s="521"/>
      <c r="I108" s="516"/>
      <c r="J108" s="516"/>
      <c r="K108" s="517"/>
      <c r="L108" s="516"/>
      <c r="M108" s="516"/>
      <c r="N108" s="516"/>
      <c r="O108" s="516"/>
      <c r="P108" s="516"/>
      <c r="Q108" s="516"/>
      <c r="R108" s="518"/>
      <c r="S108" s="516"/>
      <c r="T108" s="516"/>
      <c r="U108" s="516"/>
      <c r="V108" s="516"/>
      <c r="W108" s="516"/>
      <c r="X108" s="516"/>
    </row>
    <row r="109" spans="1:215" x14ac:dyDescent="0.3">
      <c r="A109" s="519"/>
      <c r="B109" s="516"/>
      <c r="C109" s="516"/>
      <c r="D109" s="516"/>
      <c r="E109" s="516"/>
      <c r="F109" s="516"/>
      <c r="G109" s="520"/>
      <c r="H109" s="521"/>
      <c r="I109" s="516"/>
      <c r="J109" s="516"/>
      <c r="K109" s="517"/>
      <c r="L109" s="516"/>
      <c r="M109" s="516"/>
      <c r="N109" s="516"/>
      <c r="O109" s="516"/>
      <c r="P109" s="516"/>
      <c r="Q109" s="516"/>
      <c r="R109" s="518"/>
      <c r="S109" s="516"/>
      <c r="T109" s="516"/>
      <c r="U109" s="516"/>
      <c r="V109" s="516"/>
      <c r="W109" s="516"/>
      <c r="X109" s="516"/>
    </row>
    <row r="110" spans="1:215" x14ac:dyDescent="0.3">
      <c r="A110" s="519"/>
      <c r="B110" s="516"/>
      <c r="C110" s="516"/>
      <c r="D110" s="516"/>
      <c r="E110" s="516"/>
      <c r="F110" s="516"/>
      <c r="G110" s="520"/>
      <c r="H110" s="521"/>
      <c r="I110" s="516"/>
      <c r="J110" s="516"/>
      <c r="K110" s="517"/>
      <c r="L110" s="516"/>
      <c r="M110" s="516"/>
      <c r="N110" s="516"/>
      <c r="O110" s="516"/>
      <c r="P110" s="516"/>
      <c r="Q110" s="516"/>
      <c r="R110" s="518"/>
      <c r="S110" s="516"/>
      <c r="T110" s="516"/>
      <c r="U110" s="516"/>
      <c r="V110" s="516"/>
      <c r="W110" s="516"/>
      <c r="X110" s="516"/>
    </row>
    <row r="111" spans="1:215" x14ac:dyDescent="0.3">
      <c r="A111" s="519"/>
      <c r="B111" s="516"/>
      <c r="C111" s="516"/>
      <c r="D111" s="516"/>
      <c r="E111" s="516"/>
      <c r="F111" s="516"/>
      <c r="G111" s="520"/>
      <c r="H111" s="521"/>
      <c r="I111" s="516"/>
      <c r="J111" s="516"/>
      <c r="K111" s="517"/>
      <c r="L111" s="516"/>
      <c r="M111" s="516"/>
      <c r="N111" s="516"/>
      <c r="O111" s="516"/>
      <c r="P111" s="516"/>
      <c r="Q111" s="516"/>
      <c r="R111" s="518"/>
      <c r="S111" s="516"/>
      <c r="T111" s="516"/>
      <c r="U111" s="516"/>
      <c r="V111" s="516"/>
      <c r="W111" s="516"/>
      <c r="X111" s="516"/>
    </row>
    <row r="112" spans="1:215" x14ac:dyDescent="0.3">
      <c r="A112" s="519"/>
      <c r="B112" s="516"/>
      <c r="C112" s="516"/>
      <c r="D112" s="522"/>
      <c r="E112" s="522"/>
      <c r="F112" s="522"/>
      <c r="G112" s="523"/>
      <c r="H112" s="524"/>
      <c r="I112" s="522"/>
      <c r="J112" s="522"/>
      <c r="K112" s="525"/>
      <c r="L112" s="522"/>
      <c r="M112" s="522"/>
      <c r="N112" s="522"/>
      <c r="O112" s="522"/>
      <c r="P112" s="522"/>
      <c r="Q112" s="522"/>
      <c r="R112" s="526"/>
    </row>
    <row r="113" spans="1:18" x14ac:dyDescent="0.3">
      <c r="A113" s="519"/>
      <c r="B113" s="516"/>
      <c r="C113" s="516"/>
      <c r="D113" s="522"/>
      <c r="E113" s="522"/>
      <c r="F113" s="522"/>
      <c r="G113" s="523"/>
      <c r="H113" s="524"/>
      <c r="I113" s="522"/>
      <c r="J113" s="522"/>
      <c r="K113" s="525"/>
      <c r="L113" s="522"/>
      <c r="M113" s="522"/>
      <c r="N113" s="522"/>
      <c r="O113" s="522"/>
      <c r="P113" s="522"/>
      <c r="Q113" s="522"/>
      <c r="R113" s="526"/>
    </row>
    <row r="114" spans="1:18" x14ac:dyDescent="0.3">
      <c r="A114" s="519"/>
      <c r="B114" s="516"/>
      <c r="C114" s="516"/>
      <c r="D114" s="522"/>
      <c r="E114" s="522"/>
      <c r="F114" s="522"/>
      <c r="G114" s="523"/>
      <c r="H114" s="524"/>
      <c r="I114" s="522"/>
      <c r="J114" s="522"/>
      <c r="K114" s="525"/>
      <c r="L114" s="522"/>
      <c r="M114" s="522"/>
      <c r="N114" s="522"/>
      <c r="O114" s="522"/>
      <c r="P114" s="522"/>
      <c r="Q114" s="522"/>
      <c r="R114" s="526"/>
    </row>
    <row r="115" spans="1:18" x14ac:dyDescent="0.3">
      <c r="A115" s="519"/>
      <c r="B115" s="516"/>
      <c r="C115" s="516"/>
      <c r="D115" s="522"/>
      <c r="E115" s="522"/>
      <c r="F115" s="522"/>
      <c r="G115" s="523"/>
      <c r="H115" s="524"/>
      <c r="I115" s="522"/>
      <c r="J115" s="522"/>
      <c r="K115" s="525"/>
      <c r="L115" s="522"/>
      <c r="M115" s="522"/>
      <c r="N115" s="522"/>
      <c r="O115" s="522"/>
      <c r="P115" s="522"/>
      <c r="Q115" s="522"/>
      <c r="R115" s="526"/>
    </row>
    <row r="116" spans="1:18" x14ac:dyDescent="0.3">
      <c r="A116" s="519"/>
      <c r="B116" s="516"/>
      <c r="C116" s="516"/>
      <c r="D116" s="522"/>
      <c r="E116" s="522"/>
      <c r="F116" s="522"/>
      <c r="G116" s="523"/>
      <c r="H116" s="524"/>
      <c r="I116" s="522"/>
      <c r="J116" s="522"/>
      <c r="K116" s="525"/>
      <c r="L116" s="522"/>
      <c r="M116" s="522"/>
      <c r="N116" s="522"/>
      <c r="O116" s="522"/>
      <c r="P116" s="522"/>
      <c r="Q116" s="522"/>
      <c r="R116" s="526"/>
    </row>
    <row r="117" spans="1:18" x14ac:dyDescent="0.3">
      <c r="A117" s="519"/>
      <c r="B117" s="516"/>
      <c r="C117" s="516"/>
      <c r="D117" s="522"/>
      <c r="E117" s="522"/>
      <c r="F117" s="522"/>
      <c r="G117" s="523"/>
      <c r="H117" s="524"/>
      <c r="I117" s="522"/>
      <c r="J117" s="522"/>
      <c r="K117" s="525"/>
      <c r="L117" s="522"/>
      <c r="M117" s="522"/>
      <c r="N117" s="522"/>
      <c r="O117" s="522"/>
      <c r="P117" s="522"/>
      <c r="Q117" s="522"/>
      <c r="R117" s="526"/>
    </row>
    <row r="118" spans="1:18" x14ac:dyDescent="0.3">
      <c r="A118" s="519"/>
      <c r="B118" s="516"/>
      <c r="C118" s="516"/>
      <c r="D118" s="522"/>
      <c r="E118" s="522"/>
      <c r="F118" s="522"/>
      <c r="G118" s="523"/>
      <c r="H118" s="524"/>
      <c r="I118" s="522"/>
      <c r="J118" s="522"/>
      <c r="K118" s="525"/>
      <c r="L118" s="522"/>
      <c r="M118" s="522"/>
      <c r="N118" s="522"/>
      <c r="O118" s="522"/>
      <c r="P118" s="522"/>
      <c r="Q118" s="522"/>
      <c r="R118" s="526"/>
    </row>
    <row r="119" spans="1:18" x14ac:dyDescent="0.3">
      <c r="A119" s="519"/>
      <c r="B119" s="516"/>
      <c r="C119" s="516"/>
      <c r="D119" s="522"/>
      <c r="E119" s="522"/>
      <c r="F119" s="522"/>
      <c r="G119" s="523"/>
      <c r="H119" s="524"/>
      <c r="I119" s="522"/>
      <c r="J119" s="522"/>
      <c r="K119" s="525"/>
      <c r="L119" s="522"/>
      <c r="M119" s="522"/>
      <c r="N119" s="522"/>
      <c r="O119" s="522"/>
      <c r="P119" s="522"/>
      <c r="Q119" s="522"/>
      <c r="R119" s="526"/>
    </row>
    <row r="120" spans="1:18" x14ac:dyDescent="0.3">
      <c r="A120" s="519"/>
      <c r="B120" s="516"/>
      <c r="C120" s="516"/>
      <c r="D120" s="522"/>
      <c r="E120" s="522"/>
      <c r="F120" s="522"/>
      <c r="G120" s="523"/>
      <c r="H120" s="524"/>
      <c r="I120" s="522"/>
      <c r="J120" s="522"/>
      <c r="K120" s="525"/>
      <c r="L120" s="522"/>
      <c r="M120" s="522"/>
      <c r="N120" s="522"/>
      <c r="O120" s="522"/>
      <c r="P120" s="522"/>
      <c r="Q120" s="522"/>
      <c r="R120" s="526"/>
    </row>
    <row r="121" spans="1:18" x14ac:dyDescent="0.3">
      <c r="A121" s="519"/>
      <c r="B121" s="516"/>
      <c r="C121" s="516"/>
      <c r="D121" s="522"/>
      <c r="E121" s="522"/>
      <c r="F121" s="522"/>
      <c r="G121" s="523"/>
      <c r="H121" s="524"/>
      <c r="I121" s="522"/>
      <c r="J121" s="522"/>
      <c r="K121" s="525"/>
      <c r="L121" s="522"/>
      <c r="M121" s="522"/>
      <c r="N121" s="522"/>
      <c r="O121" s="522"/>
      <c r="P121" s="522"/>
      <c r="Q121" s="522"/>
      <c r="R121" s="526"/>
    </row>
    <row r="122" spans="1:18" x14ac:dyDescent="0.3">
      <c r="A122" s="519"/>
      <c r="B122" s="516"/>
      <c r="C122" s="516"/>
      <c r="D122" s="522"/>
      <c r="E122" s="522"/>
      <c r="F122" s="522"/>
      <c r="G122" s="523"/>
      <c r="H122" s="524"/>
      <c r="I122" s="522"/>
      <c r="J122" s="522"/>
      <c r="K122" s="525"/>
      <c r="L122" s="522"/>
      <c r="M122" s="522"/>
      <c r="N122" s="522"/>
      <c r="O122" s="522"/>
      <c r="P122" s="522"/>
      <c r="Q122" s="522"/>
      <c r="R122" s="526"/>
    </row>
    <row r="123" spans="1:18" x14ac:dyDescent="0.3">
      <c r="A123" s="519"/>
      <c r="B123" s="516"/>
      <c r="C123" s="516"/>
      <c r="D123" s="522"/>
      <c r="E123" s="522"/>
      <c r="F123" s="522"/>
      <c r="G123" s="523"/>
      <c r="H123" s="524"/>
      <c r="I123" s="522"/>
      <c r="J123" s="522"/>
      <c r="K123" s="525"/>
      <c r="L123" s="522"/>
      <c r="M123" s="522"/>
      <c r="N123" s="522"/>
      <c r="O123" s="522"/>
      <c r="P123" s="522"/>
      <c r="Q123" s="522"/>
      <c r="R123" s="526"/>
    </row>
    <row r="124" spans="1:18" x14ac:dyDescent="0.3">
      <c r="A124" s="519"/>
      <c r="B124" s="516"/>
      <c r="C124" s="516"/>
      <c r="D124" s="522"/>
      <c r="E124" s="522"/>
      <c r="F124" s="522"/>
      <c r="G124" s="523"/>
      <c r="H124" s="524"/>
      <c r="I124" s="522"/>
      <c r="J124" s="522"/>
      <c r="K124" s="525"/>
      <c r="L124" s="522"/>
      <c r="M124" s="522"/>
      <c r="N124" s="522"/>
      <c r="O124" s="522"/>
      <c r="P124" s="522"/>
      <c r="Q124" s="522"/>
      <c r="R124" s="526"/>
    </row>
    <row r="125" spans="1:18" x14ac:dyDescent="0.3">
      <c r="A125" s="519"/>
      <c r="B125" s="516"/>
      <c r="C125" s="516"/>
      <c r="D125" s="522"/>
      <c r="E125" s="522"/>
      <c r="F125" s="522"/>
      <c r="G125" s="523"/>
      <c r="H125" s="524"/>
      <c r="I125" s="522"/>
      <c r="J125" s="522"/>
      <c r="K125" s="525"/>
      <c r="L125" s="522"/>
      <c r="M125" s="522"/>
      <c r="N125" s="522"/>
      <c r="O125" s="522"/>
      <c r="P125" s="522"/>
      <c r="Q125" s="522"/>
      <c r="R125" s="526"/>
    </row>
    <row r="126" spans="1:18" x14ac:dyDescent="0.3">
      <c r="A126" s="519"/>
      <c r="B126" s="516"/>
      <c r="C126" s="516"/>
      <c r="D126" s="522"/>
      <c r="E126" s="522"/>
      <c r="F126" s="522"/>
      <c r="G126" s="523"/>
      <c r="H126" s="524"/>
      <c r="I126" s="522"/>
      <c r="J126" s="522"/>
      <c r="K126" s="525"/>
      <c r="L126" s="522"/>
      <c r="M126" s="522"/>
      <c r="N126" s="522"/>
      <c r="O126" s="522"/>
      <c r="P126" s="522"/>
      <c r="Q126" s="522"/>
      <c r="R126" s="526"/>
    </row>
    <row r="127" spans="1:18" x14ac:dyDescent="0.3">
      <c r="A127" s="519"/>
      <c r="B127" s="516"/>
      <c r="C127" s="516"/>
      <c r="D127" s="522"/>
      <c r="E127" s="522"/>
      <c r="F127" s="522"/>
      <c r="G127" s="523"/>
      <c r="H127" s="524"/>
      <c r="I127" s="522"/>
      <c r="J127" s="522"/>
      <c r="K127" s="525"/>
      <c r="L127" s="522"/>
      <c r="M127" s="522"/>
      <c r="N127" s="522"/>
      <c r="O127" s="522"/>
      <c r="P127" s="522"/>
      <c r="Q127" s="522"/>
      <c r="R127" s="526"/>
    </row>
    <row r="128" spans="1:18" x14ac:dyDescent="0.3">
      <c r="A128" s="519"/>
      <c r="B128" s="516"/>
      <c r="C128" s="516"/>
      <c r="D128" s="522"/>
      <c r="E128" s="522"/>
      <c r="F128" s="522"/>
      <c r="G128" s="523"/>
      <c r="H128" s="524"/>
      <c r="I128" s="522"/>
      <c r="J128" s="522"/>
      <c r="K128" s="525"/>
      <c r="L128" s="522"/>
      <c r="M128" s="522"/>
      <c r="N128" s="522"/>
      <c r="O128" s="522"/>
      <c r="P128" s="522"/>
      <c r="Q128" s="522"/>
      <c r="R128" s="526"/>
    </row>
    <row r="129" spans="1:18" x14ac:dyDescent="0.3">
      <c r="A129" s="519"/>
      <c r="B129" s="516"/>
      <c r="C129" s="516"/>
      <c r="D129" s="522"/>
      <c r="E129" s="522"/>
      <c r="F129" s="522"/>
      <c r="G129" s="523"/>
      <c r="H129" s="524"/>
      <c r="I129" s="522"/>
      <c r="J129" s="522"/>
      <c r="K129" s="525"/>
      <c r="L129" s="522"/>
      <c r="M129" s="522"/>
      <c r="N129" s="522"/>
      <c r="O129" s="522"/>
      <c r="P129" s="522"/>
      <c r="Q129" s="522"/>
      <c r="R129" s="526"/>
    </row>
    <row r="130" spans="1:18" x14ac:dyDescent="0.3">
      <c r="A130" s="519"/>
      <c r="B130" s="516"/>
      <c r="C130" s="516"/>
      <c r="D130" s="522"/>
      <c r="E130" s="522"/>
      <c r="F130" s="522"/>
      <c r="G130" s="523"/>
      <c r="H130" s="524"/>
      <c r="I130" s="522"/>
      <c r="J130" s="522"/>
      <c r="K130" s="525"/>
      <c r="L130" s="522"/>
      <c r="M130" s="522"/>
      <c r="N130" s="522"/>
      <c r="O130" s="522"/>
      <c r="P130" s="522"/>
      <c r="Q130" s="522"/>
      <c r="R130" s="526"/>
    </row>
    <row r="131" spans="1:18" x14ac:dyDescent="0.3">
      <c r="A131" s="519"/>
      <c r="B131" s="516"/>
      <c r="C131" s="516"/>
      <c r="D131" s="522"/>
      <c r="E131" s="522"/>
      <c r="F131" s="522"/>
      <c r="G131" s="523"/>
      <c r="H131" s="524"/>
      <c r="I131" s="522"/>
      <c r="J131" s="522"/>
      <c r="K131" s="525"/>
      <c r="L131" s="522"/>
      <c r="M131" s="522"/>
      <c r="N131" s="522"/>
      <c r="O131" s="522"/>
      <c r="P131" s="522"/>
      <c r="Q131" s="522"/>
      <c r="R131" s="526"/>
    </row>
    <row r="132" spans="1:18" x14ac:dyDescent="0.3">
      <c r="A132" s="519"/>
      <c r="B132" s="522"/>
      <c r="C132" s="522"/>
      <c r="D132" s="522"/>
      <c r="E132" s="522"/>
      <c r="F132" s="522"/>
      <c r="G132" s="523"/>
      <c r="H132" s="524"/>
      <c r="I132" s="522"/>
      <c r="J132" s="522"/>
      <c r="K132" s="525"/>
      <c r="L132" s="522"/>
      <c r="M132" s="522"/>
      <c r="N132" s="522"/>
      <c r="O132" s="522"/>
      <c r="P132" s="522"/>
      <c r="Q132" s="522"/>
      <c r="R132" s="526"/>
    </row>
    <row r="133" spans="1:18" x14ac:dyDescent="0.3">
      <c r="A133" s="519"/>
      <c r="B133" s="522"/>
      <c r="C133" s="522"/>
      <c r="D133" s="522"/>
      <c r="E133" s="522"/>
      <c r="F133" s="522"/>
      <c r="G133" s="523"/>
      <c r="H133" s="524"/>
      <c r="I133" s="522"/>
      <c r="J133" s="522"/>
      <c r="K133" s="525"/>
      <c r="L133" s="522"/>
      <c r="M133" s="522"/>
      <c r="N133" s="522"/>
      <c r="O133" s="522"/>
      <c r="P133" s="522"/>
      <c r="Q133" s="522"/>
      <c r="R133" s="526"/>
    </row>
    <row r="134" spans="1:18" x14ac:dyDescent="0.3">
      <c r="A134" s="519"/>
      <c r="B134" s="522"/>
      <c r="C134" s="522"/>
      <c r="D134" s="522"/>
      <c r="E134" s="522"/>
      <c r="F134" s="522"/>
      <c r="G134" s="523"/>
      <c r="H134" s="524"/>
      <c r="I134" s="522"/>
      <c r="J134" s="522"/>
      <c r="K134" s="525"/>
      <c r="L134" s="522"/>
      <c r="M134" s="522"/>
      <c r="N134" s="522"/>
      <c r="O134" s="522"/>
      <c r="P134" s="522"/>
      <c r="Q134" s="522"/>
      <c r="R134" s="526"/>
    </row>
    <row r="135" spans="1:18" x14ac:dyDescent="0.3">
      <c r="A135" s="519"/>
      <c r="B135" s="522"/>
      <c r="C135" s="522"/>
      <c r="D135" s="522"/>
      <c r="E135" s="522"/>
      <c r="F135" s="522"/>
      <c r="G135" s="523"/>
      <c r="H135" s="524"/>
      <c r="I135" s="522"/>
      <c r="J135" s="522"/>
      <c r="K135" s="525"/>
      <c r="L135" s="522"/>
      <c r="M135" s="522"/>
      <c r="N135" s="522"/>
      <c r="O135" s="522"/>
      <c r="P135" s="522"/>
      <c r="Q135" s="522"/>
      <c r="R135" s="526"/>
    </row>
    <row r="136" spans="1:18" x14ac:dyDescent="0.3">
      <c r="A136" s="519"/>
      <c r="B136" s="522"/>
      <c r="C136" s="522"/>
      <c r="D136" s="522"/>
      <c r="E136" s="522"/>
      <c r="F136" s="522"/>
      <c r="G136" s="523"/>
      <c r="H136" s="524"/>
      <c r="I136" s="522"/>
      <c r="J136" s="522"/>
      <c r="K136" s="525"/>
      <c r="L136" s="522"/>
      <c r="M136" s="522"/>
      <c r="N136" s="522"/>
      <c r="O136" s="522"/>
      <c r="P136" s="522"/>
      <c r="Q136" s="522"/>
      <c r="R136" s="526"/>
    </row>
    <row r="137" spans="1:18" x14ac:dyDescent="0.3">
      <c r="A137" s="519"/>
      <c r="B137" s="522"/>
      <c r="C137" s="522"/>
      <c r="D137" s="522"/>
      <c r="E137" s="522"/>
      <c r="F137" s="522"/>
      <c r="G137" s="523"/>
      <c r="H137" s="524"/>
      <c r="I137" s="522"/>
      <c r="J137" s="522"/>
      <c r="K137" s="525"/>
      <c r="L137" s="522"/>
      <c r="M137" s="522"/>
      <c r="N137" s="522"/>
      <c r="O137" s="522"/>
      <c r="P137" s="522"/>
      <c r="Q137" s="522"/>
      <c r="R137" s="526"/>
    </row>
    <row r="138" spans="1:18" x14ac:dyDescent="0.3">
      <c r="A138" s="519"/>
      <c r="B138" s="522"/>
      <c r="C138" s="522"/>
      <c r="D138" s="522"/>
      <c r="E138" s="522"/>
      <c r="F138" s="522"/>
      <c r="G138" s="523"/>
      <c r="H138" s="524"/>
      <c r="I138" s="522"/>
      <c r="J138" s="522"/>
      <c r="K138" s="525"/>
      <c r="L138" s="522"/>
      <c r="M138" s="522"/>
      <c r="N138" s="522"/>
      <c r="O138" s="522"/>
      <c r="P138" s="522"/>
      <c r="Q138" s="522"/>
      <c r="R138" s="526"/>
    </row>
    <row r="139" spans="1:18" x14ac:dyDescent="0.3">
      <c r="A139" s="519"/>
      <c r="B139" s="522"/>
      <c r="C139" s="522"/>
      <c r="D139" s="522"/>
      <c r="E139" s="522"/>
      <c r="F139" s="522"/>
      <c r="G139" s="523"/>
      <c r="H139" s="524"/>
      <c r="I139" s="522"/>
      <c r="J139" s="522"/>
      <c r="K139" s="525"/>
      <c r="L139" s="522"/>
      <c r="M139" s="522"/>
      <c r="N139" s="522"/>
      <c r="O139" s="522"/>
      <c r="P139" s="522"/>
      <c r="Q139" s="522"/>
      <c r="R139" s="526"/>
    </row>
    <row r="140" spans="1:18" x14ac:dyDescent="0.3">
      <c r="A140" s="519"/>
      <c r="B140" s="522"/>
      <c r="C140" s="522"/>
      <c r="D140" s="522"/>
      <c r="E140" s="522"/>
      <c r="F140" s="522"/>
      <c r="G140" s="523"/>
      <c r="H140" s="524"/>
      <c r="I140" s="522"/>
      <c r="J140" s="522"/>
      <c r="K140" s="525"/>
      <c r="L140" s="522"/>
      <c r="M140" s="522"/>
      <c r="N140" s="522"/>
      <c r="O140" s="522"/>
      <c r="P140" s="522"/>
      <c r="Q140" s="522"/>
      <c r="R140" s="526"/>
    </row>
    <row r="141" spans="1:18" x14ac:dyDescent="0.3">
      <c r="A141" s="519"/>
      <c r="B141" s="522"/>
      <c r="C141" s="522"/>
      <c r="D141" s="522"/>
      <c r="E141" s="522"/>
      <c r="F141" s="522"/>
      <c r="G141" s="523"/>
      <c r="H141" s="524"/>
      <c r="I141" s="522"/>
      <c r="J141" s="522"/>
      <c r="K141" s="525"/>
      <c r="L141" s="522"/>
      <c r="M141" s="522"/>
      <c r="N141" s="522"/>
      <c r="O141" s="522"/>
      <c r="P141" s="522"/>
      <c r="Q141" s="522"/>
      <c r="R141" s="526"/>
    </row>
    <row r="142" spans="1:18" x14ac:dyDescent="0.3">
      <c r="A142" s="519"/>
      <c r="B142" s="522"/>
      <c r="C142" s="522"/>
      <c r="D142" s="522"/>
      <c r="E142" s="522"/>
      <c r="F142" s="522"/>
      <c r="G142" s="523"/>
      <c r="H142" s="524"/>
      <c r="I142" s="522"/>
      <c r="J142" s="522"/>
      <c r="K142" s="525"/>
      <c r="L142" s="522"/>
      <c r="M142" s="522"/>
      <c r="N142" s="522"/>
      <c r="O142" s="522"/>
      <c r="P142" s="522"/>
      <c r="Q142" s="522"/>
      <c r="R142" s="526"/>
    </row>
    <row r="143" spans="1:18" x14ac:dyDescent="0.3">
      <c r="A143" s="519"/>
      <c r="B143" s="522"/>
      <c r="C143" s="522"/>
      <c r="D143" s="522"/>
      <c r="E143" s="522"/>
      <c r="F143" s="522"/>
      <c r="G143" s="523"/>
      <c r="H143" s="524"/>
      <c r="I143" s="522"/>
      <c r="J143" s="522"/>
      <c r="K143" s="525"/>
      <c r="L143" s="522"/>
      <c r="M143" s="522"/>
      <c r="N143" s="522"/>
      <c r="O143" s="522"/>
      <c r="P143" s="522"/>
      <c r="Q143" s="522"/>
      <c r="R143" s="526"/>
    </row>
    <row r="144" spans="1:18" x14ac:dyDescent="0.3">
      <c r="A144" s="519"/>
      <c r="B144" s="522"/>
      <c r="C144" s="522"/>
      <c r="D144" s="522"/>
      <c r="E144" s="522"/>
      <c r="F144" s="522"/>
      <c r="G144" s="523"/>
      <c r="H144" s="524"/>
      <c r="I144" s="522"/>
      <c r="J144" s="522"/>
      <c r="K144" s="525"/>
      <c r="L144" s="522"/>
      <c r="M144" s="522"/>
      <c r="N144" s="522"/>
      <c r="O144" s="522"/>
      <c r="P144" s="522"/>
      <c r="Q144" s="522"/>
    </row>
    <row r="145" spans="1:17" x14ac:dyDescent="0.3">
      <c r="A145" s="519"/>
      <c r="B145" s="522"/>
      <c r="C145" s="522"/>
      <c r="D145" s="522"/>
      <c r="E145" s="522"/>
      <c r="F145" s="522"/>
      <c r="G145" s="523"/>
      <c r="H145" s="524"/>
      <c r="I145" s="522"/>
      <c r="J145" s="522"/>
      <c r="K145" s="525"/>
      <c r="L145" s="522"/>
      <c r="M145" s="522"/>
      <c r="N145" s="522"/>
      <c r="O145" s="522"/>
      <c r="P145" s="522"/>
      <c r="Q145" s="522"/>
    </row>
    <row r="146" spans="1:17" x14ac:dyDescent="0.3">
      <c r="A146" s="519"/>
      <c r="B146" s="522"/>
      <c r="C146" s="522"/>
      <c r="D146" s="522"/>
      <c r="E146" s="522"/>
      <c r="F146" s="522"/>
      <c r="G146" s="523"/>
      <c r="H146" s="524"/>
      <c r="I146" s="522"/>
      <c r="J146" s="522"/>
      <c r="K146" s="525"/>
      <c r="L146" s="522"/>
      <c r="M146" s="522"/>
      <c r="N146" s="522"/>
      <c r="O146" s="522"/>
      <c r="P146" s="522"/>
      <c r="Q146" s="522"/>
    </row>
    <row r="147" spans="1:17" x14ac:dyDescent="0.3">
      <c r="A147" s="519"/>
      <c r="B147" s="522"/>
      <c r="C147" s="522"/>
      <c r="D147" s="522"/>
      <c r="E147" s="522"/>
      <c r="F147" s="522"/>
      <c r="G147" s="523"/>
      <c r="H147" s="524"/>
      <c r="I147" s="522"/>
      <c r="J147" s="522"/>
      <c r="K147" s="525"/>
      <c r="L147" s="522"/>
      <c r="M147" s="522"/>
      <c r="N147" s="522"/>
      <c r="O147" s="522"/>
      <c r="P147" s="522"/>
      <c r="Q147" s="522"/>
    </row>
    <row r="148" spans="1:17" x14ac:dyDescent="0.3">
      <c r="A148" s="519"/>
      <c r="B148" s="522"/>
      <c r="C148" s="522"/>
      <c r="D148" s="522"/>
      <c r="E148" s="522"/>
      <c r="F148" s="522"/>
      <c r="G148" s="523"/>
      <c r="H148" s="524"/>
      <c r="I148" s="522"/>
      <c r="J148" s="522"/>
      <c r="K148" s="525"/>
      <c r="L148" s="522"/>
      <c r="M148" s="522"/>
      <c r="N148" s="522"/>
      <c r="O148" s="522"/>
      <c r="P148" s="522"/>
      <c r="Q148" s="522"/>
    </row>
    <row r="149" spans="1:17" x14ac:dyDescent="0.3">
      <c r="A149" s="519"/>
      <c r="B149" s="522"/>
      <c r="C149" s="522"/>
      <c r="D149" s="522"/>
      <c r="E149" s="522"/>
      <c r="F149" s="522"/>
      <c r="G149" s="523"/>
      <c r="H149" s="524"/>
      <c r="I149" s="522"/>
      <c r="J149" s="522"/>
      <c r="K149" s="525"/>
      <c r="L149" s="522"/>
      <c r="M149" s="522"/>
      <c r="N149" s="522"/>
      <c r="O149" s="522"/>
      <c r="P149" s="522"/>
      <c r="Q149" s="522"/>
    </row>
    <row r="150" spans="1:17" x14ac:dyDescent="0.3">
      <c r="A150" s="519"/>
      <c r="B150" s="522"/>
      <c r="C150" s="522"/>
      <c r="D150" s="522"/>
      <c r="E150" s="522"/>
      <c r="F150" s="522"/>
      <c r="G150" s="523"/>
      <c r="H150" s="524"/>
      <c r="I150" s="522"/>
      <c r="J150" s="522"/>
      <c r="K150" s="525"/>
      <c r="L150" s="522"/>
      <c r="M150" s="522"/>
      <c r="N150" s="522"/>
      <c r="O150" s="522"/>
      <c r="P150" s="522"/>
      <c r="Q150" s="522"/>
    </row>
    <row r="151" spans="1:17" x14ac:dyDescent="0.3">
      <c r="A151" s="519"/>
      <c r="B151" s="522"/>
      <c r="C151" s="522"/>
      <c r="D151" s="522"/>
      <c r="E151" s="522"/>
      <c r="F151" s="522"/>
      <c r="G151" s="523"/>
      <c r="H151" s="524"/>
      <c r="I151" s="522"/>
      <c r="J151" s="522"/>
      <c r="K151" s="525"/>
      <c r="L151" s="522"/>
      <c r="M151" s="522"/>
      <c r="N151" s="522"/>
      <c r="O151" s="522"/>
      <c r="P151" s="522"/>
      <c r="Q151" s="522"/>
    </row>
    <row r="152" spans="1:17" x14ac:dyDescent="0.3">
      <c r="A152" s="519"/>
      <c r="B152" s="522"/>
      <c r="C152" s="522"/>
      <c r="D152" s="522"/>
      <c r="E152" s="522"/>
      <c r="F152" s="522"/>
      <c r="G152" s="523"/>
      <c r="H152" s="524"/>
      <c r="I152" s="522"/>
      <c r="J152" s="522"/>
      <c r="K152" s="525"/>
      <c r="L152" s="522"/>
      <c r="M152" s="522"/>
      <c r="N152" s="522"/>
      <c r="O152" s="522"/>
      <c r="P152" s="522"/>
      <c r="Q152" s="522"/>
    </row>
    <row r="153" spans="1:17" x14ac:dyDescent="0.3">
      <c r="A153" s="519"/>
    </row>
    <row r="154" spans="1:17" x14ac:dyDescent="0.3">
      <c r="A154" s="519"/>
    </row>
    <row r="155" spans="1:17" x14ac:dyDescent="0.3">
      <c r="A155" s="519"/>
    </row>
    <row r="156" spans="1:17" x14ac:dyDescent="0.3">
      <c r="A156" s="519"/>
    </row>
    <row r="157" spans="1:17" x14ac:dyDescent="0.3">
      <c r="A157" s="519"/>
    </row>
    <row r="158" spans="1:17" x14ac:dyDescent="0.3">
      <c r="A158" s="519"/>
    </row>
    <row r="159" spans="1:17" x14ac:dyDescent="0.3">
      <c r="A159" s="519"/>
    </row>
    <row r="160" spans="1:17" x14ac:dyDescent="0.3">
      <c r="A160" s="519"/>
    </row>
    <row r="161" spans="1:1" x14ac:dyDescent="0.3">
      <c r="A161" s="519"/>
    </row>
    <row r="162" spans="1:1" x14ac:dyDescent="0.3">
      <c r="A162" s="519"/>
    </row>
    <row r="163" spans="1:1" x14ac:dyDescent="0.3">
      <c r="A163" s="519"/>
    </row>
    <row r="164" spans="1:1" x14ac:dyDescent="0.3">
      <c r="A164" s="519"/>
    </row>
    <row r="165" spans="1:1" x14ac:dyDescent="0.3">
      <c r="A165" s="519"/>
    </row>
    <row r="166" spans="1:1" x14ac:dyDescent="0.3">
      <c r="A166" s="519"/>
    </row>
    <row r="167" spans="1:1" x14ac:dyDescent="0.3">
      <c r="A167" s="519"/>
    </row>
    <row r="168" spans="1:1" x14ac:dyDescent="0.3">
      <c r="A168" s="519"/>
    </row>
    <row r="169" spans="1:1" x14ac:dyDescent="0.3">
      <c r="A169" s="519"/>
    </row>
    <row r="170" spans="1:1" x14ac:dyDescent="0.3">
      <c r="A170" s="519"/>
    </row>
    <row r="171" spans="1:1" x14ac:dyDescent="0.3">
      <c r="A171" s="519"/>
    </row>
    <row r="172" spans="1:1" x14ac:dyDescent="0.3">
      <c r="A172" s="519"/>
    </row>
    <row r="173" spans="1:1" x14ac:dyDescent="0.3">
      <c r="A173" s="519"/>
    </row>
    <row r="174" spans="1:1" x14ac:dyDescent="0.3">
      <c r="A174" s="519"/>
    </row>
    <row r="175" spans="1:1" x14ac:dyDescent="0.3">
      <c r="A175" s="519"/>
    </row>
    <row r="176" spans="1:1" x14ac:dyDescent="0.3">
      <c r="A176" s="519"/>
    </row>
    <row r="177" spans="1:1" x14ac:dyDescent="0.3">
      <c r="A177" s="519"/>
    </row>
    <row r="178" spans="1:1" x14ac:dyDescent="0.3">
      <c r="A178" s="519"/>
    </row>
  </sheetData>
  <mergeCells count="4">
    <mergeCell ref="B2:F2"/>
    <mergeCell ref="J2:P2"/>
    <mergeCell ref="R2:X2"/>
    <mergeCell ref="A1:X1"/>
  </mergeCells>
  <pageMargins left="0.7" right="0.7" top="0.75" bottom="0.75" header="0.3" footer="0.3"/>
  <pageSetup orientation="portrait" verticalDpi="1200" r:id="rId1"/>
  <ignoredErrors>
    <ignoredError sqref="I6 I10 I14 I30:I42 I46:I56 I58:I71 I74:I98 I18:I27" formula="1"/>
  </ignoredError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P168"/>
  <sheetViews>
    <sheetView workbookViewId="0"/>
  </sheetViews>
  <sheetFormatPr defaultColWidth="18.1796875" defaultRowHeight="12.5" x14ac:dyDescent="0.25"/>
  <cols>
    <col min="1" max="1" width="16.26953125" style="3" customWidth="1"/>
    <col min="2" max="2" width="41.26953125" style="3" customWidth="1"/>
    <col min="3" max="3" width="27" style="3" customWidth="1"/>
    <col min="4" max="4" width="26.453125" style="4" customWidth="1"/>
    <col min="5" max="5" width="25.7265625" style="3" customWidth="1"/>
    <col min="6" max="6" width="18.1796875" style="3" customWidth="1"/>
    <col min="7" max="10" width="18.1796875" style="888" customWidth="1"/>
    <col min="11" max="11" width="22" style="888" customWidth="1"/>
    <col min="12" max="14" width="18.1796875" style="888" customWidth="1"/>
    <col min="15" max="15" width="13.81640625" style="3" customWidth="1"/>
    <col min="16" max="16" width="13.81640625" style="4" customWidth="1"/>
    <col min="17" max="17" width="18.81640625" style="3" customWidth="1"/>
    <col min="18" max="18" width="20.1796875" style="3" customWidth="1"/>
    <col min="19" max="20" width="18.1796875" style="888" customWidth="1"/>
    <col min="21" max="21" width="17.1796875" style="888" hidden="1" customWidth="1"/>
    <col min="22" max="23" width="17.1796875" style="888" customWidth="1"/>
    <col min="24" max="31" width="18.1796875" style="888" customWidth="1"/>
    <col min="32" max="32" width="12" style="888" customWidth="1"/>
    <col min="33" max="33" width="10.453125" style="888" customWidth="1"/>
    <col min="34" max="34" width="10.7265625" style="888" customWidth="1"/>
    <col min="35" max="35" width="12.1796875" style="888" customWidth="1"/>
    <col min="36" max="38" width="18.1796875" style="888" customWidth="1"/>
    <col min="39" max="39" width="22.54296875" style="888" customWidth="1"/>
    <col min="40" max="42" width="18.1796875" style="888" customWidth="1"/>
    <col min="43" max="43" width="22.54296875" style="888" customWidth="1"/>
    <col min="44" max="46" width="18.1796875" style="888" customWidth="1"/>
    <col min="47" max="47" width="19.26953125" style="888" customWidth="1"/>
    <col min="48" max="50" width="18.1796875" style="888" customWidth="1"/>
    <col min="51" max="51" width="18.1796875" style="890" customWidth="1"/>
    <col min="52" max="52" width="23.1796875" style="888" customWidth="1"/>
    <col min="53" max="54" width="18.1796875" style="888" customWidth="1"/>
    <col min="55" max="16384" width="18.1796875" style="3"/>
  </cols>
  <sheetData>
    <row r="1" spans="1:64" ht="13" x14ac:dyDescent="0.3">
      <c r="F1" s="5"/>
      <c r="AA1" s="889" t="s">
        <v>25</v>
      </c>
      <c r="AY1" s="888"/>
      <c r="AZ1" s="890"/>
      <c r="BD1" s="10" t="s">
        <v>26</v>
      </c>
      <c r="BE1" s="11"/>
      <c r="BF1" s="11" t="s">
        <v>27</v>
      </c>
      <c r="BG1" s="12" t="s">
        <v>28</v>
      </c>
    </row>
    <row r="2" spans="1:64" ht="13" x14ac:dyDescent="0.3">
      <c r="F2" s="5"/>
      <c r="R2" s="13"/>
      <c r="X2" s="888" t="s">
        <v>29</v>
      </c>
      <c r="Z2" s="888" t="s">
        <v>30</v>
      </c>
      <c r="AY2" s="888"/>
      <c r="AZ2" s="890"/>
      <c r="BD2" s="14" t="s">
        <v>31</v>
      </c>
      <c r="BE2" s="619">
        <v>0.66</v>
      </c>
      <c r="BF2" s="208">
        <v>400754.04905621987</v>
      </c>
      <c r="BG2" s="620">
        <v>409540.45876016223</v>
      </c>
    </row>
    <row r="3" spans="1:64" ht="13" x14ac:dyDescent="0.3">
      <c r="B3" s="18"/>
      <c r="G3" s="891"/>
      <c r="H3" s="891"/>
      <c r="N3" s="621"/>
      <c r="O3" s="21"/>
      <c r="P3" s="22"/>
      <c r="Q3" s="23"/>
      <c r="R3" s="13"/>
      <c r="T3" s="892"/>
      <c r="X3" s="893">
        <v>284607356.69999999</v>
      </c>
      <c r="Y3" s="894"/>
      <c r="Z3" s="895">
        <v>284607356.70000005</v>
      </c>
      <c r="AY3" s="888"/>
      <c r="AZ3" s="890"/>
      <c r="BD3" s="14" t="s">
        <v>32</v>
      </c>
      <c r="BE3" s="260">
        <v>0.17499999999999999</v>
      </c>
      <c r="BF3" s="208">
        <v>109145.2089763464</v>
      </c>
      <c r="BG3" s="620">
        <v>108590.27315610361</v>
      </c>
    </row>
    <row r="4" spans="1:64" ht="15" thickBot="1" x14ac:dyDescent="0.4">
      <c r="B4" s="889" t="s">
        <v>33</v>
      </c>
      <c r="E4" s="891"/>
      <c r="F4" s="896" t="s">
        <v>34</v>
      </c>
      <c r="G4" s="897"/>
      <c r="M4" s="997"/>
      <c r="N4" s="66"/>
      <c r="O4" s="211"/>
      <c r="P4" s="36"/>
      <c r="Q4" s="36"/>
      <c r="R4" s="894"/>
      <c r="S4" s="894"/>
      <c r="T4" s="894"/>
      <c r="W4" s="894"/>
      <c r="X4" s="894"/>
      <c r="Y4" s="894"/>
      <c r="BD4" s="37" t="s">
        <v>35</v>
      </c>
      <c r="BE4" s="38">
        <v>0.16500000000000001</v>
      </c>
      <c r="BF4" s="39">
        <v>110616.5885737401</v>
      </c>
      <c r="BG4" s="622">
        <v>102385.11469004056</v>
      </c>
    </row>
    <row r="5" spans="1:64" ht="13.5" thickBot="1" x14ac:dyDescent="0.35">
      <c r="B5" s="889" t="s">
        <v>36</v>
      </c>
      <c r="E5" s="898" t="s">
        <v>37</v>
      </c>
      <c r="F5" s="208">
        <v>308929611</v>
      </c>
      <c r="G5" s="890" t="s">
        <v>38</v>
      </c>
      <c r="M5" s="899"/>
      <c r="N5" s="3"/>
      <c r="O5" s="4"/>
      <c r="P5" s="44"/>
      <c r="Q5" s="45"/>
      <c r="R5" s="888"/>
      <c r="Y5" s="891"/>
      <c r="AD5" s="891"/>
      <c r="AK5" s="900" t="s">
        <v>39</v>
      </c>
      <c r="AL5" s="901"/>
      <c r="AM5" s="901"/>
      <c r="AN5" s="901"/>
      <c r="AO5" s="902" t="s">
        <v>40</v>
      </c>
      <c r="AP5" s="891"/>
      <c r="AQ5" s="891"/>
      <c r="AR5" s="891"/>
      <c r="AS5" s="902" t="s">
        <v>41</v>
      </c>
      <c r="AT5" s="891"/>
      <c r="AU5" s="891"/>
      <c r="AV5" s="891"/>
      <c r="AW5" s="903">
        <v>1056686.6268743256</v>
      </c>
      <c r="AX5" s="889" t="s">
        <v>42</v>
      </c>
      <c r="BB5" s="3"/>
    </row>
    <row r="6" spans="1:64" ht="13.5" thickBot="1" x14ac:dyDescent="0.35">
      <c r="B6" s="889" t="s">
        <v>43</v>
      </c>
      <c r="E6" s="898" t="s">
        <v>44</v>
      </c>
      <c r="F6" s="904">
        <v>309747093</v>
      </c>
      <c r="G6" s="890" t="s">
        <v>45</v>
      </c>
      <c r="N6" s="3"/>
      <c r="O6" s="4"/>
      <c r="P6" s="3"/>
      <c r="R6" s="888"/>
      <c r="W6" s="891"/>
      <c r="X6" s="891"/>
      <c r="Y6" s="891"/>
      <c r="Z6" s="905"/>
      <c r="AA6" s="905"/>
      <c r="AB6" s="905"/>
      <c r="AC6" s="905"/>
      <c r="AD6" s="891"/>
      <c r="AK6" s="901"/>
      <c r="AL6" s="901"/>
      <c r="AM6" s="901"/>
      <c r="AN6" s="901"/>
      <c r="AO6" s="901"/>
      <c r="AP6" s="891"/>
      <c r="AQ6" s="891"/>
      <c r="AR6" s="891"/>
      <c r="AS6" s="901"/>
      <c r="AT6" s="891"/>
      <c r="AU6" s="891"/>
      <c r="AV6" s="891"/>
      <c r="AW6" s="906">
        <v>883291.7482106369</v>
      </c>
      <c r="AX6" s="889" t="s">
        <v>775</v>
      </c>
      <c r="BB6" s="3"/>
    </row>
    <row r="7" spans="1:64" ht="15" thickBot="1" x14ac:dyDescent="0.4">
      <c r="B7" s="889" t="s">
        <v>46</v>
      </c>
      <c r="E7" s="891"/>
      <c r="F7" s="907">
        <v>-817482</v>
      </c>
      <c r="G7" s="907"/>
      <c r="N7" s="998"/>
      <c r="O7" s="999"/>
      <c r="P7" s="1000"/>
      <c r="Q7" s="56"/>
      <c r="R7" s="891"/>
      <c r="S7" s="891"/>
      <c r="T7" s="891"/>
      <c r="W7" s="891"/>
      <c r="X7" s="891"/>
      <c r="Y7" s="891"/>
      <c r="Z7" s="891"/>
      <c r="AA7" s="891"/>
      <c r="AB7" s="891"/>
      <c r="AC7" s="891"/>
      <c r="AD7" s="891"/>
      <c r="AK7" s="908" t="s">
        <v>47</v>
      </c>
      <c r="AL7" s="901"/>
      <c r="AM7" s="901"/>
      <c r="AN7" s="901"/>
      <c r="AO7" s="908" t="s">
        <v>47</v>
      </c>
      <c r="AP7" s="905"/>
      <c r="AQ7" s="905"/>
      <c r="AR7" s="905"/>
      <c r="AS7" s="908" t="s">
        <v>47</v>
      </c>
      <c r="AT7" s="905"/>
      <c r="AU7" s="905"/>
      <c r="AV7" s="905"/>
      <c r="AW7" s="906">
        <v>173394.87866368869</v>
      </c>
      <c r="AX7" s="889" t="s">
        <v>776</v>
      </c>
      <c r="BB7" s="3"/>
    </row>
    <row r="8" spans="1:64" ht="22.5" customHeight="1" x14ac:dyDescent="0.35">
      <c r="A8" s="36">
        <v>308929611</v>
      </c>
      <c r="B8" s="909" t="s">
        <v>919</v>
      </c>
      <c r="C8" s="1001" t="s">
        <v>48</v>
      </c>
      <c r="D8" s="1002"/>
      <c r="E8" s="1003"/>
      <c r="F8" s="61">
        <v>21625072.770000003</v>
      </c>
      <c r="N8" s="910"/>
      <c r="O8" s="998"/>
      <c r="P8" s="1004">
        <v>0.81015084641634216</v>
      </c>
      <c r="Q8" s="73" t="s">
        <v>49</v>
      </c>
      <c r="R8" s="73"/>
      <c r="S8" s="73"/>
      <c r="T8" s="891"/>
      <c r="U8" s="891"/>
      <c r="X8" s="891"/>
      <c r="Y8" s="891"/>
      <c r="Z8" s="891"/>
      <c r="AA8" s="891"/>
      <c r="AB8" s="891"/>
      <c r="AC8" s="891"/>
      <c r="AD8" s="891"/>
      <c r="AE8" s="891"/>
      <c r="AL8" s="908" t="s">
        <v>50</v>
      </c>
      <c r="AM8" s="906">
        <v>283265132.37152731</v>
      </c>
      <c r="AN8" s="901"/>
      <c r="AO8" s="901"/>
      <c r="AP8" s="908" t="s">
        <v>50</v>
      </c>
      <c r="AQ8" s="906">
        <v>280755300.1318711</v>
      </c>
      <c r="AR8" s="901"/>
      <c r="AS8" s="901"/>
      <c r="AT8" s="908" t="s">
        <v>50</v>
      </c>
      <c r="AU8" s="906">
        <v>280755300.1318711</v>
      </c>
      <c r="AV8" s="891"/>
      <c r="AW8" s="891"/>
      <c r="AX8" s="891"/>
      <c r="AY8" s="891"/>
      <c r="AZ8" s="64" t="s">
        <v>51</v>
      </c>
      <c r="BC8" s="623"/>
      <c r="BD8" s="66"/>
      <c r="BE8" s="61"/>
    </row>
    <row r="9" spans="1:64" ht="18" customHeight="1" thickBot="1" x14ac:dyDescent="0.35">
      <c r="A9" s="911">
        <v>21625072.770000003</v>
      </c>
      <c r="B9" s="912" t="s">
        <v>52</v>
      </c>
      <c r="C9" s="1005" t="s">
        <v>920</v>
      </c>
      <c r="D9" s="1006"/>
      <c r="E9" s="1007"/>
      <c r="F9" s="69">
        <v>529449</v>
      </c>
      <c r="H9" s="913"/>
      <c r="I9" s="913"/>
      <c r="J9" s="913"/>
      <c r="K9" s="913"/>
      <c r="L9" s="910"/>
      <c r="M9" s="910"/>
      <c r="N9" s="914"/>
      <c r="O9" s="13"/>
      <c r="P9" s="1004"/>
      <c r="Q9" s="73"/>
      <c r="R9" s="73"/>
      <c r="S9" s="73"/>
      <c r="T9" s="891"/>
      <c r="W9" s="891"/>
      <c r="X9" s="891"/>
      <c r="Y9" s="891"/>
      <c r="Z9" s="891"/>
      <c r="AA9" s="891"/>
      <c r="AB9" s="891"/>
      <c r="AC9" s="891"/>
      <c r="AD9" s="891"/>
      <c r="AK9" s="901"/>
      <c r="AL9" s="901"/>
      <c r="AM9" s="901"/>
      <c r="AN9" s="901"/>
      <c r="AO9" s="901"/>
      <c r="AP9" s="901"/>
      <c r="AQ9" s="901"/>
      <c r="AR9" s="901"/>
      <c r="AS9" s="891"/>
      <c r="AT9" s="901"/>
      <c r="AU9" s="901"/>
      <c r="AV9" s="901"/>
      <c r="AW9" s="891"/>
      <c r="AX9" s="891"/>
      <c r="BC9" s="109"/>
      <c r="BD9" s="109"/>
      <c r="BE9" s="77"/>
    </row>
    <row r="10" spans="1:64" ht="41.25" customHeight="1" thickBot="1" x14ac:dyDescent="0.35">
      <c r="A10" s="624">
        <v>2697181.5300000003</v>
      </c>
      <c r="B10" s="912" t="s">
        <v>53</v>
      </c>
      <c r="C10" s="79" t="s">
        <v>921</v>
      </c>
      <c r="D10" s="625">
        <v>2697181.5300000003</v>
      </c>
      <c r="E10" s="626"/>
      <c r="F10" s="82">
        <v>21095623.770000003</v>
      </c>
      <c r="G10" s="910"/>
      <c r="H10" s="910"/>
      <c r="I10" s="910"/>
      <c r="J10" s="910"/>
      <c r="K10" s="910"/>
      <c r="L10" s="910"/>
      <c r="M10" s="910"/>
      <c r="N10" s="915"/>
      <c r="O10" s="84"/>
      <c r="P10" s="85"/>
      <c r="Q10" s="84"/>
      <c r="R10" s="916" t="s">
        <v>54</v>
      </c>
      <c r="S10" s="917" t="s">
        <v>55</v>
      </c>
      <c r="T10" s="891"/>
      <c r="V10" s="891"/>
      <c r="W10" s="891"/>
      <c r="X10" s="891"/>
      <c r="Y10" s="891"/>
      <c r="Z10" s="891"/>
      <c r="AA10" s="891"/>
      <c r="AB10" s="891"/>
      <c r="AC10" s="891"/>
      <c r="AD10" s="891"/>
      <c r="AE10" s="891"/>
      <c r="AF10" s="891"/>
      <c r="AG10" s="891"/>
      <c r="AH10" s="891"/>
      <c r="AI10" s="891"/>
      <c r="AJ10" s="901"/>
      <c r="AK10" s="901"/>
      <c r="AL10" s="901"/>
      <c r="AM10" s="901"/>
      <c r="AN10" s="901"/>
      <c r="AO10" s="901"/>
      <c r="AP10" s="901"/>
      <c r="AQ10" s="901"/>
      <c r="AR10" s="901"/>
      <c r="AS10" s="901"/>
      <c r="AT10" s="901"/>
      <c r="AU10" s="918"/>
      <c r="AV10" s="901"/>
      <c r="AW10" s="901"/>
      <c r="AX10" s="919"/>
      <c r="AY10" s="919"/>
      <c r="AZ10" s="920"/>
      <c r="BA10" s="921"/>
      <c r="BB10" s="627"/>
      <c r="BC10" s="628"/>
      <c r="BD10" s="629"/>
    </row>
    <row r="11" spans="1:64" ht="51" thickBot="1" x14ac:dyDescent="0.35">
      <c r="A11" s="624"/>
      <c r="B11" s="922"/>
      <c r="C11" s="97"/>
      <c r="D11" s="630"/>
      <c r="E11" s="99"/>
      <c r="N11" s="890">
        <v>285345568.31999999</v>
      </c>
      <c r="O11" s="101"/>
      <c r="P11" s="102"/>
      <c r="Q11" s="101" t="s">
        <v>56</v>
      </c>
      <c r="R11" s="923" t="s">
        <v>57</v>
      </c>
      <c r="S11" s="924" t="s">
        <v>58</v>
      </c>
      <c r="T11" s="891" t="s">
        <v>59</v>
      </c>
      <c r="V11" s="891"/>
      <c r="W11" s="891"/>
      <c r="X11" s="891"/>
      <c r="Y11" s="891"/>
      <c r="Z11" s="891"/>
      <c r="AA11" s="891"/>
      <c r="AB11" s="891"/>
      <c r="AC11" s="891"/>
      <c r="AD11" s="891"/>
      <c r="AE11" s="891"/>
      <c r="AF11" s="891"/>
      <c r="AG11" s="891"/>
      <c r="AH11" s="891"/>
      <c r="AI11" s="891"/>
      <c r="AJ11" s="901"/>
      <c r="AK11" s="901"/>
      <c r="AL11" s="901"/>
      <c r="AM11" s="901"/>
      <c r="AN11" s="901"/>
      <c r="AO11" s="901"/>
      <c r="AP11" s="901"/>
      <c r="AQ11" s="901"/>
      <c r="AR11" s="901"/>
      <c r="AS11" s="901"/>
      <c r="AT11" s="901"/>
      <c r="AU11" s="918"/>
      <c r="AV11" s="901"/>
      <c r="AW11" s="901"/>
      <c r="AX11" s="890"/>
      <c r="AY11" s="907"/>
      <c r="AZ11" s="925"/>
      <c r="BA11" s="921"/>
      <c r="BB11" s="627"/>
      <c r="BC11" s="631"/>
      <c r="BD11" s="365"/>
      <c r="BE11" s="109"/>
      <c r="BF11" s="13"/>
      <c r="BG11" s="13"/>
      <c r="BH11" s="13"/>
      <c r="BI11" s="13"/>
      <c r="BJ11" s="13"/>
      <c r="BK11" s="630"/>
    </row>
    <row r="12" spans="1:64" ht="101.25" customHeight="1" thickBot="1" x14ac:dyDescent="0.35">
      <c r="A12" s="926">
        <v>284607356.69999999</v>
      </c>
      <c r="B12" s="922" t="s">
        <v>60</v>
      </c>
      <c r="C12" s="111" t="s">
        <v>61</v>
      </c>
      <c r="D12" s="927" t="s">
        <v>62</v>
      </c>
      <c r="E12" s="927" t="s">
        <v>63</v>
      </c>
      <c r="F12" s="927" t="s">
        <v>64</v>
      </c>
      <c r="G12" s="927" t="s">
        <v>65</v>
      </c>
      <c r="H12" s="111" t="s">
        <v>66</v>
      </c>
      <c r="I12" s="111" t="s">
        <v>67</v>
      </c>
      <c r="J12" s="111" t="s">
        <v>68</v>
      </c>
      <c r="K12" s="111" t="s">
        <v>69</v>
      </c>
      <c r="L12" s="111" t="s">
        <v>70</v>
      </c>
      <c r="M12" s="111" t="s">
        <v>70</v>
      </c>
      <c r="N12" s="927" t="s">
        <v>71</v>
      </c>
      <c r="O12" s="111" t="s">
        <v>72</v>
      </c>
      <c r="P12" s="111" t="s">
        <v>73</v>
      </c>
      <c r="Q12" s="111" t="s">
        <v>74</v>
      </c>
      <c r="R12" s="928" t="s">
        <v>75</v>
      </c>
      <c r="S12" s="928" t="s">
        <v>76</v>
      </c>
      <c r="T12" s="928" t="s">
        <v>787</v>
      </c>
      <c r="U12" s="929" t="s">
        <v>77</v>
      </c>
      <c r="V12" s="928" t="s">
        <v>78</v>
      </c>
      <c r="W12" s="930" t="s">
        <v>79</v>
      </c>
      <c r="X12" s="930" t="s">
        <v>80</v>
      </c>
      <c r="Y12" s="928" t="s">
        <v>81</v>
      </c>
      <c r="Z12" s="928" t="s">
        <v>82</v>
      </c>
      <c r="AA12" s="928" t="s">
        <v>83</v>
      </c>
      <c r="AB12" s="928" t="s">
        <v>84</v>
      </c>
      <c r="AC12" s="928" t="s">
        <v>85</v>
      </c>
      <c r="AD12" s="928" t="s">
        <v>86</v>
      </c>
      <c r="AE12" s="928" t="s">
        <v>87</v>
      </c>
      <c r="AF12" s="928" t="s">
        <v>88</v>
      </c>
      <c r="AG12" s="928" t="s">
        <v>89</v>
      </c>
      <c r="AH12" s="928" t="s">
        <v>90</v>
      </c>
      <c r="AI12" s="928" t="s">
        <v>91</v>
      </c>
      <c r="AJ12" s="928" t="s">
        <v>92</v>
      </c>
      <c r="AK12" s="928" t="s">
        <v>93</v>
      </c>
      <c r="AL12" s="928" t="s">
        <v>94</v>
      </c>
      <c r="AM12" s="928" t="s">
        <v>95</v>
      </c>
      <c r="AN12" s="928" t="s">
        <v>92</v>
      </c>
      <c r="AO12" s="928" t="s">
        <v>93</v>
      </c>
      <c r="AP12" s="928" t="s">
        <v>94</v>
      </c>
      <c r="AQ12" s="928" t="s">
        <v>95</v>
      </c>
      <c r="AR12" s="928" t="s">
        <v>92</v>
      </c>
      <c r="AS12" s="928" t="s">
        <v>93</v>
      </c>
      <c r="AT12" s="928" t="s">
        <v>94</v>
      </c>
      <c r="AU12" s="931" t="s">
        <v>96</v>
      </c>
      <c r="AV12" s="928" t="s">
        <v>92</v>
      </c>
      <c r="AW12" s="928" t="s">
        <v>11</v>
      </c>
      <c r="AX12" s="932" t="s">
        <v>97</v>
      </c>
      <c r="AY12" s="933" t="s">
        <v>12</v>
      </c>
      <c r="AZ12" s="934" t="s">
        <v>13</v>
      </c>
      <c r="BA12" s="935" t="s">
        <v>14</v>
      </c>
      <c r="BB12" s="936" t="s">
        <v>16</v>
      </c>
      <c r="BC12" s="626"/>
      <c r="BD12" s="13"/>
      <c r="BE12" s="13"/>
      <c r="BF12" s="13"/>
      <c r="BG12" s="13"/>
      <c r="BH12" s="13"/>
      <c r="BI12" s="13"/>
      <c r="BJ12" s="125" t="s">
        <v>922</v>
      </c>
      <c r="BK12" s="126" t="s">
        <v>98</v>
      </c>
      <c r="BL12" s="13"/>
    </row>
    <row r="13" spans="1:64" ht="15" thickBot="1" x14ac:dyDescent="0.4">
      <c r="A13" s="937"/>
      <c r="B13" s="894"/>
      <c r="C13" s="938">
        <v>125024727.46109305</v>
      </c>
      <c r="D13" s="939">
        <v>28721232.177883569</v>
      </c>
      <c r="E13" s="938">
        <v>77548274.623301044</v>
      </c>
      <c r="F13" s="938">
        <v>78328831.815574661</v>
      </c>
      <c r="G13" s="940">
        <v>309593894.76040101</v>
      </c>
      <c r="H13" s="940">
        <v>124139833.02319655</v>
      </c>
      <c r="I13" s="940">
        <v>28345015.593736291</v>
      </c>
      <c r="J13" s="938">
        <v>77203929.381397456</v>
      </c>
      <c r="K13" s="940">
        <v>78711387.4786174</v>
      </c>
      <c r="L13" s="938">
        <v>308400165.47694761</v>
      </c>
      <c r="M13" s="940">
        <v>308400165.47694761</v>
      </c>
      <c r="N13" s="940">
        <v>284919912.72927719</v>
      </c>
      <c r="O13" s="132">
        <v>23480252.747670267</v>
      </c>
      <c r="P13" s="133">
        <v>26039132.210149925</v>
      </c>
      <c r="Q13" s="1008">
        <v>21095624.999999996</v>
      </c>
      <c r="R13" s="940">
        <v>287304540.47694767</v>
      </c>
      <c r="S13" s="940"/>
      <c r="T13" s="941"/>
      <c r="U13" s="941"/>
      <c r="V13" s="940">
        <v>284607356.69999999</v>
      </c>
      <c r="W13" s="940">
        <v>284607356.70000005</v>
      </c>
      <c r="X13" s="940">
        <v>284607356.70000005</v>
      </c>
      <c r="Y13" s="938">
        <v>115165372.57644449</v>
      </c>
      <c r="Z13" s="940">
        <v>26444495.060648639</v>
      </c>
      <c r="AA13" s="938">
        <v>71522831.301305726</v>
      </c>
      <c r="AB13" s="940">
        <v>72241458.658945829</v>
      </c>
      <c r="AC13" s="942">
        <v>285374157.59734446</v>
      </c>
      <c r="AD13" s="941"/>
      <c r="AE13" s="941"/>
      <c r="AF13" s="941"/>
      <c r="AG13" s="941"/>
      <c r="AH13" s="941"/>
      <c r="AI13" s="940">
        <v>259317376.25654393</v>
      </c>
      <c r="AJ13" s="940">
        <v>1342224.3284727135</v>
      </c>
      <c r="AK13" s="940">
        <v>283483037.9743095</v>
      </c>
      <c r="AL13" s="940">
        <v>283265132.37152731</v>
      </c>
      <c r="AM13" s="940">
        <v>284607356.70000005</v>
      </c>
      <c r="AN13" s="940">
        <v>2509832.2396562067</v>
      </c>
      <c r="AO13" s="940">
        <v>280755898.84645635</v>
      </c>
      <c r="AP13" s="940">
        <v>280755300.1318711</v>
      </c>
      <c r="AQ13" s="940">
        <v>284607356.69999999</v>
      </c>
      <c r="AR13" s="940">
        <v>0</v>
      </c>
      <c r="AS13" s="940">
        <v>280755300.1318711</v>
      </c>
      <c r="AT13" s="940">
        <v>280755300.1318711</v>
      </c>
      <c r="AU13" s="940">
        <v>284607356.69999999</v>
      </c>
      <c r="AV13" s="940">
        <v>0</v>
      </c>
      <c r="AW13" s="940">
        <v>221390</v>
      </c>
      <c r="AX13" s="943"/>
      <c r="AY13" s="944">
        <v>2080</v>
      </c>
      <c r="AZ13" s="945">
        <v>2985688</v>
      </c>
      <c r="BA13" s="946">
        <v>284607356.69999999</v>
      </c>
      <c r="BB13" s="947">
        <v>284607356.69999999</v>
      </c>
      <c r="BC13" s="1009" t="s">
        <v>99</v>
      </c>
      <c r="BD13" s="1010"/>
      <c r="BE13" s="1009" t="s">
        <v>100</v>
      </c>
      <c r="BF13" s="1010"/>
      <c r="BG13" s="1009" t="s">
        <v>101</v>
      </c>
      <c r="BH13" s="1010"/>
      <c r="BI13" s="1009" t="s">
        <v>102</v>
      </c>
      <c r="BJ13" s="1010"/>
      <c r="BK13" s="142"/>
      <c r="BL13" s="13"/>
    </row>
    <row r="14" spans="1:64" ht="15" thickBot="1" x14ac:dyDescent="0.4">
      <c r="A14" s="937"/>
      <c r="B14" s="937"/>
      <c r="C14" s="937"/>
      <c r="D14" s="948"/>
      <c r="E14" s="937"/>
      <c r="F14" s="937"/>
      <c r="G14" s="937"/>
      <c r="H14" s="937"/>
      <c r="I14" s="937"/>
      <c r="J14" s="937"/>
      <c r="K14" s="937"/>
      <c r="L14" s="949">
        <v>308929614.47694761</v>
      </c>
      <c r="M14" s="937"/>
      <c r="N14" s="937"/>
      <c r="O14" s="146"/>
      <c r="P14" s="146"/>
      <c r="Q14" s="1011"/>
      <c r="R14" s="950">
        <v>308929613.24694765</v>
      </c>
      <c r="S14" s="937"/>
      <c r="T14" s="951"/>
      <c r="U14" s="951"/>
      <c r="V14" s="949">
        <v>308929610.99999994</v>
      </c>
      <c r="W14" s="950">
        <v>308929611</v>
      </c>
      <c r="X14" s="949">
        <v>306232429.47000003</v>
      </c>
      <c r="Y14" s="937"/>
      <c r="Z14" s="937"/>
      <c r="AA14" s="937"/>
      <c r="AB14" s="937"/>
      <c r="AC14" s="937"/>
      <c r="AD14" s="951"/>
      <c r="AE14" s="951"/>
      <c r="AF14" s="951"/>
      <c r="AG14" s="951"/>
      <c r="AH14" s="951"/>
      <c r="AI14" s="937"/>
      <c r="AJ14" s="937"/>
      <c r="AK14" s="937"/>
      <c r="AL14" s="937"/>
      <c r="AM14" s="937"/>
      <c r="AN14" s="937"/>
      <c r="AO14" s="937"/>
      <c r="AP14" s="937"/>
      <c r="AQ14" s="937"/>
      <c r="AR14" s="937"/>
      <c r="AS14" s="937"/>
      <c r="AT14" s="937"/>
      <c r="AU14" s="937"/>
      <c r="AV14" s="937"/>
      <c r="AW14" s="937"/>
      <c r="AX14" s="952"/>
      <c r="AY14" s="953"/>
      <c r="AZ14" s="954"/>
      <c r="BA14" s="946"/>
      <c r="BB14" s="955"/>
      <c r="BC14" s="155"/>
      <c r="BD14" s="887"/>
      <c r="BE14" s="885"/>
      <c r="BF14" s="158"/>
      <c r="BG14" s="155"/>
      <c r="BH14" s="887"/>
      <c r="BI14" s="886"/>
      <c r="BJ14" s="887"/>
      <c r="BK14" s="160"/>
      <c r="BL14" s="13"/>
    </row>
    <row r="15" spans="1:64" ht="14.5" x14ac:dyDescent="0.35">
      <c r="A15" s="951"/>
      <c r="B15" s="951" t="s">
        <v>103</v>
      </c>
      <c r="C15" s="937">
        <v>3058124</v>
      </c>
      <c r="D15" s="937">
        <v>737393</v>
      </c>
      <c r="E15" s="937">
        <v>2620198</v>
      </c>
      <c r="F15" s="937">
        <v>2647555</v>
      </c>
      <c r="G15" s="937">
        <v>9063270</v>
      </c>
      <c r="H15" s="937">
        <v>2722066</v>
      </c>
      <c r="I15" s="937">
        <v>666262</v>
      </c>
      <c r="J15" s="937">
        <v>2336403</v>
      </c>
      <c r="K15" s="937">
        <v>2651376</v>
      </c>
      <c r="L15" s="937">
        <v>8376107</v>
      </c>
      <c r="M15" s="937">
        <v>8376107</v>
      </c>
      <c r="N15" s="937">
        <v>7303515.9213835327</v>
      </c>
      <c r="O15" s="1012">
        <v>1072591.0786164673</v>
      </c>
      <c r="P15" s="1013">
        <v>1072591.0786164673</v>
      </c>
      <c r="Q15" s="1014">
        <v>868960.57019974838</v>
      </c>
      <c r="R15" s="165">
        <v>7507146.4298002515</v>
      </c>
      <c r="S15" s="956">
        <v>1.027881161704669</v>
      </c>
      <c r="T15" s="957">
        <v>0.89625722663287988</v>
      </c>
      <c r="U15" s="951" t="b">
        <v>0</v>
      </c>
      <c r="V15" s="937">
        <v>7436670.1556417774</v>
      </c>
      <c r="W15" s="937">
        <v>7436670.1556417784</v>
      </c>
      <c r="X15" s="937">
        <v>7436670.1556417784</v>
      </c>
      <c r="Y15" s="937">
        <v>2464348.664837867</v>
      </c>
      <c r="Z15" s="937">
        <v>594218.36884664884</v>
      </c>
      <c r="AA15" s="937">
        <v>2111451.8060454219</v>
      </c>
      <c r="AB15" s="937">
        <v>2133497.081653595</v>
      </c>
      <c r="AC15" s="937">
        <v>7303515.9213835327</v>
      </c>
      <c r="AD15" s="958">
        <v>0.47382602001539648</v>
      </c>
      <c r="AE15" s="959">
        <v>0</v>
      </c>
      <c r="AF15" s="959">
        <v>0</v>
      </c>
      <c r="AG15" s="959">
        <v>0.95</v>
      </c>
      <c r="AH15" s="959">
        <v>0.95</v>
      </c>
      <c r="AI15" s="937">
        <v>6938340.1253143558</v>
      </c>
      <c r="AJ15" s="937">
        <v>0</v>
      </c>
      <c r="AK15" s="937">
        <v>7436670.1556417784</v>
      </c>
      <c r="AL15" s="937">
        <v>7430953.7921353858</v>
      </c>
      <c r="AM15" s="937">
        <v>7430953.7921353858</v>
      </c>
      <c r="AN15" s="937">
        <v>0</v>
      </c>
      <c r="AO15" s="937">
        <v>7430953.7921353858</v>
      </c>
      <c r="AP15" s="937">
        <v>7430937.9455567887</v>
      </c>
      <c r="AQ15" s="937">
        <v>7430937.9455567887</v>
      </c>
      <c r="AR15" s="937">
        <v>0</v>
      </c>
      <c r="AS15" s="937">
        <v>7430937.9455567887</v>
      </c>
      <c r="AT15" s="937">
        <v>7430937.9455567887</v>
      </c>
      <c r="AU15" s="937">
        <v>7430937.9455567887</v>
      </c>
      <c r="AV15" s="937">
        <v>0</v>
      </c>
      <c r="AW15" s="937">
        <v>4924</v>
      </c>
      <c r="AX15" s="952">
        <v>1509</v>
      </c>
      <c r="AY15" s="953">
        <v>0</v>
      </c>
      <c r="AZ15" s="960">
        <v>0</v>
      </c>
      <c r="BA15" s="961">
        <v>7430937.9455567887</v>
      </c>
      <c r="BB15" s="962">
        <v>7429428.9455567887</v>
      </c>
      <c r="BC15" s="174">
        <v>1</v>
      </c>
      <c r="BD15" s="175">
        <v>1509</v>
      </c>
      <c r="BE15" s="176">
        <v>0</v>
      </c>
      <c r="BF15" s="632">
        <v>0</v>
      </c>
      <c r="BG15" s="176">
        <v>0</v>
      </c>
      <c r="BH15" s="632">
        <v>0</v>
      </c>
      <c r="BI15" s="178">
        <v>0</v>
      </c>
      <c r="BJ15" s="633">
        <v>0</v>
      </c>
      <c r="BK15" s="180">
        <v>1509</v>
      </c>
      <c r="BL15" s="13"/>
    </row>
    <row r="16" spans="1:64" ht="14.5" x14ac:dyDescent="0.35">
      <c r="A16" s="951">
        <v>4700030</v>
      </c>
      <c r="B16" s="937" t="s">
        <v>104</v>
      </c>
      <c r="C16" s="937">
        <v>55997.647356121481</v>
      </c>
      <c r="D16" s="937">
        <v>13502.481302991113</v>
      </c>
      <c r="E16" s="937">
        <v>28634.109737345807</v>
      </c>
      <c r="F16" s="937">
        <v>28933.068486680721</v>
      </c>
      <c r="G16" s="937">
        <v>127067.30688313913</v>
      </c>
      <c r="H16" s="937">
        <v>55777.067545694699</v>
      </c>
      <c r="I16" s="937">
        <v>13651.875552721678</v>
      </c>
      <c r="J16" s="937">
        <v>27728.049997597056</v>
      </c>
      <c r="K16" s="937">
        <v>26039.761638012649</v>
      </c>
      <c r="L16" s="937">
        <v>123196.75473402609</v>
      </c>
      <c r="M16" s="937">
        <v>123196.75473402609</v>
      </c>
      <c r="N16" s="937">
        <v>108594.52238513474</v>
      </c>
      <c r="O16" s="1012">
        <v>14602.232348891353</v>
      </c>
      <c r="P16" s="1013">
        <v>14602.232348891353</v>
      </c>
      <c r="Q16" s="1014">
        <v>11830.010897022423</v>
      </c>
      <c r="R16" s="165">
        <v>111366.74383700367</v>
      </c>
      <c r="S16" s="956">
        <v>1.0255281886321774</v>
      </c>
      <c r="T16" s="957">
        <v>0.90397465483110606</v>
      </c>
      <c r="U16" s="951" t="b">
        <v>0</v>
      </c>
      <c r="V16" s="937">
        <v>110321.2449588098</v>
      </c>
      <c r="W16" s="937">
        <v>110321.24495880982</v>
      </c>
      <c r="X16" s="937">
        <v>110321.24495880982</v>
      </c>
      <c r="Y16" s="937">
        <v>47856.824217749461</v>
      </c>
      <c r="Z16" s="937">
        <v>11539.518260673063</v>
      </c>
      <c r="AA16" s="937">
        <v>24471.341583640758</v>
      </c>
      <c r="AB16" s="937">
        <v>24726.838323071457</v>
      </c>
      <c r="AC16" s="937">
        <v>108594.52238513474</v>
      </c>
      <c r="AD16" s="958">
        <v>0.258974358974359</v>
      </c>
      <c r="AE16" s="959">
        <v>0</v>
      </c>
      <c r="AF16" s="959">
        <v>0.9</v>
      </c>
      <c r="AG16" s="959">
        <v>0</v>
      </c>
      <c r="AH16" s="959">
        <v>0.9</v>
      </c>
      <c r="AI16" s="937">
        <v>97735.070146621263</v>
      </c>
      <c r="AJ16" s="937">
        <v>0</v>
      </c>
      <c r="AK16" s="937">
        <v>110321.24495880982</v>
      </c>
      <c r="AL16" s="937">
        <v>110236.44405659637</v>
      </c>
      <c r="AM16" s="937">
        <v>110236.44405659637</v>
      </c>
      <c r="AN16" s="937">
        <v>0</v>
      </c>
      <c r="AO16" s="937">
        <v>110236.44405659637</v>
      </c>
      <c r="AP16" s="937">
        <v>110236.2089763464</v>
      </c>
      <c r="AQ16" s="937">
        <v>110236.2089763464</v>
      </c>
      <c r="AR16" s="937">
        <v>0</v>
      </c>
      <c r="AS16" s="937">
        <v>110236.2089763464</v>
      </c>
      <c r="AT16" s="937">
        <v>110236.2089763464</v>
      </c>
      <c r="AU16" s="937">
        <v>110236.2089763464</v>
      </c>
      <c r="AV16" s="937">
        <v>0</v>
      </c>
      <c r="AW16" s="937">
        <v>101</v>
      </c>
      <c r="AX16" s="952">
        <v>1091</v>
      </c>
      <c r="AY16" s="953">
        <v>0</v>
      </c>
      <c r="AZ16" s="960">
        <v>0</v>
      </c>
      <c r="BA16" s="961">
        <v>110236.2089763464</v>
      </c>
      <c r="BB16" s="963">
        <v>109145.2089763464</v>
      </c>
      <c r="BC16" s="174">
        <v>0</v>
      </c>
      <c r="BD16" s="183">
        <v>0</v>
      </c>
      <c r="BE16" s="176">
        <v>1</v>
      </c>
      <c r="BF16" s="634">
        <v>1091</v>
      </c>
      <c r="BG16" s="176">
        <v>0</v>
      </c>
      <c r="BH16" s="634">
        <v>0</v>
      </c>
      <c r="BI16" s="185">
        <v>0</v>
      </c>
      <c r="BJ16" s="635">
        <v>0</v>
      </c>
      <c r="BK16" s="180">
        <v>1091</v>
      </c>
      <c r="BL16" s="13"/>
    </row>
    <row r="17" spans="1:64" ht="14.5" x14ac:dyDescent="0.35">
      <c r="A17" s="951">
        <v>4700060</v>
      </c>
      <c r="B17" s="937" t="s">
        <v>105</v>
      </c>
      <c r="C17" s="937">
        <v>139933.83854627598</v>
      </c>
      <c r="D17" s="937">
        <v>33333.520211388735</v>
      </c>
      <c r="E17" s="937">
        <v>64131.024981076895</v>
      </c>
      <c r="F17" s="937">
        <v>65380.07237662375</v>
      </c>
      <c r="G17" s="937">
        <v>302778.45611536538</v>
      </c>
      <c r="H17" s="937">
        <v>150211.50863791045</v>
      </c>
      <c r="I17" s="937">
        <v>36765.447033072262</v>
      </c>
      <c r="J17" s="937">
        <v>64218.839566581577</v>
      </c>
      <c r="K17" s="937">
        <v>58601.488148793782</v>
      </c>
      <c r="L17" s="937">
        <v>309797.28338635806</v>
      </c>
      <c r="M17" s="937">
        <v>309797.28338635806</v>
      </c>
      <c r="N17" s="937">
        <v>299776.96344664303</v>
      </c>
      <c r="O17" s="1012">
        <v>10020.319939715031</v>
      </c>
      <c r="P17" s="1013">
        <v>10020.319939715031</v>
      </c>
      <c r="Q17" s="1014">
        <v>8117.9706805226833</v>
      </c>
      <c r="R17" s="165">
        <v>301679.31270583539</v>
      </c>
      <c r="S17" s="956">
        <v>1.0063458820761955</v>
      </c>
      <c r="T17" s="957">
        <v>0.97379586227553039</v>
      </c>
      <c r="U17" s="951" t="b">
        <v>0</v>
      </c>
      <c r="V17" s="937">
        <v>298847.1801306936</v>
      </c>
      <c r="W17" s="937">
        <v>298847.18013069365</v>
      </c>
      <c r="X17" s="937">
        <v>298847.18013069365</v>
      </c>
      <c r="Y17" s="937">
        <v>138546.65137354404</v>
      </c>
      <c r="Z17" s="937">
        <v>33003.07953928534</v>
      </c>
      <c r="AA17" s="937">
        <v>63495.28357533762</v>
      </c>
      <c r="AB17" s="937">
        <v>64731.948958476067</v>
      </c>
      <c r="AC17" s="937">
        <v>299776.96344664303</v>
      </c>
      <c r="AD17" s="958">
        <v>0.22408293460925041</v>
      </c>
      <c r="AE17" s="959">
        <v>0</v>
      </c>
      <c r="AF17" s="959">
        <v>0.9</v>
      </c>
      <c r="AG17" s="959">
        <v>0</v>
      </c>
      <c r="AH17" s="959">
        <v>0.9</v>
      </c>
      <c r="AI17" s="937">
        <v>269799.26710197871</v>
      </c>
      <c r="AJ17" s="937">
        <v>0</v>
      </c>
      <c r="AK17" s="937">
        <v>298847.18013069365</v>
      </c>
      <c r="AL17" s="937">
        <v>298617.46453503944</v>
      </c>
      <c r="AM17" s="937">
        <v>298617.46453503944</v>
      </c>
      <c r="AN17" s="937">
        <v>0</v>
      </c>
      <c r="AO17" s="937">
        <v>298617.46453503944</v>
      </c>
      <c r="AP17" s="937">
        <v>298616.82773049799</v>
      </c>
      <c r="AQ17" s="937">
        <v>298616.82773049799</v>
      </c>
      <c r="AR17" s="937">
        <v>0</v>
      </c>
      <c r="AS17" s="937">
        <v>298616.82773049799</v>
      </c>
      <c r="AT17" s="937">
        <v>298616.82773049799</v>
      </c>
      <c r="AU17" s="937">
        <v>298616.82773049799</v>
      </c>
      <c r="AV17" s="937">
        <v>0</v>
      </c>
      <c r="AW17" s="937">
        <v>281</v>
      </c>
      <c r="AX17" s="952">
        <v>1063</v>
      </c>
      <c r="AY17" s="953">
        <v>0</v>
      </c>
      <c r="AZ17" s="960">
        <v>0</v>
      </c>
      <c r="BA17" s="961">
        <v>298616.82773049799</v>
      </c>
      <c r="BB17" s="964">
        <v>298616.82773049799</v>
      </c>
      <c r="BC17" s="174">
        <v>0</v>
      </c>
      <c r="BD17" s="183">
        <v>0</v>
      </c>
      <c r="BE17" s="176">
        <v>0</v>
      </c>
      <c r="BF17" s="634">
        <v>0</v>
      </c>
      <c r="BG17" s="176">
        <v>0</v>
      </c>
      <c r="BH17" s="634">
        <v>0</v>
      </c>
      <c r="BI17" s="185">
        <v>0</v>
      </c>
      <c r="BJ17" s="635">
        <v>0</v>
      </c>
      <c r="BK17" s="180">
        <v>0</v>
      </c>
      <c r="BL17" s="13"/>
    </row>
    <row r="18" spans="1:64" ht="14.5" x14ac:dyDescent="0.35">
      <c r="A18" s="951">
        <v>4700090</v>
      </c>
      <c r="B18" s="937" t="s">
        <v>106</v>
      </c>
      <c r="C18" s="937">
        <v>801998.28921329358</v>
      </c>
      <c r="D18" s="937">
        <v>191574.39980364664</v>
      </c>
      <c r="E18" s="937">
        <v>369341.23061463906</v>
      </c>
      <c r="F18" s="937">
        <v>368037.14682330191</v>
      </c>
      <c r="G18" s="937">
        <v>1730951.0664548811</v>
      </c>
      <c r="H18" s="937">
        <v>840521.75054007268</v>
      </c>
      <c r="I18" s="937">
        <v>205724.30288358804</v>
      </c>
      <c r="J18" s="937">
        <v>377648.84176212567</v>
      </c>
      <c r="K18" s="937">
        <v>332039.59834154556</v>
      </c>
      <c r="L18" s="937">
        <v>1755934.4935273319</v>
      </c>
      <c r="M18" s="937">
        <v>1755934.4935273319</v>
      </c>
      <c r="N18" s="937">
        <v>1695798.6811164059</v>
      </c>
      <c r="O18" s="1012">
        <v>60135.812410925981</v>
      </c>
      <c r="P18" s="1013">
        <v>60135.812410925981</v>
      </c>
      <c r="Q18" s="1014">
        <v>48719.07932464606</v>
      </c>
      <c r="R18" s="165">
        <v>1707215.4142026857</v>
      </c>
      <c r="S18" s="956">
        <v>1.006732363465906</v>
      </c>
      <c r="T18" s="957">
        <v>0.97225461456322382</v>
      </c>
      <c r="U18" s="951" t="b">
        <v>0</v>
      </c>
      <c r="V18" s="937">
        <v>1691188.2615816433</v>
      </c>
      <c r="W18" s="937">
        <v>1691188.2615816437</v>
      </c>
      <c r="X18" s="937">
        <v>1691188.2615816437</v>
      </c>
      <c r="Y18" s="937">
        <v>785711.20088966854</v>
      </c>
      <c r="Z18" s="937">
        <v>187683.88131736888</v>
      </c>
      <c r="AA18" s="937">
        <v>361840.59959648841</v>
      </c>
      <c r="AB18" s="937">
        <v>360562.9993128801</v>
      </c>
      <c r="AC18" s="937">
        <v>1695798.6811164059</v>
      </c>
      <c r="AD18" s="958">
        <v>0.20818053596614949</v>
      </c>
      <c r="AE18" s="959">
        <v>0</v>
      </c>
      <c r="AF18" s="959">
        <v>0.9</v>
      </c>
      <c r="AG18" s="959">
        <v>0</v>
      </c>
      <c r="AH18" s="959">
        <v>0.9</v>
      </c>
      <c r="AI18" s="937">
        <v>1526218.8130047654</v>
      </c>
      <c r="AJ18" s="937">
        <v>0</v>
      </c>
      <c r="AK18" s="937">
        <v>1691188.2615816437</v>
      </c>
      <c r="AL18" s="937">
        <v>1689888.2917485582</v>
      </c>
      <c r="AM18" s="937">
        <v>1689888.2917485582</v>
      </c>
      <c r="AN18" s="937">
        <v>0</v>
      </c>
      <c r="AO18" s="937">
        <v>1689888.2917485582</v>
      </c>
      <c r="AP18" s="937">
        <v>1689884.6880459401</v>
      </c>
      <c r="AQ18" s="937">
        <v>1689884.6880459401</v>
      </c>
      <c r="AR18" s="937">
        <v>0</v>
      </c>
      <c r="AS18" s="937">
        <v>1689884.6880459401</v>
      </c>
      <c r="AT18" s="937">
        <v>1689884.6880459401</v>
      </c>
      <c r="AU18" s="937">
        <v>1689884.6880459401</v>
      </c>
      <c r="AV18" s="937">
        <v>0</v>
      </c>
      <c r="AW18" s="937">
        <v>1476</v>
      </c>
      <c r="AX18" s="952">
        <v>1145</v>
      </c>
      <c r="AY18" s="953">
        <v>47</v>
      </c>
      <c r="AZ18" s="960">
        <v>53815</v>
      </c>
      <c r="BA18" s="961">
        <v>1636069.6880459401</v>
      </c>
      <c r="BB18" s="964">
        <v>1634924.6880459401</v>
      </c>
      <c r="BC18" s="174">
        <v>0</v>
      </c>
      <c r="BD18" s="183">
        <v>0</v>
      </c>
      <c r="BE18" s="176">
        <v>0</v>
      </c>
      <c r="BF18" s="634">
        <v>0</v>
      </c>
      <c r="BG18" s="176">
        <v>1</v>
      </c>
      <c r="BH18" s="634">
        <v>1145</v>
      </c>
      <c r="BI18" s="185">
        <v>0</v>
      </c>
      <c r="BJ18" s="635">
        <v>0</v>
      </c>
      <c r="BK18" s="180">
        <v>1145</v>
      </c>
    </row>
    <row r="19" spans="1:64" ht="14.5" x14ac:dyDescent="0.35">
      <c r="A19" s="951">
        <v>4700152</v>
      </c>
      <c r="B19" s="965" t="s">
        <v>107</v>
      </c>
      <c r="C19" s="937">
        <v>475710.50673438766</v>
      </c>
      <c r="D19" s="966">
        <v>0</v>
      </c>
      <c r="E19" s="937">
        <v>372361.32986733085</v>
      </c>
      <c r="F19" s="937">
        <v>379613.62233280129</v>
      </c>
      <c r="G19" s="937">
        <v>1227685.4589345199</v>
      </c>
      <c r="H19" s="937">
        <v>324468.10829227912</v>
      </c>
      <c r="I19" s="937">
        <v>0</v>
      </c>
      <c r="J19" s="937">
        <v>253976.68244210025</v>
      </c>
      <c r="K19" s="937">
        <v>258923.25726805301</v>
      </c>
      <c r="L19" s="937">
        <v>837368.04800243233</v>
      </c>
      <c r="M19" s="937">
        <v>837368.04800243233</v>
      </c>
      <c r="N19" s="937">
        <v>1215515.2109196314</v>
      </c>
      <c r="O19" s="1012">
        <v>-378147.16291719908</v>
      </c>
      <c r="P19" s="1013" t="s">
        <v>108</v>
      </c>
      <c r="Q19" s="1014">
        <v>0</v>
      </c>
      <c r="R19" s="165">
        <v>837368.04800243233</v>
      </c>
      <c r="S19" s="956">
        <v>0.68889968671712343</v>
      </c>
      <c r="T19" s="957">
        <v>1</v>
      </c>
      <c r="U19" s="951" t="b">
        <v>0</v>
      </c>
      <c r="V19" s="937">
        <v>829506.92784520425</v>
      </c>
      <c r="W19" s="937">
        <v>829506.92784520437</v>
      </c>
      <c r="X19" s="937">
        <v>829506.92784520437</v>
      </c>
      <c r="Y19" s="937">
        <v>470994.71018559556</v>
      </c>
      <c r="Z19" s="937">
        <v>0</v>
      </c>
      <c r="AA19" s="937">
        <v>368670.05071870267</v>
      </c>
      <c r="AB19" s="937">
        <v>375850.45001533331</v>
      </c>
      <c r="AC19" s="937">
        <v>1215515.2109196314</v>
      </c>
      <c r="AD19" s="958">
        <v>6.6865276398543533E-2</v>
      </c>
      <c r="AE19" s="959">
        <v>0.85</v>
      </c>
      <c r="AF19" s="959">
        <v>0</v>
      </c>
      <c r="AG19" s="959">
        <v>0</v>
      </c>
      <c r="AH19" s="959">
        <v>0.85</v>
      </c>
      <c r="AI19" s="937">
        <v>1033187.9292816867</v>
      </c>
      <c r="AJ19" s="937">
        <v>1033187.9292816867</v>
      </c>
      <c r="AK19" s="937">
        <v>0</v>
      </c>
      <c r="AL19" s="937">
        <v>0</v>
      </c>
      <c r="AM19" s="937">
        <v>1033187.9292816867</v>
      </c>
      <c r="AN19" s="937">
        <v>0</v>
      </c>
      <c r="AO19" s="937">
        <v>0</v>
      </c>
      <c r="AP19" s="937">
        <v>0</v>
      </c>
      <c r="AQ19" s="937">
        <v>1033187.9292816867</v>
      </c>
      <c r="AR19" s="937">
        <v>0</v>
      </c>
      <c r="AS19" s="937">
        <v>0</v>
      </c>
      <c r="AT19" s="937">
        <v>0</v>
      </c>
      <c r="AU19" s="937">
        <v>1033187.9292816867</v>
      </c>
      <c r="AV19" s="937">
        <v>0</v>
      </c>
      <c r="AW19" s="937">
        <v>202</v>
      </c>
      <c r="AX19" s="952">
        <v>5115</v>
      </c>
      <c r="AY19" s="953">
        <v>0</v>
      </c>
      <c r="AZ19" s="960">
        <v>0</v>
      </c>
      <c r="BA19" s="961">
        <v>1033187.9292816867</v>
      </c>
      <c r="BB19" s="964">
        <v>1033187.9292816867</v>
      </c>
      <c r="BC19" s="174">
        <v>0</v>
      </c>
      <c r="BD19" s="183">
        <v>0</v>
      </c>
      <c r="BE19" s="176">
        <v>0</v>
      </c>
      <c r="BF19" s="634">
        <v>0</v>
      </c>
      <c r="BG19" s="176">
        <v>0</v>
      </c>
      <c r="BH19" s="634">
        <v>0</v>
      </c>
      <c r="BI19" s="185">
        <v>0</v>
      </c>
      <c r="BJ19" s="635">
        <v>0</v>
      </c>
      <c r="BK19" s="180">
        <v>0</v>
      </c>
      <c r="BL19" s="13"/>
    </row>
    <row r="20" spans="1:64" ht="14.5" x14ac:dyDescent="0.35">
      <c r="A20" s="951">
        <v>4700120</v>
      </c>
      <c r="B20" s="937" t="s">
        <v>109</v>
      </c>
      <c r="C20" s="937">
        <v>267926.17652963515</v>
      </c>
      <c r="D20" s="937">
        <v>63999.882731295933</v>
      </c>
      <c r="E20" s="937">
        <v>187017.4432701373</v>
      </c>
      <c r="F20" s="937">
        <v>186357.11510677452</v>
      </c>
      <c r="G20" s="937">
        <v>705300.61763784289</v>
      </c>
      <c r="H20" s="937">
        <v>292139.29437299503</v>
      </c>
      <c r="I20" s="937">
        <v>71503.387795938295</v>
      </c>
      <c r="J20" s="937">
        <v>192873.44994022936</v>
      </c>
      <c r="K20" s="937">
        <v>189177.59637149217</v>
      </c>
      <c r="L20" s="937">
        <v>745693.72848065477</v>
      </c>
      <c r="M20" s="937">
        <v>745693.72848065477</v>
      </c>
      <c r="N20" s="937">
        <v>690977.27853765211</v>
      </c>
      <c r="O20" s="1012">
        <v>54716.449943002663</v>
      </c>
      <c r="P20" s="1013">
        <v>54716.449943002663</v>
      </c>
      <c r="Q20" s="1014">
        <v>44328.578234221022</v>
      </c>
      <c r="R20" s="165">
        <v>701365.1502464338</v>
      </c>
      <c r="S20" s="956">
        <v>1.0150335937684754</v>
      </c>
      <c r="T20" s="957">
        <v>0.94055390766858116</v>
      </c>
      <c r="U20" s="951" t="b">
        <v>0</v>
      </c>
      <c r="V20" s="937">
        <v>694780.81050080794</v>
      </c>
      <c r="W20" s="937">
        <v>694780.81050080806</v>
      </c>
      <c r="X20" s="937">
        <v>694780.81050080806</v>
      </c>
      <c r="Y20" s="937">
        <v>262485.09596869047</v>
      </c>
      <c r="Z20" s="937">
        <v>62700.164568843538</v>
      </c>
      <c r="AA20" s="937">
        <v>183219.46806549295</v>
      </c>
      <c r="AB20" s="937">
        <v>182572.54993462516</v>
      </c>
      <c r="AC20" s="937">
        <v>690977.27853765211</v>
      </c>
      <c r="AD20" s="958">
        <v>0.3807531380753138</v>
      </c>
      <c r="AE20" s="959">
        <v>0</v>
      </c>
      <c r="AF20" s="959">
        <v>0</v>
      </c>
      <c r="AG20" s="959">
        <v>0.95</v>
      </c>
      <c r="AH20" s="959">
        <v>0.95</v>
      </c>
      <c r="AI20" s="937">
        <v>656428.41461076948</v>
      </c>
      <c r="AJ20" s="937">
        <v>0</v>
      </c>
      <c r="AK20" s="937">
        <v>694780.81050080806</v>
      </c>
      <c r="AL20" s="937">
        <v>694246.75162943604</v>
      </c>
      <c r="AM20" s="937">
        <v>694246.75162943604</v>
      </c>
      <c r="AN20" s="937">
        <v>0</v>
      </c>
      <c r="AO20" s="937">
        <v>694246.75162943604</v>
      </c>
      <c r="AP20" s="937">
        <v>694245.27114173246</v>
      </c>
      <c r="AQ20" s="937">
        <v>694245.27114173246</v>
      </c>
      <c r="AR20" s="937">
        <v>0</v>
      </c>
      <c r="AS20" s="937">
        <v>694245.27114173246</v>
      </c>
      <c r="AT20" s="937">
        <v>694245.27114173246</v>
      </c>
      <c r="AU20" s="937">
        <v>694245.27114173246</v>
      </c>
      <c r="AV20" s="937">
        <v>0</v>
      </c>
      <c r="AW20" s="937">
        <v>546</v>
      </c>
      <c r="AX20" s="952">
        <v>1272</v>
      </c>
      <c r="AY20" s="953">
        <v>0</v>
      </c>
      <c r="AZ20" s="960">
        <v>0</v>
      </c>
      <c r="BA20" s="961">
        <v>694245.27114173246</v>
      </c>
      <c r="BB20" s="964">
        <v>694245.27114173246</v>
      </c>
      <c r="BC20" s="174">
        <v>0</v>
      </c>
      <c r="BD20" s="183">
        <v>0</v>
      </c>
      <c r="BE20" s="176">
        <v>0</v>
      </c>
      <c r="BF20" s="634">
        <v>0</v>
      </c>
      <c r="BG20" s="176">
        <v>0</v>
      </c>
      <c r="BH20" s="634">
        <v>0</v>
      </c>
      <c r="BI20" s="185">
        <v>0</v>
      </c>
      <c r="BJ20" s="635">
        <v>0</v>
      </c>
      <c r="BK20" s="180">
        <v>0</v>
      </c>
      <c r="BL20" s="13"/>
    </row>
    <row r="21" spans="1:64" ht="14.5" x14ac:dyDescent="0.35">
      <c r="A21" s="951">
        <v>4700153</v>
      </c>
      <c r="B21" s="965" t="s">
        <v>110</v>
      </c>
      <c r="C21" s="937">
        <v>1390185.4331459578</v>
      </c>
      <c r="D21" s="937">
        <v>331154.88515684847</v>
      </c>
      <c r="E21" s="937">
        <v>1088164.5230035884</v>
      </c>
      <c r="F21" s="937">
        <v>1109358.1506399028</v>
      </c>
      <c r="G21" s="937">
        <v>3918862.9919462977</v>
      </c>
      <c r="H21" s="937">
        <v>1251166.8898313621</v>
      </c>
      <c r="I21" s="937">
        <v>298039.39664116362</v>
      </c>
      <c r="J21" s="937">
        <v>979348.07070322963</v>
      </c>
      <c r="K21" s="937">
        <v>998422.3355759125</v>
      </c>
      <c r="L21" s="937">
        <v>3526976.6927516679</v>
      </c>
      <c r="M21" s="937">
        <v>3526976.6927516679</v>
      </c>
      <c r="N21" s="937">
        <v>3839278.199140036</v>
      </c>
      <c r="O21" s="1012">
        <v>-312301.50638836809</v>
      </c>
      <c r="P21" s="1013" t="s">
        <v>108</v>
      </c>
      <c r="Q21" s="1014">
        <v>0</v>
      </c>
      <c r="R21" s="165">
        <v>3526976.6927516679</v>
      </c>
      <c r="S21" s="956">
        <v>0.91865619259934828</v>
      </c>
      <c r="T21" s="957">
        <v>1</v>
      </c>
      <c r="U21" s="951" t="b">
        <v>0</v>
      </c>
      <c r="V21" s="937">
        <v>3493865.8191762967</v>
      </c>
      <c r="W21" s="937">
        <v>3493865.8191762976</v>
      </c>
      <c r="X21" s="937">
        <v>3493865.8191762976</v>
      </c>
      <c r="Y21" s="937">
        <v>1361953.3617807233</v>
      </c>
      <c r="Z21" s="937">
        <v>324429.74754010828</v>
      </c>
      <c r="AA21" s="937">
        <v>1066065.9326011324</v>
      </c>
      <c r="AB21" s="937">
        <v>1086829.1572180721</v>
      </c>
      <c r="AC21" s="937">
        <v>3839278.199140036</v>
      </c>
      <c r="AD21" s="958">
        <v>0.16543256162714406</v>
      </c>
      <c r="AE21" s="959">
        <v>0</v>
      </c>
      <c r="AF21" s="959">
        <v>0.9</v>
      </c>
      <c r="AG21" s="959">
        <v>0</v>
      </c>
      <c r="AH21" s="959">
        <v>0.9</v>
      </c>
      <c r="AI21" s="937">
        <v>3455350.3792260326</v>
      </c>
      <c r="AJ21" s="937">
        <v>0</v>
      </c>
      <c r="AK21" s="937">
        <v>3493865.8191762976</v>
      </c>
      <c r="AL21" s="937">
        <v>3491180.1807592413</v>
      </c>
      <c r="AM21" s="937">
        <v>3491180.1807592413</v>
      </c>
      <c r="AN21" s="937">
        <v>0</v>
      </c>
      <c r="AO21" s="937">
        <v>3491180.1807592413</v>
      </c>
      <c r="AP21" s="937">
        <v>3491172.73578479</v>
      </c>
      <c r="AQ21" s="937">
        <v>3491172.73578479</v>
      </c>
      <c r="AR21" s="937">
        <v>0</v>
      </c>
      <c r="AS21" s="937">
        <v>3491172.73578479</v>
      </c>
      <c r="AT21" s="937">
        <v>3491172.73578479</v>
      </c>
      <c r="AU21" s="937">
        <v>3491172.73578479</v>
      </c>
      <c r="AV21" s="937">
        <v>0</v>
      </c>
      <c r="AW21" s="937">
        <v>1765</v>
      </c>
      <c r="AX21" s="952">
        <v>1978</v>
      </c>
      <c r="AY21" s="953">
        <v>467</v>
      </c>
      <c r="AZ21" s="960">
        <v>923726</v>
      </c>
      <c r="BA21" s="961">
        <v>2567446.73578479</v>
      </c>
      <c r="BB21" s="964">
        <v>2565468.73578479</v>
      </c>
      <c r="BC21" s="174">
        <v>0</v>
      </c>
      <c r="BD21" s="183">
        <v>0</v>
      </c>
      <c r="BE21" s="176">
        <v>0</v>
      </c>
      <c r="BF21" s="634">
        <v>0</v>
      </c>
      <c r="BG21" s="176">
        <v>1</v>
      </c>
      <c r="BH21" s="634">
        <v>1978</v>
      </c>
      <c r="BI21" s="185">
        <v>0</v>
      </c>
      <c r="BJ21" s="635">
        <v>0</v>
      </c>
      <c r="BK21" s="180">
        <v>1978</v>
      </c>
      <c r="BL21" s="13"/>
    </row>
    <row r="22" spans="1:64" ht="14.5" x14ac:dyDescent="0.35">
      <c r="A22" s="951">
        <v>4700180</v>
      </c>
      <c r="B22" s="937" t="s">
        <v>111</v>
      </c>
      <c r="C22" s="937">
        <v>968706.96501103672</v>
      </c>
      <c r="D22" s="937">
        <v>233580.30740034158</v>
      </c>
      <c r="E22" s="937">
        <v>439488.86588860227</v>
      </c>
      <c r="F22" s="937">
        <v>444077.4157998049</v>
      </c>
      <c r="G22" s="937">
        <v>2085853.5540997856</v>
      </c>
      <c r="H22" s="937">
        <v>1026629.3917568955</v>
      </c>
      <c r="I22" s="937">
        <v>251275.61042088707</v>
      </c>
      <c r="J22" s="937">
        <v>476178.64279993455</v>
      </c>
      <c r="K22" s="937">
        <v>403823.09018237569</v>
      </c>
      <c r="L22" s="937">
        <v>2157906.7351600928</v>
      </c>
      <c r="M22" s="937">
        <v>2157906.7351600928</v>
      </c>
      <c r="N22" s="937">
        <v>2023591.0649679995</v>
      </c>
      <c r="O22" s="1012">
        <v>134315.67019209336</v>
      </c>
      <c r="P22" s="1013">
        <v>134315.67019209336</v>
      </c>
      <c r="Q22" s="1014">
        <v>108815.95389310269</v>
      </c>
      <c r="R22" s="165">
        <v>2049090.7812669901</v>
      </c>
      <c r="S22" s="956">
        <v>1.0126012200490686</v>
      </c>
      <c r="T22" s="957">
        <v>0.94957337491926885</v>
      </c>
      <c r="U22" s="951" t="b">
        <v>0</v>
      </c>
      <c r="V22" s="937">
        <v>2029854.1398844644</v>
      </c>
      <c r="W22" s="937">
        <v>2029854.1398844649</v>
      </c>
      <c r="X22" s="937">
        <v>2029854.1398844649</v>
      </c>
      <c r="Y22" s="937">
        <v>939791.17331399431</v>
      </c>
      <c r="Z22" s="937">
        <v>226607.96203969637</v>
      </c>
      <c r="AA22" s="937">
        <v>426370.17369559273</v>
      </c>
      <c r="AB22" s="937">
        <v>430821.75591871614</v>
      </c>
      <c r="AC22" s="937">
        <v>2023591.0649679995</v>
      </c>
      <c r="AD22" s="958">
        <v>0.20609756097560974</v>
      </c>
      <c r="AE22" s="959">
        <v>0</v>
      </c>
      <c r="AF22" s="959">
        <v>0.9</v>
      </c>
      <c r="AG22" s="959">
        <v>0</v>
      </c>
      <c r="AH22" s="959">
        <v>0.9</v>
      </c>
      <c r="AI22" s="937">
        <v>1821231.9584711995</v>
      </c>
      <c r="AJ22" s="937">
        <v>0</v>
      </c>
      <c r="AK22" s="937">
        <v>2029854.1398844649</v>
      </c>
      <c r="AL22" s="937">
        <v>2028293.8469192416</v>
      </c>
      <c r="AM22" s="937">
        <v>2028293.8469192416</v>
      </c>
      <c r="AN22" s="937">
        <v>0</v>
      </c>
      <c r="AO22" s="937">
        <v>2028293.8469192416</v>
      </c>
      <c r="AP22" s="937">
        <v>2028289.5215636059</v>
      </c>
      <c r="AQ22" s="937">
        <v>2028289.5215636059</v>
      </c>
      <c r="AR22" s="937">
        <v>0</v>
      </c>
      <c r="AS22" s="937">
        <v>2028289.5215636059</v>
      </c>
      <c r="AT22" s="937">
        <v>2028289.5215636059</v>
      </c>
      <c r="AU22" s="937">
        <v>2028289.5215636059</v>
      </c>
      <c r="AV22" s="937">
        <v>0</v>
      </c>
      <c r="AW22" s="937">
        <v>1859</v>
      </c>
      <c r="AX22" s="952">
        <v>1091</v>
      </c>
      <c r="AY22" s="953">
        <v>0</v>
      </c>
      <c r="AZ22" s="960">
        <v>0</v>
      </c>
      <c r="BA22" s="961">
        <v>2028289.5215636059</v>
      </c>
      <c r="BB22" s="964">
        <v>2025016.5215636059</v>
      </c>
      <c r="BC22" s="174">
        <v>1</v>
      </c>
      <c r="BD22" s="183">
        <v>1091</v>
      </c>
      <c r="BE22" s="176">
        <v>0</v>
      </c>
      <c r="BF22" s="634">
        <v>0</v>
      </c>
      <c r="BG22" s="176">
        <v>2</v>
      </c>
      <c r="BH22" s="634">
        <v>2182</v>
      </c>
      <c r="BI22" s="185">
        <v>0</v>
      </c>
      <c r="BJ22" s="635">
        <v>0</v>
      </c>
      <c r="BK22" s="180">
        <v>3273</v>
      </c>
      <c r="BL22" s="13"/>
    </row>
    <row r="23" spans="1:64" ht="14.5" x14ac:dyDescent="0.35">
      <c r="A23" s="951">
        <v>4700210</v>
      </c>
      <c r="B23" s="937" t="s">
        <v>112</v>
      </c>
      <c r="C23" s="937">
        <v>46101.729378831609</v>
      </c>
      <c r="D23" s="937">
        <v>10916.331702952028</v>
      </c>
      <c r="E23" s="937">
        <v>27668.575349284958</v>
      </c>
      <c r="F23" s="937">
        <v>30812.880781354877</v>
      </c>
      <c r="G23" s="937">
        <v>115499.51721242347</v>
      </c>
      <c r="H23" s="937">
        <v>47493.344642868738</v>
      </c>
      <c r="I23" s="937">
        <v>11624.369282515489</v>
      </c>
      <c r="J23" s="937">
        <v>24901.717814356463</v>
      </c>
      <c r="K23" s="937">
        <v>27731.59270321939</v>
      </c>
      <c r="L23" s="937">
        <v>111751.02444296007</v>
      </c>
      <c r="M23" s="937">
        <v>111751.02444296007</v>
      </c>
      <c r="N23" s="937">
        <v>114354.55148863379</v>
      </c>
      <c r="O23" s="1012">
        <v>-2603.5270456737198</v>
      </c>
      <c r="P23" s="1013" t="s">
        <v>108</v>
      </c>
      <c r="Q23" s="1014">
        <v>0</v>
      </c>
      <c r="R23" s="165">
        <v>111751.02444296007</v>
      </c>
      <c r="S23" s="956">
        <v>0.97723285158498918</v>
      </c>
      <c r="T23" s="957">
        <v>1</v>
      </c>
      <c r="U23" s="951" t="b">
        <v>0</v>
      </c>
      <c r="V23" s="937">
        <v>110701.91798023426</v>
      </c>
      <c r="W23" s="937">
        <v>110701.91798023428</v>
      </c>
      <c r="X23" s="937">
        <v>110701.91798023428</v>
      </c>
      <c r="Y23" s="937">
        <v>45644.715347776313</v>
      </c>
      <c r="Z23" s="937">
        <v>10808.116310099682</v>
      </c>
      <c r="AA23" s="937">
        <v>27394.292207973125</v>
      </c>
      <c r="AB23" s="937">
        <v>30507.427622784668</v>
      </c>
      <c r="AC23" s="937">
        <v>114354.55148863379</v>
      </c>
      <c r="AD23" s="958">
        <v>0.25825825825825827</v>
      </c>
      <c r="AE23" s="959">
        <v>0</v>
      </c>
      <c r="AF23" s="959">
        <v>0.9</v>
      </c>
      <c r="AG23" s="959">
        <v>0</v>
      </c>
      <c r="AH23" s="959">
        <v>0.9</v>
      </c>
      <c r="AI23" s="937">
        <v>102919.09633977042</v>
      </c>
      <c r="AJ23" s="937">
        <v>0</v>
      </c>
      <c r="AK23" s="937">
        <v>110701.91798023428</v>
      </c>
      <c r="AL23" s="937">
        <v>110616.82446515486</v>
      </c>
      <c r="AM23" s="937">
        <v>110616.82446515486</v>
      </c>
      <c r="AN23" s="937">
        <v>0</v>
      </c>
      <c r="AO23" s="937">
        <v>110616.82446515486</v>
      </c>
      <c r="AP23" s="937">
        <v>110616.5885737401</v>
      </c>
      <c r="AQ23" s="937">
        <v>110616.5885737401</v>
      </c>
      <c r="AR23" s="937">
        <v>0</v>
      </c>
      <c r="AS23" s="937">
        <v>110616.5885737401</v>
      </c>
      <c r="AT23" s="937">
        <v>110616.5885737401</v>
      </c>
      <c r="AU23" s="937">
        <v>110616.5885737401</v>
      </c>
      <c r="AV23" s="937">
        <v>0</v>
      </c>
      <c r="AW23" s="937">
        <v>86</v>
      </c>
      <c r="AX23" s="952">
        <v>1286</v>
      </c>
      <c r="AY23" s="953">
        <v>0</v>
      </c>
      <c r="AZ23" s="960">
        <v>0</v>
      </c>
      <c r="BA23" s="961">
        <v>110616.5885737401</v>
      </c>
      <c r="BB23" s="963">
        <v>110616.5885737401</v>
      </c>
      <c r="BC23" s="174">
        <v>0</v>
      </c>
      <c r="BD23" s="183">
        <v>0</v>
      </c>
      <c r="BE23" s="176">
        <v>0</v>
      </c>
      <c r="BF23" s="634">
        <v>0</v>
      </c>
      <c r="BG23" s="176">
        <v>0</v>
      </c>
      <c r="BH23" s="634">
        <v>0</v>
      </c>
      <c r="BI23" s="185">
        <v>0</v>
      </c>
      <c r="BJ23" s="635">
        <v>0</v>
      </c>
      <c r="BK23" s="180">
        <v>0</v>
      </c>
      <c r="BL23" s="13"/>
    </row>
    <row r="24" spans="1:64" ht="14.5" x14ac:dyDescent="0.35">
      <c r="A24" s="951">
        <v>4700240</v>
      </c>
      <c r="B24" s="937" t="s">
        <v>113</v>
      </c>
      <c r="C24" s="937">
        <v>338602.59663000592</v>
      </c>
      <c r="D24" s="937">
        <v>81645.844888179898</v>
      </c>
      <c r="E24" s="937">
        <v>172531.36980566921</v>
      </c>
      <c r="F24" s="937">
        <v>174332.70964166446</v>
      </c>
      <c r="G24" s="937">
        <v>767112.52096551959</v>
      </c>
      <c r="H24" s="937">
        <v>360618.07036968955</v>
      </c>
      <c r="I24" s="937">
        <v>88264.106296309459</v>
      </c>
      <c r="J24" s="937">
        <v>191970.66454711009</v>
      </c>
      <c r="K24" s="937">
        <v>168723.16342320509</v>
      </c>
      <c r="L24" s="937">
        <v>809576.00463631423</v>
      </c>
      <c r="M24" s="937">
        <v>809576.00463631423</v>
      </c>
      <c r="N24" s="937">
        <v>692473.78463558061</v>
      </c>
      <c r="O24" s="1012">
        <v>117102.22000073362</v>
      </c>
      <c r="P24" s="1013">
        <v>117102.22000073362</v>
      </c>
      <c r="Q24" s="1014">
        <v>94870.462650827059</v>
      </c>
      <c r="R24" s="165">
        <v>714705.54198548722</v>
      </c>
      <c r="S24" s="956">
        <v>1.0321048360864755</v>
      </c>
      <c r="T24" s="957">
        <v>0.88281463122978099</v>
      </c>
      <c r="U24" s="951" t="b">
        <v>0</v>
      </c>
      <c r="V24" s="937">
        <v>707995.96409320005</v>
      </c>
      <c r="W24" s="937">
        <v>707995.96409320016</v>
      </c>
      <c r="X24" s="937">
        <v>707995.96409320016</v>
      </c>
      <c r="Y24" s="937">
        <v>305657.14307556493</v>
      </c>
      <c r="Z24" s="937">
        <v>73701.843815985354</v>
      </c>
      <c r="AA24" s="937">
        <v>155744.36259666114</v>
      </c>
      <c r="AB24" s="937">
        <v>157370.43514736919</v>
      </c>
      <c r="AC24" s="937">
        <v>692473.78463558061</v>
      </c>
      <c r="AD24" s="958">
        <v>0.28502837189000435</v>
      </c>
      <c r="AE24" s="959">
        <v>0</v>
      </c>
      <c r="AF24" s="959">
        <v>0.9</v>
      </c>
      <c r="AG24" s="959">
        <v>0</v>
      </c>
      <c r="AH24" s="959">
        <v>0.9</v>
      </c>
      <c r="AI24" s="937">
        <v>623226.40617202257</v>
      </c>
      <c r="AJ24" s="937">
        <v>0</v>
      </c>
      <c r="AK24" s="937">
        <v>707995.96409320016</v>
      </c>
      <c r="AL24" s="937">
        <v>707451.74709727161</v>
      </c>
      <c r="AM24" s="937">
        <v>707451.74709727161</v>
      </c>
      <c r="AN24" s="937">
        <v>0</v>
      </c>
      <c r="AO24" s="937">
        <v>707451.74709727161</v>
      </c>
      <c r="AP24" s="937">
        <v>707450.23844979145</v>
      </c>
      <c r="AQ24" s="937">
        <v>707450.23844979145</v>
      </c>
      <c r="AR24" s="937">
        <v>0</v>
      </c>
      <c r="AS24" s="937">
        <v>707450.23844979145</v>
      </c>
      <c r="AT24" s="937">
        <v>707450.23844979145</v>
      </c>
      <c r="AU24" s="937">
        <v>707450.23844979145</v>
      </c>
      <c r="AV24" s="937">
        <v>0</v>
      </c>
      <c r="AW24" s="937">
        <v>653</v>
      </c>
      <c r="AX24" s="952">
        <v>1083</v>
      </c>
      <c r="AY24" s="953">
        <v>0</v>
      </c>
      <c r="AZ24" s="960">
        <v>0</v>
      </c>
      <c r="BA24" s="961">
        <v>707450.23844979145</v>
      </c>
      <c r="BB24" s="964">
        <v>707450.23844979145</v>
      </c>
      <c r="BC24" s="174">
        <v>0</v>
      </c>
      <c r="BD24" s="183">
        <v>0</v>
      </c>
      <c r="BE24" s="176">
        <v>0</v>
      </c>
      <c r="BF24" s="634">
        <v>0</v>
      </c>
      <c r="BG24" s="176">
        <v>0</v>
      </c>
      <c r="BH24" s="634">
        <v>0</v>
      </c>
      <c r="BI24" s="185">
        <v>0</v>
      </c>
      <c r="BJ24" s="635">
        <v>0</v>
      </c>
      <c r="BK24" s="180">
        <v>0</v>
      </c>
      <c r="BL24" s="13"/>
    </row>
    <row r="25" spans="1:64" ht="14.5" x14ac:dyDescent="0.35">
      <c r="A25" s="951">
        <v>4700270</v>
      </c>
      <c r="B25" s="937" t="s">
        <v>114</v>
      </c>
      <c r="C25" s="937">
        <v>274231.46929539868</v>
      </c>
      <c r="D25" s="937">
        <v>66124.300960442459</v>
      </c>
      <c r="E25" s="937">
        <v>146119.99173018764</v>
      </c>
      <c r="F25" s="937">
        <v>147645.57958261907</v>
      </c>
      <c r="G25" s="937">
        <v>634121.34156864788</v>
      </c>
      <c r="H25" s="937">
        <v>265079.13289043016</v>
      </c>
      <c r="I25" s="937">
        <v>64880.200646598081</v>
      </c>
      <c r="J25" s="937">
        <v>138579.53380000641</v>
      </c>
      <c r="K25" s="937">
        <v>132881.02162435718</v>
      </c>
      <c r="L25" s="937">
        <v>601419.88896139187</v>
      </c>
      <c r="M25" s="937">
        <v>601419.88896139187</v>
      </c>
      <c r="N25" s="937">
        <v>573358.97160724283</v>
      </c>
      <c r="O25" s="1012">
        <v>28060.917354149045</v>
      </c>
      <c r="P25" s="1013">
        <v>28060.917354149045</v>
      </c>
      <c r="Q25" s="1014">
        <v>22733.575945682875</v>
      </c>
      <c r="R25" s="165">
        <v>578686.31301570905</v>
      </c>
      <c r="S25" s="956">
        <v>1.0092914590549313</v>
      </c>
      <c r="T25" s="957">
        <v>0.96220015938458225</v>
      </c>
      <c r="U25" s="951" t="b">
        <v>0</v>
      </c>
      <c r="V25" s="937">
        <v>573253.66885068279</v>
      </c>
      <c r="W25" s="937">
        <v>573253.66885068291</v>
      </c>
      <c r="X25" s="937">
        <v>573253.66885068291</v>
      </c>
      <c r="Y25" s="937">
        <v>247954.23669009481</v>
      </c>
      <c r="Z25" s="937">
        <v>59788.180450038948</v>
      </c>
      <c r="AA25" s="937">
        <v>132118.57525947902</v>
      </c>
      <c r="AB25" s="937">
        <v>133497.97920763001</v>
      </c>
      <c r="AC25" s="937">
        <v>573358.97160724283</v>
      </c>
      <c r="AD25" s="958">
        <v>0.27687861271676301</v>
      </c>
      <c r="AE25" s="959">
        <v>0</v>
      </c>
      <c r="AF25" s="959">
        <v>0.9</v>
      </c>
      <c r="AG25" s="959">
        <v>0</v>
      </c>
      <c r="AH25" s="959">
        <v>0.9</v>
      </c>
      <c r="AI25" s="937">
        <v>516023.07444651856</v>
      </c>
      <c r="AJ25" s="937">
        <v>0</v>
      </c>
      <c r="AK25" s="937">
        <v>573253.66885068291</v>
      </c>
      <c r="AL25" s="937">
        <v>572813.02454564569</v>
      </c>
      <c r="AM25" s="937">
        <v>572813.02454564569</v>
      </c>
      <c r="AN25" s="937">
        <v>0</v>
      </c>
      <c r="AO25" s="937">
        <v>572813.02454564569</v>
      </c>
      <c r="AP25" s="937">
        <v>572811.80301650299</v>
      </c>
      <c r="AQ25" s="937">
        <v>572811.80301650299</v>
      </c>
      <c r="AR25" s="937">
        <v>0</v>
      </c>
      <c r="AS25" s="937">
        <v>572811.80301650299</v>
      </c>
      <c r="AT25" s="937">
        <v>572811.80301650299</v>
      </c>
      <c r="AU25" s="937">
        <v>572811.80301650299</v>
      </c>
      <c r="AV25" s="937">
        <v>0</v>
      </c>
      <c r="AW25" s="937">
        <v>479</v>
      </c>
      <c r="AX25" s="952">
        <v>1196</v>
      </c>
      <c r="AY25" s="953">
        <v>0</v>
      </c>
      <c r="AZ25" s="960">
        <v>0</v>
      </c>
      <c r="BA25" s="961">
        <v>572811.80301650299</v>
      </c>
      <c r="BB25" s="964">
        <v>572811.80301650299</v>
      </c>
      <c r="BC25" s="174">
        <v>0</v>
      </c>
      <c r="BD25" s="183">
        <v>0</v>
      </c>
      <c r="BE25" s="176">
        <v>0</v>
      </c>
      <c r="BF25" s="634">
        <v>0</v>
      </c>
      <c r="BG25" s="176">
        <v>0</v>
      </c>
      <c r="BH25" s="634">
        <v>0</v>
      </c>
      <c r="BI25" s="185">
        <v>0</v>
      </c>
      <c r="BJ25" s="635">
        <v>0</v>
      </c>
      <c r="BK25" s="180">
        <v>0</v>
      </c>
      <c r="BL25" s="13"/>
    </row>
    <row r="26" spans="1:64" ht="14.5" x14ac:dyDescent="0.35">
      <c r="A26" s="951">
        <v>4700300</v>
      </c>
      <c r="B26" s="937" t="s">
        <v>115</v>
      </c>
      <c r="C26" s="937">
        <v>1169147.1419960321</v>
      </c>
      <c r="D26" s="937">
        <v>281911.61898020684</v>
      </c>
      <c r="E26" s="937">
        <v>543349.97384952439</v>
      </c>
      <c r="F26" s="937">
        <v>549022.90135183628</v>
      </c>
      <c r="G26" s="937">
        <v>2543431.6361775994</v>
      </c>
      <c r="H26" s="937">
        <v>1355217.0669023248</v>
      </c>
      <c r="I26" s="937">
        <v>331700.0258057327</v>
      </c>
      <c r="J26" s="937">
        <v>668852.6454228306</v>
      </c>
      <c r="K26" s="937">
        <v>575154.49950453383</v>
      </c>
      <c r="L26" s="937">
        <v>2930924.2376354216</v>
      </c>
      <c r="M26" s="937">
        <v>2930924.2376354216</v>
      </c>
      <c r="N26" s="937">
        <v>2400152.5062622624</v>
      </c>
      <c r="O26" s="1012">
        <v>530771.73137315921</v>
      </c>
      <c r="P26" s="1013">
        <v>530771.73137315921</v>
      </c>
      <c r="Q26" s="1014">
        <v>430005.1674258323</v>
      </c>
      <c r="R26" s="165">
        <v>2500919.0702095893</v>
      </c>
      <c r="S26" s="956">
        <v>1.0419834005065995</v>
      </c>
      <c r="T26" s="957">
        <v>0.85328683631455893</v>
      </c>
      <c r="U26" s="951" t="b">
        <v>0</v>
      </c>
      <c r="V26" s="937">
        <v>2477440.7139941589</v>
      </c>
      <c r="W26" s="937">
        <v>2477440.7139941594</v>
      </c>
      <c r="X26" s="937">
        <v>2477440.7139941594</v>
      </c>
      <c r="Y26" s="937">
        <v>1103285.578089426</v>
      </c>
      <c r="Z26" s="937">
        <v>266030.69224092504</v>
      </c>
      <c r="AA26" s="937">
        <v>512741.44072233606</v>
      </c>
      <c r="AB26" s="937">
        <v>518094.79520957544</v>
      </c>
      <c r="AC26" s="937">
        <v>2400152.5062622624</v>
      </c>
      <c r="AD26" s="958">
        <v>0.17416141789951661</v>
      </c>
      <c r="AE26" s="959">
        <v>0</v>
      </c>
      <c r="AF26" s="959">
        <v>0.9</v>
      </c>
      <c r="AG26" s="959">
        <v>0</v>
      </c>
      <c r="AH26" s="959">
        <v>0.9</v>
      </c>
      <c r="AI26" s="937">
        <v>2160137.2556360364</v>
      </c>
      <c r="AJ26" s="937">
        <v>0</v>
      </c>
      <c r="AK26" s="937">
        <v>2477440.7139941594</v>
      </c>
      <c r="AL26" s="937">
        <v>2475536.3735581404</v>
      </c>
      <c r="AM26" s="937">
        <v>2475536.3735581404</v>
      </c>
      <c r="AN26" s="937">
        <v>0</v>
      </c>
      <c r="AO26" s="937">
        <v>2475536.3735581404</v>
      </c>
      <c r="AP26" s="937">
        <v>2475531.0944536258</v>
      </c>
      <c r="AQ26" s="937">
        <v>2475531.0944536258</v>
      </c>
      <c r="AR26" s="937">
        <v>0</v>
      </c>
      <c r="AS26" s="937">
        <v>2475531.0944536258</v>
      </c>
      <c r="AT26" s="937">
        <v>2475531.0944536258</v>
      </c>
      <c r="AU26" s="937">
        <v>2475531.0944536258</v>
      </c>
      <c r="AV26" s="937">
        <v>0</v>
      </c>
      <c r="AW26" s="937">
        <v>2378</v>
      </c>
      <c r="AX26" s="952">
        <v>1041</v>
      </c>
      <c r="AY26" s="953">
        <v>108</v>
      </c>
      <c r="AZ26" s="960">
        <v>112428</v>
      </c>
      <c r="BA26" s="961">
        <v>2363103.0944536258</v>
      </c>
      <c r="BB26" s="964">
        <v>2351652.0944536258</v>
      </c>
      <c r="BC26" s="174">
        <v>9</v>
      </c>
      <c r="BD26" s="183">
        <v>9369</v>
      </c>
      <c r="BE26" s="176">
        <v>0</v>
      </c>
      <c r="BF26" s="634">
        <v>0</v>
      </c>
      <c r="BG26" s="176">
        <v>2</v>
      </c>
      <c r="BH26" s="634">
        <v>2082</v>
      </c>
      <c r="BI26" s="185">
        <v>0</v>
      </c>
      <c r="BJ26" s="635">
        <v>0</v>
      </c>
      <c r="BK26" s="180">
        <v>11451</v>
      </c>
      <c r="BL26" s="13"/>
    </row>
    <row r="27" spans="1:64" ht="14.5" x14ac:dyDescent="0.35">
      <c r="A27" s="951">
        <v>4701390</v>
      </c>
      <c r="B27" s="937" t="s">
        <v>116</v>
      </c>
      <c r="C27" s="937">
        <v>52334.249865534111</v>
      </c>
      <c r="D27" s="937">
        <v>12619.141404664595</v>
      </c>
      <c r="E27" s="937">
        <v>19469.55562260529</v>
      </c>
      <c r="F27" s="937">
        <v>19672.830459938508</v>
      </c>
      <c r="G27" s="937">
        <v>104095.7773527425</v>
      </c>
      <c r="H27" s="937">
        <v>53568.074771607797</v>
      </c>
      <c r="I27" s="937">
        <v>13111.207214000027</v>
      </c>
      <c r="J27" s="937">
        <v>19876.901128452278</v>
      </c>
      <c r="K27" s="937">
        <v>17705.54741394466</v>
      </c>
      <c r="L27" s="937">
        <v>104261.73052800477</v>
      </c>
      <c r="M27" s="937">
        <v>104261.73052800477</v>
      </c>
      <c r="N27" s="937">
        <v>119547.52587932543</v>
      </c>
      <c r="O27" s="1012">
        <v>-15285.795351320659</v>
      </c>
      <c r="P27" s="1013" t="s">
        <v>108</v>
      </c>
      <c r="Q27" s="1014">
        <v>0</v>
      </c>
      <c r="R27" s="165">
        <v>104261.73052800477</v>
      </c>
      <c r="S27" s="956">
        <v>0.87213624674465817</v>
      </c>
      <c r="T27" s="957">
        <v>1</v>
      </c>
      <c r="U27" s="951" t="b">
        <v>0</v>
      </c>
      <c r="V27" s="937">
        <v>103282.93274196982</v>
      </c>
      <c r="W27" s="937">
        <v>103282.93274196985</v>
      </c>
      <c r="X27" s="937">
        <v>103282.93274196985</v>
      </c>
      <c r="Y27" s="937">
        <v>60102.630954705011</v>
      </c>
      <c r="Z27" s="937">
        <v>14492.299034733733</v>
      </c>
      <c r="AA27" s="937">
        <v>22359.573691113332</v>
      </c>
      <c r="AB27" s="937">
        <v>22593.02219877336</v>
      </c>
      <c r="AC27" s="937">
        <v>119547.52587932543</v>
      </c>
      <c r="AD27" s="958">
        <v>0.16724137931034483</v>
      </c>
      <c r="AE27" s="959">
        <v>0</v>
      </c>
      <c r="AF27" s="959">
        <v>0.9</v>
      </c>
      <c r="AG27" s="959">
        <v>0</v>
      </c>
      <c r="AH27" s="959">
        <v>0.9</v>
      </c>
      <c r="AI27" s="937">
        <v>107592.77329139289</v>
      </c>
      <c r="AJ27" s="937">
        <v>107592.77329139289</v>
      </c>
      <c r="AK27" s="937">
        <v>0</v>
      </c>
      <c r="AL27" s="937">
        <v>0</v>
      </c>
      <c r="AM27" s="937">
        <v>107592.77329139289</v>
      </c>
      <c r="AN27" s="937">
        <v>0</v>
      </c>
      <c r="AO27" s="937">
        <v>0</v>
      </c>
      <c r="AP27" s="937">
        <v>0</v>
      </c>
      <c r="AQ27" s="937">
        <v>107592.77329139289</v>
      </c>
      <c r="AR27" s="937">
        <v>0</v>
      </c>
      <c r="AS27" s="937">
        <v>0</v>
      </c>
      <c r="AT27" s="937">
        <v>0</v>
      </c>
      <c r="AU27" s="937">
        <v>107592.77329139289</v>
      </c>
      <c r="AV27" s="937">
        <v>0</v>
      </c>
      <c r="AW27" s="937">
        <v>97</v>
      </c>
      <c r="AX27" s="952">
        <v>1109</v>
      </c>
      <c r="AY27" s="953">
        <v>0</v>
      </c>
      <c r="AZ27" s="960">
        <v>0</v>
      </c>
      <c r="BA27" s="961">
        <v>107592.77329139289</v>
      </c>
      <c r="BB27" s="964">
        <v>107592.77329139289</v>
      </c>
      <c r="BC27" s="174">
        <v>0</v>
      </c>
      <c r="BD27" s="183">
        <v>0</v>
      </c>
      <c r="BE27" s="176">
        <v>0</v>
      </c>
      <c r="BF27" s="634">
        <v>0</v>
      </c>
      <c r="BG27" s="176">
        <v>0</v>
      </c>
      <c r="BH27" s="634">
        <v>0</v>
      </c>
      <c r="BI27" s="185">
        <v>0</v>
      </c>
      <c r="BJ27" s="635">
        <v>0</v>
      </c>
      <c r="BK27" s="180">
        <v>0</v>
      </c>
      <c r="BL27" s="13"/>
    </row>
    <row r="28" spans="1:64" s="974" customFormat="1" ht="14.5" x14ac:dyDescent="0.35">
      <c r="A28" s="967">
        <v>4700330</v>
      </c>
      <c r="B28" s="949" t="s">
        <v>117</v>
      </c>
      <c r="C28" s="949">
        <v>931297.96662649512</v>
      </c>
      <c r="D28" s="949">
        <v>224560.03020836279</v>
      </c>
      <c r="E28" s="949">
        <v>420815.53013716737</v>
      </c>
      <c r="F28" s="949">
        <v>425209.11826491111</v>
      </c>
      <c r="G28" s="949">
        <v>2001882.6452369364</v>
      </c>
      <c r="H28" s="949">
        <v>1047589.8867936124</v>
      </c>
      <c r="I28" s="949">
        <v>256405.85627919232</v>
      </c>
      <c r="J28" s="949">
        <v>487312.70952603198</v>
      </c>
      <c r="K28" s="949">
        <v>413265.33060960623</v>
      </c>
      <c r="L28" s="949">
        <v>2204573.7832084429</v>
      </c>
      <c r="M28" s="949">
        <v>2204573.7832084429</v>
      </c>
      <c r="N28" s="949">
        <v>1903083.7915174454</v>
      </c>
      <c r="O28" s="1015">
        <v>301489.9916909975</v>
      </c>
      <c r="P28" s="1016">
        <v>301489.9916909975</v>
      </c>
      <c r="Q28" s="1017">
        <v>244252.37195451758</v>
      </c>
      <c r="R28" s="968">
        <v>1960321.4112539252</v>
      </c>
      <c r="S28" s="969">
        <v>1.0300762478203027</v>
      </c>
      <c r="T28" s="970">
        <v>0.88920653333768529</v>
      </c>
      <c r="U28" s="967" t="b">
        <v>0</v>
      </c>
      <c r="V28" s="949">
        <v>1941918.1270619668</v>
      </c>
      <c r="W28" s="949">
        <v>1941918.127061967</v>
      </c>
      <c r="X28" s="949">
        <v>1941918.127061967</v>
      </c>
      <c r="Y28" s="949">
        <v>885335.646211304</v>
      </c>
      <c r="Z28" s="949">
        <v>213477.32582077637</v>
      </c>
      <c r="AA28" s="949">
        <v>400047.03398988635</v>
      </c>
      <c r="AB28" s="949">
        <v>404223.78549547872</v>
      </c>
      <c r="AC28" s="949">
        <v>1903083.7915174454</v>
      </c>
      <c r="AD28" s="971">
        <v>0.16989609660207808</v>
      </c>
      <c r="AE28" s="972">
        <v>0</v>
      </c>
      <c r="AF28" s="972">
        <v>0.9</v>
      </c>
      <c r="AG28" s="972">
        <v>0</v>
      </c>
      <c r="AH28" s="972">
        <v>0.9</v>
      </c>
      <c r="AI28" s="949">
        <v>1712775.4123657008</v>
      </c>
      <c r="AJ28" s="949">
        <v>0</v>
      </c>
      <c r="AK28" s="949">
        <v>1941918.127061967</v>
      </c>
      <c r="AL28" s="949">
        <v>1940425.4280876128</v>
      </c>
      <c r="AM28" s="949">
        <v>1940425.4280876128</v>
      </c>
      <c r="AN28" s="949">
        <v>0</v>
      </c>
      <c r="AO28" s="949">
        <v>1940425.4280876128</v>
      </c>
      <c r="AP28" s="949">
        <v>1940421.2901122037</v>
      </c>
      <c r="AQ28" s="949">
        <v>1940421.2901122037</v>
      </c>
      <c r="AR28" s="949">
        <v>0</v>
      </c>
      <c r="AS28" s="949">
        <v>1940421.2901122037</v>
      </c>
      <c r="AT28" s="949">
        <v>1940421.2901122037</v>
      </c>
      <c r="AU28" s="949">
        <v>1940421.2901122037</v>
      </c>
      <c r="AV28" s="949">
        <v>0</v>
      </c>
      <c r="AW28" s="949">
        <v>1815</v>
      </c>
      <c r="AX28" s="952">
        <v>1069</v>
      </c>
      <c r="AY28" s="1018">
        <v>15</v>
      </c>
      <c r="AZ28" s="960">
        <v>16035</v>
      </c>
      <c r="BA28" s="973">
        <v>1924386.2901122037</v>
      </c>
      <c r="BB28" s="964">
        <v>1920110.2901122037</v>
      </c>
      <c r="BC28" s="1019">
        <v>2</v>
      </c>
      <c r="BD28" s="1020">
        <v>2138</v>
      </c>
      <c r="BE28" s="1021">
        <v>0</v>
      </c>
      <c r="BF28" s="1022">
        <v>0</v>
      </c>
      <c r="BG28" s="1021">
        <v>2</v>
      </c>
      <c r="BH28" s="1022">
        <v>2138</v>
      </c>
      <c r="BI28" s="1023">
        <v>0</v>
      </c>
      <c r="BJ28" s="1024">
        <v>0</v>
      </c>
      <c r="BK28" s="975">
        <v>4276</v>
      </c>
      <c r="BL28" s="1025"/>
    </row>
    <row r="29" spans="1:64" ht="14.5" x14ac:dyDescent="0.35">
      <c r="A29" s="951">
        <v>4700360</v>
      </c>
      <c r="B29" s="937" t="s">
        <v>118</v>
      </c>
      <c r="C29" s="937">
        <v>481998.44126156927</v>
      </c>
      <c r="D29" s="937">
        <v>116222.29233696088</v>
      </c>
      <c r="E29" s="937">
        <v>219305.22429550104</v>
      </c>
      <c r="F29" s="937">
        <v>221594.91362684008</v>
      </c>
      <c r="G29" s="937">
        <v>1039120.8715208713</v>
      </c>
      <c r="H29" s="937">
        <v>491500.89223433938</v>
      </c>
      <c r="I29" s="937">
        <v>120298.70536556725</v>
      </c>
      <c r="J29" s="937">
        <v>222001.50997823049</v>
      </c>
      <c r="K29" s="937">
        <v>199085.41885070747</v>
      </c>
      <c r="L29" s="937">
        <v>1032886.5264288445</v>
      </c>
      <c r="M29" s="937">
        <v>1032886.5264288445</v>
      </c>
      <c r="N29" s="937">
        <v>930408.70956204925</v>
      </c>
      <c r="O29" s="1012">
        <v>102477.8168667953</v>
      </c>
      <c r="P29" s="1013">
        <v>102477.8168667953</v>
      </c>
      <c r="Q29" s="1014">
        <v>83022.490073533118</v>
      </c>
      <c r="R29" s="165">
        <v>949864.0363553114</v>
      </c>
      <c r="S29" s="956">
        <v>1.0209105166292134</v>
      </c>
      <c r="T29" s="957">
        <v>0.91962089934450064</v>
      </c>
      <c r="U29" s="951" t="b">
        <v>0</v>
      </c>
      <c r="V29" s="937">
        <v>940946.81609519804</v>
      </c>
      <c r="W29" s="937">
        <v>940946.81609519827</v>
      </c>
      <c r="X29" s="937">
        <v>940946.81609519827</v>
      </c>
      <c r="Y29" s="937">
        <v>431572.0721581988</v>
      </c>
      <c r="Z29" s="937">
        <v>104063.19033637377</v>
      </c>
      <c r="AA29" s="937">
        <v>196361.6517858525</v>
      </c>
      <c r="AB29" s="937">
        <v>198411.79528162425</v>
      </c>
      <c r="AC29" s="937">
        <v>930408.70956204925</v>
      </c>
      <c r="AD29" s="958">
        <v>0.23841749089016137</v>
      </c>
      <c r="AE29" s="959">
        <v>0</v>
      </c>
      <c r="AF29" s="959">
        <v>0.9</v>
      </c>
      <c r="AG29" s="959">
        <v>0</v>
      </c>
      <c r="AH29" s="959">
        <v>0.9</v>
      </c>
      <c r="AI29" s="937">
        <v>837367.8386058443</v>
      </c>
      <c r="AJ29" s="937">
        <v>0</v>
      </c>
      <c r="AK29" s="937">
        <v>940946.81609519827</v>
      </c>
      <c r="AL29" s="937">
        <v>940223.53619594104</v>
      </c>
      <c r="AM29" s="937">
        <v>940223.53619594104</v>
      </c>
      <c r="AN29" s="937">
        <v>0</v>
      </c>
      <c r="AO29" s="937">
        <v>940223.53619594104</v>
      </c>
      <c r="AP29" s="937">
        <v>940221.53116043925</v>
      </c>
      <c r="AQ29" s="937">
        <v>940221.53116043925</v>
      </c>
      <c r="AR29" s="937">
        <v>0</v>
      </c>
      <c r="AS29" s="937">
        <v>940221.53116043925</v>
      </c>
      <c r="AT29" s="937">
        <v>940221.53116043925</v>
      </c>
      <c r="AU29" s="937">
        <v>940221.53116043925</v>
      </c>
      <c r="AV29" s="937">
        <v>0</v>
      </c>
      <c r="AW29" s="937">
        <v>916</v>
      </c>
      <c r="AX29" s="952">
        <v>1026</v>
      </c>
      <c r="AY29" s="953">
        <v>0</v>
      </c>
      <c r="AZ29" s="960">
        <v>0</v>
      </c>
      <c r="BA29" s="961">
        <v>940221.53116043925</v>
      </c>
      <c r="BB29" s="964">
        <v>940221.53116043925</v>
      </c>
      <c r="BC29" s="174">
        <v>0</v>
      </c>
      <c r="BD29" s="183">
        <v>0</v>
      </c>
      <c r="BE29" s="176">
        <v>0</v>
      </c>
      <c r="BF29" s="634">
        <v>0</v>
      </c>
      <c r="BG29" s="176">
        <v>0</v>
      </c>
      <c r="BH29" s="634">
        <v>0</v>
      </c>
      <c r="BI29" s="185">
        <v>0</v>
      </c>
      <c r="BJ29" s="635">
        <v>0</v>
      </c>
      <c r="BK29" s="180">
        <v>0</v>
      </c>
      <c r="BL29" s="13"/>
    </row>
    <row r="30" spans="1:64" ht="14.5" x14ac:dyDescent="0.35">
      <c r="A30" s="951">
        <v>4700420</v>
      </c>
      <c r="B30" s="937" t="s">
        <v>119</v>
      </c>
      <c r="C30" s="937">
        <v>1068292.5787319504</v>
      </c>
      <c r="D30" s="937">
        <v>255184.47151055481</v>
      </c>
      <c r="E30" s="937">
        <v>656175.0415020308</v>
      </c>
      <c r="F30" s="937">
        <v>653858.19419397693</v>
      </c>
      <c r="G30" s="937">
        <v>2633510.285938513</v>
      </c>
      <c r="H30" s="937">
        <v>961463.32085875538</v>
      </c>
      <c r="I30" s="937">
        <v>230189.54521074277</v>
      </c>
      <c r="J30" s="937">
        <v>590557.53735182772</v>
      </c>
      <c r="K30" s="937">
        <v>588472.37477457931</v>
      </c>
      <c r="L30" s="937">
        <v>2370682.7781959055</v>
      </c>
      <c r="M30" s="937">
        <v>2370682.7781959055</v>
      </c>
      <c r="N30" s="937">
        <v>2477586.4840825093</v>
      </c>
      <c r="O30" s="1012">
        <v>-106903.7058866038</v>
      </c>
      <c r="P30" s="1013" t="s">
        <v>108</v>
      </c>
      <c r="Q30" s="1014">
        <v>0</v>
      </c>
      <c r="R30" s="165">
        <v>2370682.7781959055</v>
      </c>
      <c r="S30" s="956">
        <v>0.95685167538109495</v>
      </c>
      <c r="T30" s="957">
        <v>1</v>
      </c>
      <c r="U30" s="951" t="b">
        <v>0</v>
      </c>
      <c r="V30" s="937">
        <v>2348427.0661245808</v>
      </c>
      <c r="W30" s="937">
        <v>2348427.0661245813</v>
      </c>
      <c r="X30" s="937">
        <v>2348427.0661245813</v>
      </c>
      <c r="Y30" s="937">
        <v>1005041.5478702737</v>
      </c>
      <c r="Z30" s="937">
        <v>240075.61350267316</v>
      </c>
      <c r="AA30" s="937">
        <v>617324.49753403722</v>
      </c>
      <c r="AB30" s="937">
        <v>615144.82517552515</v>
      </c>
      <c r="AC30" s="937">
        <v>2477586.4840825093</v>
      </c>
      <c r="AD30" s="958">
        <v>0.28232758620689657</v>
      </c>
      <c r="AE30" s="959">
        <v>0</v>
      </c>
      <c r="AF30" s="959">
        <v>0.9</v>
      </c>
      <c r="AG30" s="959">
        <v>0</v>
      </c>
      <c r="AH30" s="959">
        <v>0.9</v>
      </c>
      <c r="AI30" s="937">
        <v>2229827.8356742584</v>
      </c>
      <c r="AJ30" s="937">
        <v>0</v>
      </c>
      <c r="AK30" s="937">
        <v>2348427.0661245813</v>
      </c>
      <c r="AL30" s="937">
        <v>2346621.894926013</v>
      </c>
      <c r="AM30" s="937">
        <v>2346621.894926013</v>
      </c>
      <c r="AN30" s="937">
        <v>0</v>
      </c>
      <c r="AO30" s="937">
        <v>2346621.894926013</v>
      </c>
      <c r="AP30" s="937">
        <v>2346616.8907328318</v>
      </c>
      <c r="AQ30" s="937">
        <v>2346616.8907328318</v>
      </c>
      <c r="AR30" s="937">
        <v>0</v>
      </c>
      <c r="AS30" s="937">
        <v>2346616.8907328318</v>
      </c>
      <c r="AT30" s="937">
        <v>2346616.8907328318</v>
      </c>
      <c r="AU30" s="937">
        <v>2346616.8907328318</v>
      </c>
      <c r="AV30" s="937">
        <v>0</v>
      </c>
      <c r="AW30" s="937">
        <v>1703</v>
      </c>
      <c r="AX30" s="952">
        <v>1378</v>
      </c>
      <c r="AY30" s="953">
        <v>0</v>
      </c>
      <c r="AZ30" s="960">
        <v>0</v>
      </c>
      <c r="BA30" s="961">
        <v>2346616.8907328318</v>
      </c>
      <c r="BB30" s="964">
        <v>2341104.8907328318</v>
      </c>
      <c r="BC30" s="174">
        <v>3</v>
      </c>
      <c r="BD30" s="183">
        <v>4134</v>
      </c>
      <c r="BE30" s="176">
        <v>0</v>
      </c>
      <c r="BF30" s="634">
        <v>0</v>
      </c>
      <c r="BG30" s="176">
        <v>1</v>
      </c>
      <c r="BH30" s="634">
        <v>1378</v>
      </c>
      <c r="BI30" s="185">
        <v>0</v>
      </c>
      <c r="BJ30" s="635">
        <v>0</v>
      </c>
      <c r="BK30" s="180">
        <v>5512</v>
      </c>
      <c r="BL30" s="13"/>
    </row>
    <row r="31" spans="1:64" ht="14.5" x14ac:dyDescent="0.35">
      <c r="A31" s="951">
        <v>4700450</v>
      </c>
      <c r="B31" s="937" t="s">
        <v>120</v>
      </c>
      <c r="C31" s="937">
        <v>223467.24692583064</v>
      </c>
      <c r="D31" s="937">
        <v>53883.733797917812</v>
      </c>
      <c r="E31" s="937">
        <v>89758.034996357674</v>
      </c>
      <c r="F31" s="937">
        <v>90695.167323201822</v>
      </c>
      <c r="G31" s="937">
        <v>457804.18304330797</v>
      </c>
      <c r="H31" s="937">
        <v>266183.62927747366</v>
      </c>
      <c r="I31" s="937">
        <v>65150.53481595889</v>
      </c>
      <c r="J31" s="937">
        <v>114031.00442252617</v>
      </c>
      <c r="K31" s="937">
        <v>91027.179362136507</v>
      </c>
      <c r="L31" s="937">
        <v>536392.34787809523</v>
      </c>
      <c r="M31" s="937">
        <v>536392.34787809523</v>
      </c>
      <c r="N31" s="937">
        <v>430020.84675247478</v>
      </c>
      <c r="O31" s="1012">
        <v>106371.50112562045</v>
      </c>
      <c r="P31" s="1013">
        <v>106371.50112562045</v>
      </c>
      <c r="Q31" s="1014">
        <v>86176.961671498299</v>
      </c>
      <c r="R31" s="165">
        <v>450215.38620659692</v>
      </c>
      <c r="S31" s="956">
        <v>1.0469617684971129</v>
      </c>
      <c r="T31" s="957">
        <v>0.83933968854625873</v>
      </c>
      <c r="U31" s="951" t="b">
        <v>0</v>
      </c>
      <c r="V31" s="937">
        <v>445988.8131291481</v>
      </c>
      <c r="W31" s="937">
        <v>445988.81312914821</v>
      </c>
      <c r="X31" s="937">
        <v>445988.81312914821</v>
      </c>
      <c r="Y31" s="937">
        <v>209905.41000670474</v>
      </c>
      <c r="Z31" s="937">
        <v>50613.62410437737</v>
      </c>
      <c r="AA31" s="937">
        <v>84310.776619357945</v>
      </c>
      <c r="AB31" s="937">
        <v>85191.036022034736</v>
      </c>
      <c r="AC31" s="937">
        <v>430020.84675247478</v>
      </c>
      <c r="AD31" s="958">
        <v>0.21790235081374321</v>
      </c>
      <c r="AE31" s="959">
        <v>0</v>
      </c>
      <c r="AF31" s="959">
        <v>0.9</v>
      </c>
      <c r="AG31" s="959">
        <v>0</v>
      </c>
      <c r="AH31" s="959">
        <v>0.9</v>
      </c>
      <c r="AI31" s="937">
        <v>387018.76207722729</v>
      </c>
      <c r="AJ31" s="937">
        <v>0</v>
      </c>
      <c r="AK31" s="937">
        <v>445988.81312914821</v>
      </c>
      <c r="AL31" s="937">
        <v>445645.99381320796</v>
      </c>
      <c r="AM31" s="937">
        <v>445645.99381320796</v>
      </c>
      <c r="AN31" s="937">
        <v>0</v>
      </c>
      <c r="AO31" s="937">
        <v>445645.99381320796</v>
      </c>
      <c r="AP31" s="937">
        <v>445645.04346895003</v>
      </c>
      <c r="AQ31" s="937">
        <v>445645.04346895003</v>
      </c>
      <c r="AR31" s="937">
        <v>0</v>
      </c>
      <c r="AS31" s="937">
        <v>445645.04346895003</v>
      </c>
      <c r="AT31" s="937">
        <v>445645.04346895003</v>
      </c>
      <c r="AU31" s="937">
        <v>445645.04346895003</v>
      </c>
      <c r="AV31" s="937">
        <v>0</v>
      </c>
      <c r="AW31" s="937">
        <v>482</v>
      </c>
      <c r="AX31" s="952">
        <v>925</v>
      </c>
      <c r="AY31" s="953">
        <v>0</v>
      </c>
      <c r="AZ31" s="960">
        <v>0</v>
      </c>
      <c r="BA31" s="961">
        <v>445645.04346895003</v>
      </c>
      <c r="BB31" s="964">
        <v>444720.04346895003</v>
      </c>
      <c r="BC31" s="174">
        <v>0</v>
      </c>
      <c r="BD31" s="183">
        <v>0</v>
      </c>
      <c r="BE31" s="176">
        <v>0</v>
      </c>
      <c r="BF31" s="634">
        <v>0</v>
      </c>
      <c r="BG31" s="176">
        <v>1</v>
      </c>
      <c r="BH31" s="634">
        <v>925</v>
      </c>
      <c r="BI31" s="185">
        <v>0</v>
      </c>
      <c r="BJ31" s="635">
        <v>0</v>
      </c>
      <c r="BK31" s="180">
        <v>925</v>
      </c>
      <c r="BL31" s="13"/>
    </row>
    <row r="32" spans="1:64" ht="14.5" x14ac:dyDescent="0.35">
      <c r="A32" s="951">
        <v>4700510</v>
      </c>
      <c r="B32" s="937" t="s">
        <v>121</v>
      </c>
      <c r="C32" s="937">
        <v>896485.70019659924</v>
      </c>
      <c r="D32" s="937">
        <v>216165.89226190446</v>
      </c>
      <c r="E32" s="937">
        <v>457933.37384260749</v>
      </c>
      <c r="F32" s="937">
        <v>462714.49642607459</v>
      </c>
      <c r="G32" s="937">
        <v>2033299.4627271858</v>
      </c>
      <c r="H32" s="937">
        <v>913418.5120849408</v>
      </c>
      <c r="I32" s="937">
        <v>223566.35806140257</v>
      </c>
      <c r="J32" s="937">
        <v>469273.38489364111</v>
      </c>
      <c r="K32" s="937">
        <v>420376.38555506122</v>
      </c>
      <c r="L32" s="937">
        <v>2026634.6405950459</v>
      </c>
      <c r="M32" s="937">
        <v>2026634.6405950459</v>
      </c>
      <c r="N32" s="937">
        <v>1909108.28634565</v>
      </c>
      <c r="O32" s="1012">
        <v>117526.3542493959</v>
      </c>
      <c r="P32" s="1013">
        <v>117526.3542493959</v>
      </c>
      <c r="Q32" s="1014">
        <v>95214.075371374958</v>
      </c>
      <c r="R32" s="165">
        <v>1931420.565223671</v>
      </c>
      <c r="S32" s="956">
        <v>1.0116872777922568</v>
      </c>
      <c r="T32" s="957">
        <v>0.95301862828939965</v>
      </c>
      <c r="U32" s="951" t="b">
        <v>0</v>
      </c>
      <c r="V32" s="937">
        <v>1913288.5990308069</v>
      </c>
      <c r="W32" s="937">
        <v>1913288.5990308074</v>
      </c>
      <c r="X32" s="937">
        <v>1913288.5990308074</v>
      </c>
      <c r="Y32" s="937">
        <v>841729.56822609727</v>
      </c>
      <c r="Z32" s="937">
        <v>202962.77243342483</v>
      </c>
      <c r="AA32" s="937">
        <v>429963.42379619385</v>
      </c>
      <c r="AB32" s="937">
        <v>434452.52188993397</v>
      </c>
      <c r="AC32" s="937">
        <v>1909108.28634565</v>
      </c>
      <c r="AD32" s="958">
        <v>0.26689576174112256</v>
      </c>
      <c r="AE32" s="959">
        <v>0</v>
      </c>
      <c r="AF32" s="959">
        <v>0.9</v>
      </c>
      <c r="AG32" s="959">
        <v>0</v>
      </c>
      <c r="AH32" s="959">
        <v>0.9</v>
      </c>
      <c r="AI32" s="937">
        <v>1718197.457711085</v>
      </c>
      <c r="AJ32" s="937">
        <v>0</v>
      </c>
      <c r="AK32" s="937">
        <v>1913288.5990308074</v>
      </c>
      <c r="AL32" s="937">
        <v>1911817.9067860534</v>
      </c>
      <c r="AM32" s="937">
        <v>1911817.9067860534</v>
      </c>
      <c r="AN32" s="937">
        <v>0</v>
      </c>
      <c r="AO32" s="937">
        <v>1911817.9067860534</v>
      </c>
      <c r="AP32" s="937">
        <v>1911813.8298164515</v>
      </c>
      <c r="AQ32" s="937">
        <v>1911813.8298164515</v>
      </c>
      <c r="AR32" s="937">
        <v>0</v>
      </c>
      <c r="AS32" s="937">
        <v>1911813.8298164515</v>
      </c>
      <c r="AT32" s="937">
        <v>1911813.8298164515</v>
      </c>
      <c r="AU32" s="937">
        <v>1911813.8298164515</v>
      </c>
      <c r="AV32" s="937">
        <v>0</v>
      </c>
      <c r="AW32" s="937">
        <v>1631</v>
      </c>
      <c r="AX32" s="952">
        <v>1172</v>
      </c>
      <c r="AY32" s="953">
        <v>0</v>
      </c>
      <c r="AZ32" s="960">
        <v>0</v>
      </c>
      <c r="BA32" s="961">
        <v>1911813.8298164515</v>
      </c>
      <c r="BB32" s="964">
        <v>1909469.8298164515</v>
      </c>
      <c r="BC32" s="174">
        <v>0</v>
      </c>
      <c r="BD32" s="183">
        <v>0</v>
      </c>
      <c r="BE32" s="176">
        <v>0</v>
      </c>
      <c r="BF32" s="634">
        <v>0</v>
      </c>
      <c r="BG32" s="176">
        <v>2</v>
      </c>
      <c r="BH32" s="634">
        <v>2344</v>
      </c>
      <c r="BI32" s="185">
        <v>0</v>
      </c>
      <c r="BJ32" s="635">
        <v>0</v>
      </c>
      <c r="BK32" s="180">
        <v>2344</v>
      </c>
      <c r="BL32" s="13"/>
    </row>
    <row r="33" spans="1:64" ht="14.5" x14ac:dyDescent="0.35">
      <c r="A33" s="951">
        <v>4700570</v>
      </c>
      <c r="B33" s="937" t="s">
        <v>122</v>
      </c>
      <c r="C33" s="937">
        <v>520202.44366340921</v>
      </c>
      <c r="D33" s="937">
        <v>97569.968663103791</v>
      </c>
      <c r="E33" s="937">
        <v>207089.46765750469</v>
      </c>
      <c r="F33" s="937">
        <v>209251.61653586038</v>
      </c>
      <c r="G33" s="937">
        <v>1034113.496519878</v>
      </c>
      <c r="H33" s="937">
        <v>506963.84165294789</v>
      </c>
      <c r="I33" s="937">
        <v>82938.737284611751</v>
      </c>
      <c r="J33" s="937">
        <v>201055.3704658749</v>
      </c>
      <c r="K33" s="937">
        <v>177903.64625463705</v>
      </c>
      <c r="L33" s="937">
        <v>968861.59565807157</v>
      </c>
      <c r="M33" s="937">
        <v>968861.59565807157</v>
      </c>
      <c r="N33" s="937">
        <v>927679.32488064934</v>
      </c>
      <c r="O33" s="1012">
        <v>41182.270777422236</v>
      </c>
      <c r="P33" s="1013">
        <v>41182.270777422236</v>
      </c>
      <c r="Q33" s="1014">
        <v>33363.851527675615</v>
      </c>
      <c r="R33" s="165">
        <v>935497.74413039593</v>
      </c>
      <c r="S33" s="956">
        <v>1.0084279330583901</v>
      </c>
      <c r="T33" s="957">
        <v>0.96556386208598333</v>
      </c>
      <c r="U33" s="951" t="b">
        <v>0</v>
      </c>
      <c r="V33" s="937">
        <v>926715.39305912168</v>
      </c>
      <c r="W33" s="937">
        <v>926715.39305912191</v>
      </c>
      <c r="X33" s="937">
        <v>926715.39305912191</v>
      </c>
      <c r="Y33" s="937">
        <v>466661.59310653497</v>
      </c>
      <c r="Z33" s="937">
        <v>87527.764566096012</v>
      </c>
      <c r="AA33" s="937">
        <v>185775.17670248696</v>
      </c>
      <c r="AB33" s="937">
        <v>187714.79050553139</v>
      </c>
      <c r="AC33" s="937">
        <v>927679.32488064934</v>
      </c>
      <c r="AD33" s="958">
        <v>0.1350117785630153</v>
      </c>
      <c r="AE33" s="959">
        <v>0.85</v>
      </c>
      <c r="AF33" s="959">
        <v>0</v>
      </c>
      <c r="AG33" s="959">
        <v>0</v>
      </c>
      <c r="AH33" s="959">
        <v>0.85</v>
      </c>
      <c r="AI33" s="937">
        <v>788527.42614855187</v>
      </c>
      <c r="AJ33" s="937">
        <v>0</v>
      </c>
      <c r="AK33" s="937">
        <v>926715.39305912191</v>
      </c>
      <c r="AL33" s="937">
        <v>926003.05246274953</v>
      </c>
      <c r="AM33" s="937">
        <v>926003.05246274953</v>
      </c>
      <c r="AN33" s="937">
        <v>0</v>
      </c>
      <c r="AO33" s="937">
        <v>926003.05246274953</v>
      </c>
      <c r="AP33" s="937">
        <v>926001.07775256259</v>
      </c>
      <c r="AQ33" s="937">
        <v>926001.07775256259</v>
      </c>
      <c r="AR33" s="937">
        <v>0</v>
      </c>
      <c r="AS33" s="937">
        <v>926001.07775256259</v>
      </c>
      <c r="AT33" s="937">
        <v>926001.07775256259</v>
      </c>
      <c r="AU33" s="937">
        <v>926001.07775256259</v>
      </c>
      <c r="AV33" s="937">
        <v>0</v>
      </c>
      <c r="AW33" s="937">
        <v>917</v>
      </c>
      <c r="AX33" s="952">
        <v>1010</v>
      </c>
      <c r="AY33" s="953">
        <v>0</v>
      </c>
      <c r="AZ33" s="960">
        <v>0</v>
      </c>
      <c r="BA33" s="961">
        <v>926001.07775256259</v>
      </c>
      <c r="BB33" s="964">
        <v>922971.07775256259</v>
      </c>
      <c r="BC33" s="174">
        <v>1</v>
      </c>
      <c r="BD33" s="183">
        <v>1010</v>
      </c>
      <c r="BE33" s="176">
        <v>0</v>
      </c>
      <c r="BF33" s="634">
        <v>0</v>
      </c>
      <c r="BG33" s="176">
        <v>2</v>
      </c>
      <c r="BH33" s="634">
        <v>2020</v>
      </c>
      <c r="BI33" s="185">
        <v>0</v>
      </c>
      <c r="BJ33" s="635">
        <v>0</v>
      </c>
      <c r="BK33" s="180">
        <v>3030</v>
      </c>
      <c r="BL33" s="13"/>
    </row>
    <row r="34" spans="1:64" ht="14.5" x14ac:dyDescent="0.35">
      <c r="A34" s="951">
        <v>4700600</v>
      </c>
      <c r="B34" s="937" t="s">
        <v>123</v>
      </c>
      <c r="C34" s="937">
        <v>324995.69166496675</v>
      </c>
      <c r="D34" s="937">
        <v>78364.86812296712</v>
      </c>
      <c r="E34" s="937">
        <v>142447.66703062027</v>
      </c>
      <c r="F34" s="937">
        <v>141944.70749539789</v>
      </c>
      <c r="G34" s="937">
        <v>687752.93431395199</v>
      </c>
      <c r="H34" s="937">
        <v>315885.9666944294</v>
      </c>
      <c r="I34" s="937">
        <v>77315.572437195995</v>
      </c>
      <c r="J34" s="937">
        <v>130244.74102321554</v>
      </c>
      <c r="K34" s="937">
        <v>127750.2367458581</v>
      </c>
      <c r="L34" s="937">
        <v>651196.516900699</v>
      </c>
      <c r="M34" s="937">
        <v>651196.516900699</v>
      </c>
      <c r="N34" s="937">
        <v>669483.55970843323</v>
      </c>
      <c r="O34" s="1012">
        <v>-18287.042807734222</v>
      </c>
      <c r="P34" s="1013" t="s">
        <v>108</v>
      </c>
      <c r="Q34" s="1014">
        <v>0</v>
      </c>
      <c r="R34" s="165">
        <v>651196.516900699</v>
      </c>
      <c r="S34" s="956">
        <v>0.97268485156573758</v>
      </c>
      <c r="T34" s="957">
        <v>1</v>
      </c>
      <c r="U34" s="951" t="b">
        <v>0</v>
      </c>
      <c r="V34" s="937">
        <v>645083.15482826659</v>
      </c>
      <c r="W34" s="937">
        <v>645083.15482826671</v>
      </c>
      <c r="X34" s="937">
        <v>645083.15482826671</v>
      </c>
      <c r="Y34" s="937">
        <v>316362.55069243175</v>
      </c>
      <c r="Z34" s="937">
        <v>76283.194515745519</v>
      </c>
      <c r="AA34" s="937">
        <v>138663.70674368876</v>
      </c>
      <c r="AB34" s="937">
        <v>138174.10775656722</v>
      </c>
      <c r="AC34" s="937">
        <v>669483.55970843323</v>
      </c>
      <c r="AD34" s="958">
        <v>0.20084269662921347</v>
      </c>
      <c r="AE34" s="959">
        <v>0</v>
      </c>
      <c r="AF34" s="959">
        <v>0.9</v>
      </c>
      <c r="AG34" s="959">
        <v>0</v>
      </c>
      <c r="AH34" s="959">
        <v>0.9</v>
      </c>
      <c r="AI34" s="937">
        <v>602535.20373758988</v>
      </c>
      <c r="AJ34" s="937">
        <v>0</v>
      </c>
      <c r="AK34" s="937">
        <v>645083.15482826671</v>
      </c>
      <c r="AL34" s="937">
        <v>644587.29717589379</v>
      </c>
      <c r="AM34" s="937">
        <v>644587.29717589379</v>
      </c>
      <c r="AN34" s="937">
        <v>0</v>
      </c>
      <c r="AO34" s="937">
        <v>644587.29717589379</v>
      </c>
      <c r="AP34" s="937">
        <v>644585.92258744221</v>
      </c>
      <c r="AQ34" s="937">
        <v>644585.92258744221</v>
      </c>
      <c r="AR34" s="937">
        <v>0</v>
      </c>
      <c r="AS34" s="937">
        <v>644585.92258744221</v>
      </c>
      <c r="AT34" s="937">
        <v>644585.92258744221</v>
      </c>
      <c r="AU34" s="937">
        <v>644585.92258744221</v>
      </c>
      <c r="AV34" s="937">
        <v>0</v>
      </c>
      <c r="AW34" s="937">
        <v>572</v>
      </c>
      <c r="AX34" s="952">
        <v>1127</v>
      </c>
      <c r="AY34" s="953">
        <v>0</v>
      </c>
      <c r="AZ34" s="960">
        <v>0</v>
      </c>
      <c r="BA34" s="961">
        <v>644585.92258744221</v>
      </c>
      <c r="BB34" s="964">
        <v>642331.92258744221</v>
      </c>
      <c r="BC34" s="174">
        <v>0</v>
      </c>
      <c r="BD34" s="183">
        <v>0</v>
      </c>
      <c r="BE34" s="176">
        <v>2</v>
      </c>
      <c r="BF34" s="634">
        <v>2254</v>
      </c>
      <c r="BG34" s="176">
        <v>0</v>
      </c>
      <c r="BH34" s="634">
        <v>0</v>
      </c>
      <c r="BI34" s="185">
        <v>0</v>
      </c>
      <c r="BJ34" s="635">
        <v>0</v>
      </c>
      <c r="BK34" s="180">
        <v>2254</v>
      </c>
      <c r="BL34" s="13"/>
    </row>
    <row r="35" spans="1:64" ht="14.5" x14ac:dyDescent="0.35">
      <c r="A35" s="951">
        <v>4700630</v>
      </c>
      <c r="B35" s="937" t="s">
        <v>124</v>
      </c>
      <c r="C35" s="937">
        <v>685055.3307398418</v>
      </c>
      <c r="D35" s="937">
        <v>165184.56098705952</v>
      </c>
      <c r="E35" s="937">
        <v>358281.22146309516</v>
      </c>
      <c r="F35" s="937">
        <v>362021.91069217515</v>
      </c>
      <c r="G35" s="937">
        <v>1570543.0238821716</v>
      </c>
      <c r="H35" s="937">
        <v>661041.08764551044</v>
      </c>
      <c r="I35" s="937">
        <v>161795.00036245392</v>
      </c>
      <c r="J35" s="937">
        <v>336832.501342704</v>
      </c>
      <c r="K35" s="937">
        <v>325819.71962295764</v>
      </c>
      <c r="L35" s="937">
        <v>1485488.3089736262</v>
      </c>
      <c r="M35" s="937">
        <v>1485488.3089736262</v>
      </c>
      <c r="N35" s="937">
        <v>1443105.6455561109</v>
      </c>
      <c r="O35" s="1012">
        <v>42382.663417515345</v>
      </c>
      <c r="P35" s="1013">
        <v>42382.663417515345</v>
      </c>
      <c r="Q35" s="1014">
        <v>34336.350641079</v>
      </c>
      <c r="R35" s="165">
        <v>1451151.9583325472</v>
      </c>
      <c r="S35" s="956">
        <v>1.0055756921201258</v>
      </c>
      <c r="T35" s="957">
        <v>0.97688547904843281</v>
      </c>
      <c r="U35" s="951" t="b">
        <v>0</v>
      </c>
      <c r="V35" s="937">
        <v>1437528.7015841408</v>
      </c>
      <c r="W35" s="937">
        <v>1437528.7015841412</v>
      </c>
      <c r="X35" s="937">
        <v>1437528.7015841412</v>
      </c>
      <c r="Y35" s="937">
        <v>629468.40696237027</v>
      </c>
      <c r="Z35" s="937">
        <v>151781.11576331919</v>
      </c>
      <c r="AA35" s="937">
        <v>329209.48075149453</v>
      </c>
      <c r="AB35" s="937">
        <v>332646.64207892679</v>
      </c>
      <c r="AC35" s="937">
        <v>1443105.6455561109</v>
      </c>
      <c r="AD35" s="958">
        <v>0.26760563380281688</v>
      </c>
      <c r="AE35" s="959">
        <v>0</v>
      </c>
      <c r="AF35" s="959">
        <v>0.9</v>
      </c>
      <c r="AG35" s="959">
        <v>0</v>
      </c>
      <c r="AH35" s="959">
        <v>0.9</v>
      </c>
      <c r="AI35" s="937">
        <v>1298795.0810004999</v>
      </c>
      <c r="AJ35" s="937">
        <v>0</v>
      </c>
      <c r="AK35" s="937">
        <v>1437528.7015841412</v>
      </c>
      <c r="AL35" s="937">
        <v>1436423.7128678011</v>
      </c>
      <c r="AM35" s="937">
        <v>1436423.7128678011</v>
      </c>
      <c r="AN35" s="937">
        <v>0</v>
      </c>
      <c r="AO35" s="937">
        <v>1436423.7128678011</v>
      </c>
      <c r="AP35" s="937">
        <v>1436420.6496807726</v>
      </c>
      <c r="AQ35" s="937">
        <v>1436420.6496807726</v>
      </c>
      <c r="AR35" s="937">
        <v>0</v>
      </c>
      <c r="AS35" s="937">
        <v>1436420.6496807726</v>
      </c>
      <c r="AT35" s="937">
        <v>1436420.6496807726</v>
      </c>
      <c r="AU35" s="937">
        <v>1436420.6496807726</v>
      </c>
      <c r="AV35" s="937">
        <v>0</v>
      </c>
      <c r="AW35" s="937">
        <v>1197</v>
      </c>
      <c r="AX35" s="952">
        <v>1200</v>
      </c>
      <c r="AY35" s="953">
        <v>0</v>
      </c>
      <c r="AZ35" s="960">
        <v>0</v>
      </c>
      <c r="BA35" s="961">
        <v>1436420.6496807726</v>
      </c>
      <c r="BB35" s="964">
        <v>1436420.6496807726</v>
      </c>
      <c r="BC35" s="174">
        <v>0</v>
      </c>
      <c r="BD35" s="183">
        <v>0</v>
      </c>
      <c r="BE35" s="176">
        <v>0</v>
      </c>
      <c r="BF35" s="634">
        <v>0</v>
      </c>
      <c r="BG35" s="176">
        <v>0</v>
      </c>
      <c r="BH35" s="634">
        <v>0</v>
      </c>
      <c r="BI35" s="185">
        <v>0</v>
      </c>
      <c r="BJ35" s="635">
        <v>0</v>
      </c>
      <c r="BK35" s="180">
        <v>0</v>
      </c>
      <c r="BL35" s="13"/>
    </row>
    <row r="36" spans="1:64" ht="14.5" x14ac:dyDescent="0.35">
      <c r="A36" s="951">
        <v>4700660</v>
      </c>
      <c r="B36" s="937" t="s">
        <v>125</v>
      </c>
      <c r="C36" s="937">
        <v>195206.75199844231</v>
      </c>
      <c r="D36" s="937">
        <v>47069.397439398927</v>
      </c>
      <c r="E36" s="937">
        <v>113360.2412793238</v>
      </c>
      <c r="F36" s="937">
        <v>114543.79600716534</v>
      </c>
      <c r="G36" s="937">
        <v>470180.18672433036</v>
      </c>
      <c r="H36" s="937">
        <v>199361.59786134443</v>
      </c>
      <c r="I36" s="937">
        <v>48795.317569628976</v>
      </c>
      <c r="J36" s="937">
        <v>114916.42284181272</v>
      </c>
      <c r="K36" s="937">
        <v>108723.12114992837</v>
      </c>
      <c r="L36" s="937">
        <v>471796.45942271448</v>
      </c>
      <c r="M36" s="937">
        <v>471796.45942271448</v>
      </c>
      <c r="N36" s="937">
        <v>417088.32224126835</v>
      </c>
      <c r="O36" s="1012">
        <v>54708.137181446131</v>
      </c>
      <c r="P36" s="1013">
        <v>54708.137181446131</v>
      </c>
      <c r="Q36" s="1014">
        <v>44321.843643409942</v>
      </c>
      <c r="R36" s="165">
        <v>427474.61577930453</v>
      </c>
      <c r="S36" s="956">
        <v>1.0249019044269192</v>
      </c>
      <c r="T36" s="957">
        <v>0.90605727796761826</v>
      </c>
      <c r="U36" s="951" t="b">
        <v>0</v>
      </c>
      <c r="V36" s="937">
        <v>423461.53058119782</v>
      </c>
      <c r="W36" s="937">
        <v>423461.53058119793</v>
      </c>
      <c r="X36" s="937">
        <v>423461.53058119793</v>
      </c>
      <c r="Y36" s="937">
        <v>173164.37183035497</v>
      </c>
      <c r="Z36" s="937">
        <v>41754.409397129224</v>
      </c>
      <c r="AA36" s="937">
        <v>100559.81553254992</v>
      </c>
      <c r="AB36" s="937">
        <v>101609.72548123429</v>
      </c>
      <c r="AC36" s="937">
        <v>417088.32224126835</v>
      </c>
      <c r="AD36" s="958">
        <v>0.31473408892763732</v>
      </c>
      <c r="AE36" s="959">
        <v>0</v>
      </c>
      <c r="AF36" s="959">
        <v>0</v>
      </c>
      <c r="AG36" s="959">
        <v>0.95</v>
      </c>
      <c r="AH36" s="959">
        <v>0.95</v>
      </c>
      <c r="AI36" s="937">
        <v>396233.9061292049</v>
      </c>
      <c r="AJ36" s="937">
        <v>0</v>
      </c>
      <c r="AK36" s="937">
        <v>423461.53058119793</v>
      </c>
      <c r="AL36" s="937">
        <v>423136.0273668408</v>
      </c>
      <c r="AM36" s="937">
        <v>423136.0273668408</v>
      </c>
      <c r="AN36" s="937">
        <v>0</v>
      </c>
      <c r="AO36" s="937">
        <v>423136.0273668408</v>
      </c>
      <c r="AP36" s="937">
        <v>423135.12502529728</v>
      </c>
      <c r="AQ36" s="937">
        <v>423135.12502529728</v>
      </c>
      <c r="AR36" s="937">
        <v>0</v>
      </c>
      <c r="AS36" s="937">
        <v>423135.12502529728</v>
      </c>
      <c r="AT36" s="937">
        <v>423135.12502529728</v>
      </c>
      <c r="AU36" s="937">
        <v>423135.12502529728</v>
      </c>
      <c r="AV36" s="937">
        <v>0</v>
      </c>
      <c r="AW36" s="937">
        <v>361</v>
      </c>
      <c r="AX36" s="952">
        <v>1172</v>
      </c>
      <c r="AY36" s="953">
        <v>0</v>
      </c>
      <c r="AZ36" s="960">
        <v>0</v>
      </c>
      <c r="BA36" s="961">
        <v>423135.12502529728</v>
      </c>
      <c r="BB36" s="964">
        <v>423135.12502529728</v>
      </c>
      <c r="BC36" s="174">
        <v>0</v>
      </c>
      <c r="BD36" s="183">
        <v>0</v>
      </c>
      <c r="BE36" s="176">
        <v>0</v>
      </c>
      <c r="BF36" s="634">
        <v>0</v>
      </c>
      <c r="BG36" s="176">
        <v>0</v>
      </c>
      <c r="BH36" s="634">
        <v>0</v>
      </c>
      <c r="BI36" s="185">
        <v>0</v>
      </c>
      <c r="BJ36" s="635">
        <v>0</v>
      </c>
      <c r="BK36" s="180">
        <v>0</v>
      </c>
      <c r="BL36" s="13"/>
    </row>
    <row r="37" spans="1:64" ht="14.5" x14ac:dyDescent="0.35">
      <c r="A37" s="951">
        <v>4700690</v>
      </c>
      <c r="B37" s="937" t="s">
        <v>126</v>
      </c>
      <c r="C37" s="937">
        <v>763315.14974317409</v>
      </c>
      <c r="D37" s="937">
        <v>182358.27205005405</v>
      </c>
      <c r="E37" s="937">
        <v>351737.64509928325</v>
      </c>
      <c r="F37" s="937">
        <v>350563.38434652233</v>
      </c>
      <c r="G37" s="937">
        <v>1647974.4512390338</v>
      </c>
      <c r="H37" s="937">
        <v>768754.42169935617</v>
      </c>
      <c r="I37" s="937">
        <v>188158.68523468499</v>
      </c>
      <c r="J37" s="937">
        <v>339616.43172600347</v>
      </c>
      <c r="K37" s="937">
        <v>310901.65605479293</v>
      </c>
      <c r="L37" s="937">
        <v>1607431.1947148375</v>
      </c>
      <c r="M37" s="937">
        <v>1607431.1947148375</v>
      </c>
      <c r="N37" s="937">
        <v>1597478.4313509995</v>
      </c>
      <c r="O37" s="1012">
        <v>9952.763363837963</v>
      </c>
      <c r="P37" s="1013">
        <v>9952.763363837963</v>
      </c>
      <c r="Q37" s="1014">
        <v>8063.2396633948865</v>
      </c>
      <c r="R37" s="165">
        <v>1599367.9550514426</v>
      </c>
      <c r="S37" s="956">
        <v>1.0011828164082599</v>
      </c>
      <c r="T37" s="957">
        <v>0.9949837730598321</v>
      </c>
      <c r="U37" s="951" t="b">
        <v>0</v>
      </c>
      <c r="V37" s="937">
        <v>1584353.2626467438</v>
      </c>
      <c r="W37" s="937">
        <v>1584353.262646744</v>
      </c>
      <c r="X37" s="937">
        <v>1584353.262646744</v>
      </c>
      <c r="Y37" s="937">
        <v>739926.20888108166</v>
      </c>
      <c r="Z37" s="937">
        <v>176770.58413094602</v>
      </c>
      <c r="AA37" s="937">
        <v>340959.95912912168</v>
      </c>
      <c r="AB37" s="937">
        <v>339821.67920985038</v>
      </c>
      <c r="AC37" s="937">
        <v>1597478.4313509995</v>
      </c>
      <c r="AD37" s="958">
        <v>0.22526799387442573</v>
      </c>
      <c r="AE37" s="959">
        <v>0</v>
      </c>
      <c r="AF37" s="959">
        <v>0.9</v>
      </c>
      <c r="AG37" s="959">
        <v>0</v>
      </c>
      <c r="AH37" s="959">
        <v>0.9</v>
      </c>
      <c r="AI37" s="937">
        <v>1437730.5882158997</v>
      </c>
      <c r="AJ37" s="937">
        <v>0</v>
      </c>
      <c r="AK37" s="937">
        <v>1584353.262646744</v>
      </c>
      <c r="AL37" s="937">
        <v>1583135.4139345812</v>
      </c>
      <c r="AM37" s="937">
        <v>1583135.4139345812</v>
      </c>
      <c r="AN37" s="937">
        <v>0</v>
      </c>
      <c r="AO37" s="937">
        <v>1583135.4139345812</v>
      </c>
      <c r="AP37" s="937">
        <v>1583132.0378834754</v>
      </c>
      <c r="AQ37" s="937">
        <v>1583132.0378834754</v>
      </c>
      <c r="AR37" s="937">
        <v>0</v>
      </c>
      <c r="AS37" s="937">
        <v>1583132.0378834754</v>
      </c>
      <c r="AT37" s="937">
        <v>1583132.0378834754</v>
      </c>
      <c r="AU37" s="937">
        <v>1583132.0378834754</v>
      </c>
      <c r="AV37" s="937">
        <v>0</v>
      </c>
      <c r="AW37" s="937">
        <v>1471</v>
      </c>
      <c r="AX37" s="952">
        <v>1076</v>
      </c>
      <c r="AY37" s="953">
        <v>16</v>
      </c>
      <c r="AZ37" s="975">
        <v>17216</v>
      </c>
      <c r="BA37" s="961">
        <v>1565916.0378834754</v>
      </c>
      <c r="BB37" s="964">
        <v>1563764.0378834754</v>
      </c>
      <c r="BC37" s="174">
        <v>2</v>
      </c>
      <c r="BD37" s="183">
        <v>2152</v>
      </c>
      <c r="BE37" s="176">
        <v>0</v>
      </c>
      <c r="BF37" s="634">
        <v>0</v>
      </c>
      <c r="BG37" s="176">
        <v>0</v>
      </c>
      <c r="BH37" s="634">
        <v>0</v>
      </c>
      <c r="BI37" s="185">
        <v>0</v>
      </c>
      <c r="BJ37" s="635">
        <v>0</v>
      </c>
      <c r="BK37" s="180">
        <v>2152</v>
      </c>
      <c r="BL37" s="13"/>
    </row>
    <row r="38" spans="1:64" ht="14.5" x14ac:dyDescent="0.35">
      <c r="A38" s="951">
        <v>4700720</v>
      </c>
      <c r="B38" s="937" t="s">
        <v>127</v>
      </c>
      <c r="C38" s="937">
        <v>91682.379344027999</v>
      </c>
      <c r="D38" s="937">
        <v>21900.292097420202</v>
      </c>
      <c r="E38" s="937">
        <v>43878.246577765756</v>
      </c>
      <c r="F38" s="937">
        <v>43723.319628345227</v>
      </c>
      <c r="G38" s="937">
        <v>201184.23764755917</v>
      </c>
      <c r="H38" s="937">
        <v>92225.448318128838</v>
      </c>
      <c r="I38" s="937">
        <v>22572.903141628918</v>
      </c>
      <c r="J38" s="937">
        <v>39888.630202746048</v>
      </c>
      <c r="K38" s="937">
        <v>38544.82146493686</v>
      </c>
      <c r="L38" s="937">
        <v>193231.80312744065</v>
      </c>
      <c r="M38" s="937">
        <v>193231.80312744065</v>
      </c>
      <c r="N38" s="937">
        <v>199189.86518754647</v>
      </c>
      <c r="O38" s="1012">
        <v>-5958.0620601058181</v>
      </c>
      <c r="P38" s="1013" t="s">
        <v>108</v>
      </c>
      <c r="Q38" s="1014">
        <v>0</v>
      </c>
      <c r="R38" s="165">
        <v>193231.80312744065</v>
      </c>
      <c r="S38" s="956">
        <v>0.970088528075984</v>
      </c>
      <c r="T38" s="957">
        <v>1</v>
      </c>
      <c r="U38" s="951" t="b">
        <v>0</v>
      </c>
      <c r="V38" s="937">
        <v>191417.76397678722</v>
      </c>
      <c r="W38" s="937">
        <v>191417.76397678725</v>
      </c>
      <c r="X38" s="937">
        <v>191417.76397678725</v>
      </c>
      <c r="Y38" s="937">
        <v>90773.516827907399</v>
      </c>
      <c r="Z38" s="937">
        <v>21683.190897365734</v>
      </c>
      <c r="AA38" s="937">
        <v>43443.274297672695</v>
      </c>
      <c r="AB38" s="937">
        <v>43289.883164600658</v>
      </c>
      <c r="AC38" s="937">
        <v>199189.86518754647</v>
      </c>
      <c r="AD38" s="958">
        <v>0.2642762284196547</v>
      </c>
      <c r="AE38" s="959">
        <v>0</v>
      </c>
      <c r="AF38" s="959">
        <v>0.9</v>
      </c>
      <c r="AG38" s="959">
        <v>0</v>
      </c>
      <c r="AH38" s="959">
        <v>0.9</v>
      </c>
      <c r="AI38" s="937">
        <v>179270.87866879182</v>
      </c>
      <c r="AJ38" s="937">
        <v>0</v>
      </c>
      <c r="AK38" s="937">
        <v>191417.76397678725</v>
      </c>
      <c r="AL38" s="937">
        <v>191270.62641419924</v>
      </c>
      <c r="AM38" s="937">
        <v>191270.62641419924</v>
      </c>
      <c r="AN38" s="937">
        <v>0</v>
      </c>
      <c r="AO38" s="937">
        <v>191270.62641419924</v>
      </c>
      <c r="AP38" s="937">
        <v>191270.21852779601</v>
      </c>
      <c r="AQ38" s="937">
        <v>191270.21852779601</v>
      </c>
      <c r="AR38" s="937">
        <v>0</v>
      </c>
      <c r="AS38" s="937">
        <v>191270.21852779601</v>
      </c>
      <c r="AT38" s="937">
        <v>191270.21852779601</v>
      </c>
      <c r="AU38" s="937">
        <v>191270.21852779601</v>
      </c>
      <c r="AV38" s="937">
        <v>0</v>
      </c>
      <c r="AW38" s="937">
        <v>199</v>
      </c>
      <c r="AX38" s="952">
        <v>961</v>
      </c>
      <c r="AY38" s="953">
        <v>0</v>
      </c>
      <c r="AZ38" s="960">
        <v>0</v>
      </c>
      <c r="BA38" s="961">
        <v>191270.21852779601</v>
      </c>
      <c r="BB38" s="964">
        <v>190309.21852779601</v>
      </c>
      <c r="BC38" s="174">
        <v>1</v>
      </c>
      <c r="BD38" s="183">
        <v>961</v>
      </c>
      <c r="BE38" s="176">
        <v>0</v>
      </c>
      <c r="BF38" s="634">
        <v>0</v>
      </c>
      <c r="BG38" s="176">
        <v>0</v>
      </c>
      <c r="BH38" s="634">
        <v>0</v>
      </c>
      <c r="BI38" s="185">
        <v>0</v>
      </c>
      <c r="BJ38" s="634">
        <v>0</v>
      </c>
      <c r="BK38" s="180">
        <v>961</v>
      </c>
      <c r="BL38" s="13"/>
    </row>
    <row r="39" spans="1:64" ht="14.5" x14ac:dyDescent="0.35">
      <c r="A39" s="951">
        <v>4700750</v>
      </c>
      <c r="B39" s="937" t="s">
        <v>128</v>
      </c>
      <c r="C39" s="937">
        <v>794957.25545746333</v>
      </c>
      <c r="D39" s="937">
        <v>191684.75793685514</v>
      </c>
      <c r="E39" s="937">
        <v>473996.71900861862</v>
      </c>
      <c r="F39" s="937">
        <v>478945.55337446748</v>
      </c>
      <c r="G39" s="937">
        <v>1939584.2857774044</v>
      </c>
      <c r="H39" s="937">
        <v>810148.09989637742</v>
      </c>
      <c r="I39" s="937">
        <v>198290.11322616538</v>
      </c>
      <c r="J39" s="937">
        <v>470367.30932957499</v>
      </c>
      <c r="K39" s="937">
        <v>455939.51429881161</v>
      </c>
      <c r="L39" s="937">
        <v>1934745.0367509294</v>
      </c>
      <c r="M39" s="937">
        <v>1934745.0367509294</v>
      </c>
      <c r="N39" s="937">
        <v>1868454.0120855761</v>
      </c>
      <c r="O39" s="1012">
        <v>66291.024665353354</v>
      </c>
      <c r="P39" s="1013">
        <v>66291.024665353354</v>
      </c>
      <c r="Q39" s="1014">
        <v>53705.729742442636</v>
      </c>
      <c r="R39" s="165">
        <v>1881039.3070084867</v>
      </c>
      <c r="S39" s="956">
        <v>1.0067356728297867</v>
      </c>
      <c r="T39" s="957">
        <v>0.97224144333114182</v>
      </c>
      <c r="U39" s="951" t="b">
        <v>0</v>
      </c>
      <c r="V39" s="937">
        <v>1863380.314587964</v>
      </c>
      <c r="W39" s="937">
        <v>1863380.3145879644</v>
      </c>
      <c r="X39" s="937">
        <v>1863380.3145879644</v>
      </c>
      <c r="Y39" s="937">
        <v>765803.82935031678</v>
      </c>
      <c r="Z39" s="937">
        <v>184655.11277289901</v>
      </c>
      <c r="AA39" s="937">
        <v>456613.86197098374</v>
      </c>
      <c r="AB39" s="937">
        <v>461381.20799137652</v>
      </c>
      <c r="AC39" s="937">
        <v>1868454.0120855761</v>
      </c>
      <c r="AD39" s="958">
        <v>0.31467473524962181</v>
      </c>
      <c r="AE39" s="959">
        <v>0</v>
      </c>
      <c r="AF39" s="959">
        <v>0</v>
      </c>
      <c r="AG39" s="959">
        <v>0.95</v>
      </c>
      <c r="AH39" s="959">
        <v>0.95</v>
      </c>
      <c r="AI39" s="937">
        <v>1775031.3114812972</v>
      </c>
      <c r="AJ39" s="937">
        <v>0</v>
      </c>
      <c r="AK39" s="937">
        <v>1863380.3145879644</v>
      </c>
      <c r="AL39" s="937">
        <v>1861947.9854667436</v>
      </c>
      <c r="AM39" s="937">
        <v>1861947.9854667436</v>
      </c>
      <c r="AN39" s="937">
        <v>0</v>
      </c>
      <c r="AO39" s="937">
        <v>1861947.9854667436</v>
      </c>
      <c r="AP39" s="937">
        <v>1861944.0148452164</v>
      </c>
      <c r="AQ39" s="937">
        <v>1861944.0148452164</v>
      </c>
      <c r="AR39" s="937">
        <v>0</v>
      </c>
      <c r="AS39" s="937">
        <v>1861944.0148452164</v>
      </c>
      <c r="AT39" s="937">
        <v>1861944.0148452164</v>
      </c>
      <c r="AU39" s="937">
        <v>1861944.0148452164</v>
      </c>
      <c r="AV39" s="937">
        <v>0</v>
      </c>
      <c r="AW39" s="937">
        <v>1456</v>
      </c>
      <c r="AX39" s="952">
        <v>1279</v>
      </c>
      <c r="AY39" s="953">
        <v>0</v>
      </c>
      <c r="AZ39" s="960">
        <v>0</v>
      </c>
      <c r="BA39" s="961">
        <v>1861944.0148452164</v>
      </c>
      <c r="BB39" s="964">
        <v>1860665.0148452164</v>
      </c>
      <c r="BC39" s="174">
        <v>0</v>
      </c>
      <c r="BD39" s="183">
        <v>0</v>
      </c>
      <c r="BE39" s="176">
        <v>0</v>
      </c>
      <c r="BF39" s="634">
        <v>0</v>
      </c>
      <c r="BG39" s="176">
        <v>1</v>
      </c>
      <c r="BH39" s="634">
        <v>1279</v>
      </c>
      <c r="BI39" s="185">
        <v>0</v>
      </c>
      <c r="BJ39" s="634">
        <v>0</v>
      </c>
      <c r="BK39" s="180">
        <v>1279</v>
      </c>
      <c r="BL39" s="13"/>
    </row>
    <row r="40" spans="1:64" ht="14.5" x14ac:dyDescent="0.35">
      <c r="A40" s="951">
        <v>4700780</v>
      </c>
      <c r="B40" s="937" t="s">
        <v>129</v>
      </c>
      <c r="C40" s="937">
        <v>527005.89614592853</v>
      </c>
      <c r="D40" s="937">
        <v>127074.75394497246</v>
      </c>
      <c r="E40" s="937">
        <v>210614.77941596939</v>
      </c>
      <c r="F40" s="937">
        <v>212813.73484441498</v>
      </c>
      <c r="G40" s="937">
        <v>1077509.1643512854</v>
      </c>
      <c r="H40" s="937">
        <v>524083.53565212124</v>
      </c>
      <c r="I40" s="937">
        <v>128273.56336171164</v>
      </c>
      <c r="J40" s="937">
        <v>210118.94266816598</v>
      </c>
      <c r="K40" s="937">
        <v>191549.83290731511</v>
      </c>
      <c r="L40" s="937">
        <v>1054025.874589314</v>
      </c>
      <c r="M40" s="937">
        <v>1054025.874589314</v>
      </c>
      <c r="N40" s="937">
        <v>961936.83104906208</v>
      </c>
      <c r="O40" s="1012">
        <v>92089.043540251907</v>
      </c>
      <c r="P40" s="1013">
        <v>92089.043540251907</v>
      </c>
      <c r="Q40" s="1014">
        <v>74606.016569806467</v>
      </c>
      <c r="R40" s="165">
        <v>979419.85801950749</v>
      </c>
      <c r="S40" s="956">
        <v>1.0181748181441175</v>
      </c>
      <c r="T40" s="957">
        <v>0.92921804068721214</v>
      </c>
      <c r="U40" s="951" t="b">
        <v>0</v>
      </c>
      <c r="V40" s="937">
        <v>970225.17092028784</v>
      </c>
      <c r="W40" s="937">
        <v>970225.17092028807</v>
      </c>
      <c r="X40" s="937">
        <v>970225.17092028807</v>
      </c>
      <c r="Y40" s="937">
        <v>470479.87938737654</v>
      </c>
      <c r="Z40" s="937">
        <v>113444.86911140052</v>
      </c>
      <c r="AA40" s="937">
        <v>188024.49221438324</v>
      </c>
      <c r="AB40" s="937">
        <v>189987.59033590183</v>
      </c>
      <c r="AC40" s="937">
        <v>961936.83104906208</v>
      </c>
      <c r="AD40" s="958">
        <v>0.17531476535673407</v>
      </c>
      <c r="AE40" s="959">
        <v>0</v>
      </c>
      <c r="AF40" s="959">
        <v>0.9</v>
      </c>
      <c r="AG40" s="959">
        <v>0</v>
      </c>
      <c r="AH40" s="959">
        <v>0.9</v>
      </c>
      <c r="AI40" s="937">
        <v>865743.14794415585</v>
      </c>
      <c r="AJ40" s="937">
        <v>0</v>
      </c>
      <c r="AK40" s="937">
        <v>970225.17092028807</v>
      </c>
      <c r="AL40" s="937">
        <v>969479.3855561458</v>
      </c>
      <c r="AM40" s="937">
        <v>969479.3855561458</v>
      </c>
      <c r="AN40" s="937">
        <v>0</v>
      </c>
      <c r="AO40" s="937">
        <v>969479.3855561458</v>
      </c>
      <c r="AP40" s="937">
        <v>969477.31813227118</v>
      </c>
      <c r="AQ40" s="937">
        <v>969477.31813227118</v>
      </c>
      <c r="AR40" s="937">
        <v>0</v>
      </c>
      <c r="AS40" s="937">
        <v>969477.31813227118</v>
      </c>
      <c r="AT40" s="937">
        <v>969477.31813227118</v>
      </c>
      <c r="AU40" s="937">
        <v>969477.31813227118</v>
      </c>
      <c r="AV40" s="937">
        <v>0</v>
      </c>
      <c r="AW40" s="937">
        <v>919</v>
      </c>
      <c r="AX40" s="952">
        <v>1055</v>
      </c>
      <c r="AY40" s="953">
        <v>0</v>
      </c>
      <c r="AZ40" s="960">
        <v>0</v>
      </c>
      <c r="BA40" s="961">
        <v>969477.31813227118</v>
      </c>
      <c r="BB40" s="964">
        <v>967367.31813227118</v>
      </c>
      <c r="BC40" s="174">
        <v>1</v>
      </c>
      <c r="BD40" s="183">
        <v>1055</v>
      </c>
      <c r="BE40" s="176">
        <v>0</v>
      </c>
      <c r="BF40" s="634">
        <v>0</v>
      </c>
      <c r="BG40" s="176">
        <v>1</v>
      </c>
      <c r="BH40" s="634">
        <v>1055</v>
      </c>
      <c r="BI40" s="185">
        <v>0</v>
      </c>
      <c r="BJ40" s="634">
        <v>0</v>
      </c>
      <c r="BK40" s="180">
        <v>2110</v>
      </c>
      <c r="BL40" s="13"/>
    </row>
    <row r="41" spans="1:64" ht="14.5" x14ac:dyDescent="0.35">
      <c r="A41" s="951">
        <v>4700149</v>
      </c>
      <c r="B41" s="965" t="s">
        <v>130</v>
      </c>
      <c r="C41" s="937">
        <v>1155601.5442178468</v>
      </c>
      <c r="D41" s="966">
        <v>275274.85725162202</v>
      </c>
      <c r="E41" s="937">
        <v>904544.51123140089</v>
      </c>
      <c r="F41" s="937">
        <v>922161.86517581635</v>
      </c>
      <c r="G41" s="937">
        <v>3257582.7778766858</v>
      </c>
      <c r="H41" s="937">
        <v>982261.3125851698</v>
      </c>
      <c r="I41" s="937">
        <v>0</v>
      </c>
      <c r="J41" s="937">
        <v>768862.83454669069</v>
      </c>
      <c r="K41" s="937">
        <v>783837.58539944387</v>
      </c>
      <c r="L41" s="937">
        <v>2534961.7325313045</v>
      </c>
      <c r="M41" s="937">
        <v>2534961.7325313045</v>
      </c>
      <c r="N41" s="937">
        <v>2703228.6995132314</v>
      </c>
      <c r="O41" s="1012">
        <v>-168266.96698192693</v>
      </c>
      <c r="P41" s="1013" t="s">
        <v>108</v>
      </c>
      <c r="Q41" s="1014">
        <v>0</v>
      </c>
      <c r="R41" s="165">
        <v>2534961.7325313045</v>
      </c>
      <c r="S41" s="956">
        <v>0.93775333658886251</v>
      </c>
      <c r="T41" s="957">
        <v>1</v>
      </c>
      <c r="U41" s="951" t="b">
        <v>0</v>
      </c>
      <c r="V41" s="937">
        <v>2511163.7875046916</v>
      </c>
      <c r="W41" s="937">
        <v>2511163.7875046921</v>
      </c>
      <c r="X41" s="937">
        <v>2511163.7875046921</v>
      </c>
      <c r="Y41" s="937">
        <v>1047462.3488498668</v>
      </c>
      <c r="Z41" s="937">
        <v>249515.11184701195</v>
      </c>
      <c r="AA41" s="937">
        <v>819898.79912715452</v>
      </c>
      <c r="AB41" s="937">
        <v>835867.55153620988</v>
      </c>
      <c r="AC41" s="937">
        <v>2952743.8113602432</v>
      </c>
      <c r="AD41" s="958">
        <v>0.10199179261335202</v>
      </c>
      <c r="AE41" s="959">
        <v>0.85</v>
      </c>
      <c r="AF41" s="959">
        <v>0</v>
      </c>
      <c r="AG41" s="959">
        <v>0</v>
      </c>
      <c r="AH41" s="959">
        <v>0.85</v>
      </c>
      <c r="AI41" s="937">
        <v>2509832.2396562067</v>
      </c>
      <c r="AJ41" s="937">
        <v>0</v>
      </c>
      <c r="AK41" s="937">
        <v>2511163.7875046921</v>
      </c>
      <c r="AL41" s="937">
        <v>2509233.5250709639</v>
      </c>
      <c r="AM41" s="937">
        <v>2509233.5250709639</v>
      </c>
      <c r="AN41" s="937">
        <v>2509832.2396562067</v>
      </c>
      <c r="AO41" s="937">
        <v>0</v>
      </c>
      <c r="AP41" s="937">
        <v>0</v>
      </c>
      <c r="AQ41" s="937">
        <v>2509832.2396562067</v>
      </c>
      <c r="AR41" s="937">
        <v>0</v>
      </c>
      <c r="AS41" s="937">
        <v>0</v>
      </c>
      <c r="AT41" s="937">
        <v>0</v>
      </c>
      <c r="AU41" s="937">
        <v>2509832.2396562067</v>
      </c>
      <c r="AV41" s="937">
        <v>0</v>
      </c>
      <c r="AW41" s="937">
        <v>1019</v>
      </c>
      <c r="AX41" s="952">
        <v>2463</v>
      </c>
      <c r="AY41" s="953">
        <v>0</v>
      </c>
      <c r="AZ41" s="960">
        <v>0</v>
      </c>
      <c r="BA41" s="961">
        <v>2509832.2396562067</v>
      </c>
      <c r="BB41" s="964">
        <v>2509832.2396562067</v>
      </c>
      <c r="BC41" s="174">
        <v>0</v>
      </c>
      <c r="BD41" s="183">
        <v>0</v>
      </c>
      <c r="BE41" s="176">
        <v>0</v>
      </c>
      <c r="BF41" s="634">
        <v>0</v>
      </c>
      <c r="BG41" s="176">
        <v>0</v>
      </c>
      <c r="BH41" s="634">
        <v>0</v>
      </c>
      <c r="BI41" s="185">
        <v>0</v>
      </c>
      <c r="BJ41" s="634">
        <v>0</v>
      </c>
      <c r="BK41" s="180">
        <v>0</v>
      </c>
      <c r="BL41" s="13"/>
    </row>
    <row r="42" spans="1:64" ht="14.5" x14ac:dyDescent="0.35">
      <c r="A42" s="951">
        <v>4700850</v>
      </c>
      <c r="B42" s="937" t="s">
        <v>131</v>
      </c>
      <c r="C42" s="937">
        <v>211430.36945675779</v>
      </c>
      <c r="D42" s="937">
        <v>50981.331274844961</v>
      </c>
      <c r="E42" s="937">
        <v>88945.604303467189</v>
      </c>
      <c r="F42" s="937">
        <v>89874.254324903712</v>
      </c>
      <c r="G42" s="937">
        <v>441231.55935997365</v>
      </c>
      <c r="H42" s="937">
        <v>222556.02198925699</v>
      </c>
      <c r="I42" s="937">
        <v>54472.335126206286</v>
      </c>
      <c r="J42" s="937">
        <v>95078.266048081103</v>
      </c>
      <c r="K42" s="937">
        <v>80886.828892413338</v>
      </c>
      <c r="L42" s="937">
        <v>452993.45205595775</v>
      </c>
      <c r="M42" s="937">
        <v>452993.45205595775</v>
      </c>
      <c r="N42" s="937">
        <v>393585.45033677376</v>
      </c>
      <c r="O42" s="1012">
        <v>59408.001719183987</v>
      </c>
      <c r="P42" s="1013">
        <v>59408.001719183987</v>
      </c>
      <c r="Q42" s="1014">
        <v>48129.442876700421</v>
      </c>
      <c r="R42" s="165">
        <v>404864.00917925732</v>
      </c>
      <c r="S42" s="956">
        <v>1.0286559343919675</v>
      </c>
      <c r="T42" s="957">
        <v>0.89375245346646848</v>
      </c>
      <c r="U42" s="951" t="b">
        <v>0</v>
      </c>
      <c r="V42" s="937">
        <v>401063.18989664002</v>
      </c>
      <c r="W42" s="937">
        <v>401063.18989664008</v>
      </c>
      <c r="X42" s="937">
        <v>401063.18989664008</v>
      </c>
      <c r="Y42" s="937">
        <v>188599.19562013409</v>
      </c>
      <c r="Z42" s="937">
        <v>45476.144674882358</v>
      </c>
      <c r="AA42" s="937">
        <v>79340.869850825868</v>
      </c>
      <c r="AB42" s="937">
        <v>80169.240190931479</v>
      </c>
      <c r="AC42" s="937">
        <v>393585.45033677376</v>
      </c>
      <c r="AD42" s="958">
        <v>0.21655024180548094</v>
      </c>
      <c r="AE42" s="959">
        <v>0</v>
      </c>
      <c r="AF42" s="959">
        <v>0.9</v>
      </c>
      <c r="AG42" s="959">
        <v>0</v>
      </c>
      <c r="AH42" s="959">
        <v>0.9</v>
      </c>
      <c r="AI42" s="937">
        <v>354226.9053030964</v>
      </c>
      <c r="AJ42" s="937">
        <v>0</v>
      </c>
      <c r="AK42" s="937">
        <v>401063.18989664008</v>
      </c>
      <c r="AL42" s="937">
        <v>400754.90366980736</v>
      </c>
      <c r="AM42" s="937">
        <v>400754.90366980736</v>
      </c>
      <c r="AN42" s="937">
        <v>0</v>
      </c>
      <c r="AO42" s="937">
        <v>400754.90366980736</v>
      </c>
      <c r="AP42" s="937">
        <v>400754.04905621987</v>
      </c>
      <c r="AQ42" s="937">
        <v>400754.04905621987</v>
      </c>
      <c r="AR42" s="937">
        <v>0</v>
      </c>
      <c r="AS42" s="937">
        <v>400754.04905621987</v>
      </c>
      <c r="AT42" s="937">
        <v>400754.04905621987</v>
      </c>
      <c r="AU42" s="937">
        <v>400754.04905621987</v>
      </c>
      <c r="AV42" s="937">
        <v>0</v>
      </c>
      <c r="AW42" s="937">
        <v>403</v>
      </c>
      <c r="AX42" s="952">
        <v>994</v>
      </c>
      <c r="AY42" s="953">
        <v>0</v>
      </c>
      <c r="AZ42" s="960">
        <v>0</v>
      </c>
      <c r="BA42" s="961">
        <v>400754.04905621987</v>
      </c>
      <c r="BB42" s="963">
        <v>400754.04905621987</v>
      </c>
      <c r="BC42" s="174">
        <v>0</v>
      </c>
      <c r="BD42" s="183">
        <v>0</v>
      </c>
      <c r="BE42" s="176">
        <v>0</v>
      </c>
      <c r="BF42" s="634">
        <v>0</v>
      </c>
      <c r="BG42" s="176">
        <v>0</v>
      </c>
      <c r="BH42" s="634">
        <v>0</v>
      </c>
      <c r="BI42" s="185">
        <v>0</v>
      </c>
      <c r="BJ42" s="634">
        <v>0</v>
      </c>
      <c r="BK42" s="180">
        <v>0</v>
      </c>
      <c r="BL42" s="13"/>
    </row>
    <row r="43" spans="1:64" ht="14.5" x14ac:dyDescent="0.35">
      <c r="A43" s="951">
        <v>4700900</v>
      </c>
      <c r="B43" s="937" t="s">
        <v>132</v>
      </c>
      <c r="C43" s="937">
        <v>1043021.5998200949</v>
      </c>
      <c r="D43" s="937">
        <v>251499.48819496532</v>
      </c>
      <c r="E43" s="937">
        <v>508441.07584030833</v>
      </c>
      <c r="F43" s="937">
        <v>513749.53171821072</v>
      </c>
      <c r="G43" s="937">
        <v>2316711.6955735791</v>
      </c>
      <c r="H43" s="937">
        <v>1061973.2761422857</v>
      </c>
      <c r="I43" s="937">
        <v>259926.30384043354</v>
      </c>
      <c r="J43" s="937">
        <v>511867.09669482009</v>
      </c>
      <c r="K43" s="937">
        <v>462374.57854638965</v>
      </c>
      <c r="L43" s="937">
        <v>2296141.255223929</v>
      </c>
      <c r="M43" s="937">
        <v>2296141.255223929</v>
      </c>
      <c r="N43" s="937">
        <v>2013963.7054252918</v>
      </c>
      <c r="O43" s="1012">
        <v>282177.54979863716</v>
      </c>
      <c r="P43" s="1013">
        <v>282177.54979863716</v>
      </c>
      <c r="Q43" s="1014">
        <v>228606.38080905544</v>
      </c>
      <c r="R43" s="165">
        <v>2067534.8744148735</v>
      </c>
      <c r="S43" s="956">
        <v>1.0265998681333084</v>
      </c>
      <c r="T43" s="957">
        <v>0.90043888620138013</v>
      </c>
      <c r="U43" s="951" t="b">
        <v>0</v>
      </c>
      <c r="V43" s="937">
        <v>2048125.0818919714</v>
      </c>
      <c r="W43" s="937">
        <v>2048125.0818919716</v>
      </c>
      <c r="X43" s="937">
        <v>2048125.0818919716</v>
      </c>
      <c r="Y43" s="937">
        <v>906719.48953588668</v>
      </c>
      <c r="Z43" s="937">
        <v>218633.52359530138</v>
      </c>
      <c r="AA43" s="937">
        <v>441997.97283634311</v>
      </c>
      <c r="AB43" s="937">
        <v>446612.71945776074</v>
      </c>
      <c r="AC43" s="937">
        <v>2013963.7054252918</v>
      </c>
      <c r="AD43" s="958">
        <v>0.24880134767396656</v>
      </c>
      <c r="AE43" s="959">
        <v>0</v>
      </c>
      <c r="AF43" s="959">
        <v>0.9</v>
      </c>
      <c r="AG43" s="959">
        <v>0</v>
      </c>
      <c r="AH43" s="959">
        <v>0.9</v>
      </c>
      <c r="AI43" s="937">
        <v>1812567.3348827627</v>
      </c>
      <c r="AJ43" s="937">
        <v>0</v>
      </c>
      <c r="AK43" s="937">
        <v>2048125.0818919716</v>
      </c>
      <c r="AL43" s="937">
        <v>2046550.7445568983</v>
      </c>
      <c r="AM43" s="937">
        <v>2046550.7445568983</v>
      </c>
      <c r="AN43" s="937">
        <v>0</v>
      </c>
      <c r="AO43" s="937">
        <v>2046550.7445568983</v>
      </c>
      <c r="AP43" s="937">
        <v>2046546.3802682573</v>
      </c>
      <c r="AQ43" s="937">
        <v>2046546.3802682573</v>
      </c>
      <c r="AR43" s="937">
        <v>0</v>
      </c>
      <c r="AS43" s="937">
        <v>2046546.3802682573</v>
      </c>
      <c r="AT43" s="937">
        <v>2046546.3802682573</v>
      </c>
      <c r="AU43" s="937">
        <v>2046546.3802682573</v>
      </c>
      <c r="AV43" s="937">
        <v>0</v>
      </c>
      <c r="AW43" s="937">
        <v>1920</v>
      </c>
      <c r="AX43" s="952">
        <v>1066</v>
      </c>
      <c r="AY43" s="953">
        <v>7</v>
      </c>
      <c r="AZ43" s="960">
        <v>7462</v>
      </c>
      <c r="BA43" s="961">
        <v>2039084.3802682573</v>
      </c>
      <c r="BB43" s="964">
        <v>2034820.3802682573</v>
      </c>
      <c r="BC43" s="174">
        <v>1</v>
      </c>
      <c r="BD43" s="183">
        <v>1066</v>
      </c>
      <c r="BE43" s="176">
        <v>0</v>
      </c>
      <c r="BF43" s="634">
        <v>0</v>
      </c>
      <c r="BG43" s="176">
        <v>1</v>
      </c>
      <c r="BH43" s="634">
        <v>1066</v>
      </c>
      <c r="BI43" s="185">
        <v>2</v>
      </c>
      <c r="BJ43" s="634">
        <v>2132</v>
      </c>
      <c r="BK43" s="180">
        <v>4264</v>
      </c>
      <c r="BL43" s="13"/>
    </row>
    <row r="44" spans="1:64" ht="14.5" x14ac:dyDescent="0.35">
      <c r="A44" s="951">
        <v>4703180</v>
      </c>
      <c r="B44" s="965" t="s">
        <v>133</v>
      </c>
      <c r="C44" s="937">
        <v>11901705</v>
      </c>
      <c r="D44" s="937">
        <v>2869809.3608687292</v>
      </c>
      <c r="E44" s="937">
        <v>9315292</v>
      </c>
      <c r="F44" s="937">
        <v>9412550</v>
      </c>
      <c r="G44" s="937">
        <v>33499356</v>
      </c>
      <c r="H44" s="937">
        <v>12120776</v>
      </c>
      <c r="I44" s="937">
        <v>2966655</v>
      </c>
      <c r="J44" s="937">
        <v>9661692</v>
      </c>
      <c r="K44" s="937">
        <v>10480320</v>
      </c>
      <c r="L44" s="937">
        <v>35229443</v>
      </c>
      <c r="M44" s="937">
        <v>35229443</v>
      </c>
      <c r="N44" s="937">
        <v>30989381.726952519</v>
      </c>
      <c r="O44" s="1012">
        <v>4240061.2730474807</v>
      </c>
      <c r="P44" s="1013">
        <v>4240061.2730474807</v>
      </c>
      <c r="Q44" s="1014">
        <v>3435089.2292165696</v>
      </c>
      <c r="R44" s="165">
        <v>31794353.770783432</v>
      </c>
      <c r="S44" s="956">
        <v>1.0259757374614158</v>
      </c>
      <c r="T44" s="957">
        <v>0.90249379675924568</v>
      </c>
      <c r="U44" s="951" t="b">
        <v>0</v>
      </c>
      <c r="V44" s="937">
        <v>31495871.835737322</v>
      </c>
      <c r="W44" s="937">
        <v>31495871.835737329</v>
      </c>
      <c r="X44" s="937">
        <v>31495871.835737329</v>
      </c>
      <c r="Y44" s="937">
        <v>11009957.190622713</v>
      </c>
      <c r="Z44" s="937">
        <v>2654785.8654212183</v>
      </c>
      <c r="AA44" s="937">
        <v>8617333.9146072138</v>
      </c>
      <c r="AB44" s="937">
        <v>8707304.7563013732</v>
      </c>
      <c r="AC44" s="937">
        <v>30989381.726952519</v>
      </c>
      <c r="AD44" s="958">
        <v>0.22515462648600412</v>
      </c>
      <c r="AE44" s="959">
        <v>0</v>
      </c>
      <c r="AF44" s="959">
        <v>0.9</v>
      </c>
      <c r="AG44" s="959">
        <v>0</v>
      </c>
      <c r="AH44" s="959">
        <v>0.9</v>
      </c>
      <c r="AI44" s="937">
        <v>27890443.554257266</v>
      </c>
      <c r="AJ44" s="937">
        <v>0</v>
      </c>
      <c r="AK44" s="937">
        <v>31495871.835737329</v>
      </c>
      <c r="AL44" s="937">
        <v>31471661.826607473</v>
      </c>
      <c r="AM44" s="937">
        <v>31471661.826607473</v>
      </c>
      <c r="AN44" s="937">
        <v>0</v>
      </c>
      <c r="AO44" s="937">
        <v>31471661.826607473</v>
      </c>
      <c r="AP44" s="937">
        <v>31471594.712993708</v>
      </c>
      <c r="AQ44" s="937">
        <v>31471594.712993708</v>
      </c>
      <c r="AR44" s="937">
        <v>0</v>
      </c>
      <c r="AS44" s="937">
        <v>31471594.712993708</v>
      </c>
      <c r="AT44" s="937">
        <v>31471594.712993708</v>
      </c>
      <c r="AU44" s="937">
        <v>31471594.712993708</v>
      </c>
      <c r="AV44" s="937">
        <v>0</v>
      </c>
      <c r="AW44" s="937">
        <v>21951</v>
      </c>
      <c r="AX44" s="952">
        <v>1434</v>
      </c>
      <c r="AY44" s="953">
        <v>175</v>
      </c>
      <c r="AZ44" s="960">
        <v>250950</v>
      </c>
      <c r="BA44" s="961">
        <v>31220644.712993708</v>
      </c>
      <c r="BB44" s="976">
        <v>31174756.712993708</v>
      </c>
      <c r="BC44" s="174">
        <v>9</v>
      </c>
      <c r="BD44" s="183">
        <v>12906</v>
      </c>
      <c r="BE44" s="176">
        <v>0</v>
      </c>
      <c r="BF44" s="634">
        <v>0</v>
      </c>
      <c r="BG44" s="176">
        <v>23</v>
      </c>
      <c r="BH44" s="634">
        <v>32982</v>
      </c>
      <c r="BI44" s="185">
        <v>0</v>
      </c>
      <c r="BJ44" s="634">
        <v>0</v>
      </c>
      <c r="BK44" s="180">
        <v>45888</v>
      </c>
      <c r="BL44" s="13"/>
    </row>
    <row r="45" spans="1:64" ht="14.5" x14ac:dyDescent="0.35">
      <c r="A45" s="951">
        <v>4700930</v>
      </c>
      <c r="B45" s="937" t="s">
        <v>134</v>
      </c>
      <c r="C45" s="937">
        <v>127732.24695017489</v>
      </c>
      <c r="D45" s="937">
        <v>30511.571999803877</v>
      </c>
      <c r="E45" s="937">
        <v>77802.904880571557</v>
      </c>
      <c r="F45" s="937">
        <v>77528.195482422758</v>
      </c>
      <c r="G45" s="937">
        <v>313574.9193129731</v>
      </c>
      <c r="H45" s="937">
        <v>130882.82186464993</v>
      </c>
      <c r="I45" s="937">
        <v>32034.599069257794</v>
      </c>
      <c r="J45" s="937">
        <v>74585.993367112955</v>
      </c>
      <c r="K45" s="937">
        <v>74322.642360107988</v>
      </c>
      <c r="L45" s="937">
        <v>311826.05666112865</v>
      </c>
      <c r="M45" s="937">
        <v>311826.05666112865</v>
      </c>
      <c r="N45" s="937">
        <v>310466.39952762064</v>
      </c>
      <c r="O45" s="1012">
        <v>1359.657133508008</v>
      </c>
      <c r="P45" s="1013">
        <v>1359.657133508008</v>
      </c>
      <c r="Q45" s="1014">
        <v>1101.5273775475303</v>
      </c>
      <c r="R45" s="165">
        <v>310724.52928358113</v>
      </c>
      <c r="S45" s="956">
        <v>1.0008314257399618</v>
      </c>
      <c r="T45" s="957">
        <v>0.9964674941236723</v>
      </c>
      <c r="U45" s="951" t="b">
        <v>0</v>
      </c>
      <c r="V45" s="937">
        <v>307807.48119902215</v>
      </c>
      <c r="W45" s="937">
        <v>307807.48119902221</v>
      </c>
      <c r="X45" s="937">
        <v>307807.48119902221</v>
      </c>
      <c r="Y45" s="937">
        <v>126466.01616315251</v>
      </c>
      <c r="Z45" s="937">
        <v>30209.105764776537</v>
      </c>
      <c r="AA45" s="937">
        <v>77031.631879181528</v>
      </c>
      <c r="AB45" s="937">
        <v>76759.645720510045</v>
      </c>
      <c r="AC45" s="937">
        <v>310466.39952762064</v>
      </c>
      <c r="AD45" s="958">
        <v>0.33503184713375794</v>
      </c>
      <c r="AE45" s="959">
        <v>0</v>
      </c>
      <c r="AF45" s="959">
        <v>0</v>
      </c>
      <c r="AG45" s="959">
        <v>0.95</v>
      </c>
      <c r="AH45" s="959">
        <v>0.95</v>
      </c>
      <c r="AI45" s="937">
        <v>294943.07955123961</v>
      </c>
      <c r="AJ45" s="937">
        <v>0</v>
      </c>
      <c r="AK45" s="937">
        <v>307807.48119902221</v>
      </c>
      <c r="AL45" s="937">
        <v>307570.87806674727</v>
      </c>
      <c r="AM45" s="937">
        <v>307570.87806674727</v>
      </c>
      <c r="AN45" s="937">
        <v>0</v>
      </c>
      <c r="AO45" s="937">
        <v>307570.87806674727</v>
      </c>
      <c r="AP45" s="937">
        <v>307570.22216896759</v>
      </c>
      <c r="AQ45" s="937">
        <v>307570.22216896759</v>
      </c>
      <c r="AR45" s="937">
        <v>0</v>
      </c>
      <c r="AS45" s="937">
        <v>307570.22216896759</v>
      </c>
      <c r="AT45" s="937">
        <v>307570.22216896759</v>
      </c>
      <c r="AU45" s="937">
        <v>307570.22216896759</v>
      </c>
      <c r="AV45" s="937">
        <v>0</v>
      </c>
      <c r="AW45" s="937">
        <v>263</v>
      </c>
      <c r="AX45" s="952">
        <v>1169</v>
      </c>
      <c r="AY45" s="953">
        <v>0</v>
      </c>
      <c r="AZ45" s="960">
        <v>0</v>
      </c>
      <c r="BA45" s="961">
        <v>307570.22216896759</v>
      </c>
      <c r="BB45" s="964">
        <v>307570.22216896759</v>
      </c>
      <c r="BC45" s="174">
        <v>0</v>
      </c>
      <c r="BD45" s="183">
        <v>0</v>
      </c>
      <c r="BE45" s="176">
        <v>0</v>
      </c>
      <c r="BF45" s="634">
        <v>0</v>
      </c>
      <c r="BG45" s="176">
        <v>0</v>
      </c>
      <c r="BH45" s="634">
        <v>0</v>
      </c>
      <c r="BI45" s="185">
        <v>0</v>
      </c>
      <c r="BJ45" s="634">
        <v>0</v>
      </c>
      <c r="BK45" s="180">
        <v>0</v>
      </c>
      <c r="BL45" s="13"/>
    </row>
    <row r="46" spans="1:64" ht="14.5" x14ac:dyDescent="0.35">
      <c r="A46" s="951">
        <v>4700960</v>
      </c>
      <c r="B46" s="937" t="s">
        <v>135</v>
      </c>
      <c r="C46" s="937">
        <v>241260.89188011229</v>
      </c>
      <c r="D46" s="937">
        <v>58174.241875503765</v>
      </c>
      <c r="E46" s="937">
        <v>113864.6636760251</v>
      </c>
      <c r="F46" s="937">
        <v>115053.48490211775</v>
      </c>
      <c r="G46" s="937">
        <v>528353.28233375889</v>
      </c>
      <c r="H46" s="937">
        <v>228078.50392447438</v>
      </c>
      <c r="I46" s="937">
        <v>55824.005973010411</v>
      </c>
      <c r="J46" s="937">
        <v>102478.19730842259</v>
      </c>
      <c r="K46" s="937">
        <v>103548.13641190597</v>
      </c>
      <c r="L46" s="937">
        <v>489928.84361781337</v>
      </c>
      <c r="M46" s="937">
        <v>489928.84361781337</v>
      </c>
      <c r="N46" s="937">
        <v>478692.52248721581</v>
      </c>
      <c r="O46" s="1012">
        <v>11236.321130597556</v>
      </c>
      <c r="P46" s="1013">
        <v>11236.321130597556</v>
      </c>
      <c r="Q46" s="1014">
        <v>9103.1150745594405</v>
      </c>
      <c r="R46" s="165">
        <v>480825.72854325391</v>
      </c>
      <c r="S46" s="956">
        <v>1.0044563178989183</v>
      </c>
      <c r="T46" s="957">
        <v>0.98141951592941801</v>
      </c>
      <c r="U46" s="951" t="b">
        <v>0</v>
      </c>
      <c r="V46" s="937">
        <v>476311.788901322</v>
      </c>
      <c r="W46" s="937">
        <v>476311.78890132211</v>
      </c>
      <c r="X46" s="937">
        <v>476311.78890132211</v>
      </c>
      <c r="Y46" s="937">
        <v>218584.39944100112</v>
      </c>
      <c r="Z46" s="937">
        <v>52706.352961719851</v>
      </c>
      <c r="AA46" s="937">
        <v>103162.34402193713</v>
      </c>
      <c r="AB46" s="937">
        <v>104239.42606255772</v>
      </c>
      <c r="AC46" s="937">
        <v>478692.52248721581</v>
      </c>
      <c r="AD46" s="958">
        <v>0.22868217054263565</v>
      </c>
      <c r="AE46" s="959">
        <v>0</v>
      </c>
      <c r="AF46" s="959">
        <v>0.9</v>
      </c>
      <c r="AG46" s="959">
        <v>0</v>
      </c>
      <c r="AH46" s="959">
        <v>0.9</v>
      </c>
      <c r="AI46" s="937">
        <v>430823.27023849427</v>
      </c>
      <c r="AJ46" s="937">
        <v>0</v>
      </c>
      <c r="AK46" s="937">
        <v>476311.78890132211</v>
      </c>
      <c r="AL46" s="937">
        <v>475945.66114914877</v>
      </c>
      <c r="AM46" s="937">
        <v>475945.66114914877</v>
      </c>
      <c r="AN46" s="937">
        <v>0</v>
      </c>
      <c r="AO46" s="937">
        <v>475945.66114914877</v>
      </c>
      <c r="AP46" s="937">
        <v>475944.6461905663</v>
      </c>
      <c r="AQ46" s="937">
        <v>475944.6461905663</v>
      </c>
      <c r="AR46" s="937">
        <v>0</v>
      </c>
      <c r="AS46" s="937">
        <v>475944.6461905663</v>
      </c>
      <c r="AT46" s="937">
        <v>475944.6461905663</v>
      </c>
      <c r="AU46" s="937">
        <v>475944.6461905663</v>
      </c>
      <c r="AV46" s="937">
        <v>0</v>
      </c>
      <c r="AW46" s="937">
        <v>413</v>
      </c>
      <c r="AX46" s="952">
        <v>1152</v>
      </c>
      <c r="AY46" s="953">
        <v>0</v>
      </c>
      <c r="AZ46" s="960">
        <v>0</v>
      </c>
      <c r="BA46" s="961">
        <v>475944.6461905663</v>
      </c>
      <c r="BB46" s="964">
        <v>475944.6461905663</v>
      </c>
      <c r="BC46" s="174">
        <v>0</v>
      </c>
      <c r="BD46" s="183">
        <v>0</v>
      </c>
      <c r="BE46" s="176">
        <v>0</v>
      </c>
      <c r="BF46" s="634">
        <v>0</v>
      </c>
      <c r="BG46" s="176">
        <v>0</v>
      </c>
      <c r="BH46" s="634">
        <v>0</v>
      </c>
      <c r="BI46" s="185">
        <v>0</v>
      </c>
      <c r="BJ46" s="634">
        <v>0</v>
      </c>
      <c r="BK46" s="180">
        <v>0</v>
      </c>
      <c r="BL46" s="13"/>
    </row>
    <row r="47" spans="1:64" ht="14.5" x14ac:dyDescent="0.35">
      <c r="A47" s="951">
        <v>4700990</v>
      </c>
      <c r="B47" s="937" t="s">
        <v>136</v>
      </c>
      <c r="C47" s="937">
        <v>472578.27628577308</v>
      </c>
      <c r="D47" s="937">
        <v>113950.84688412127</v>
      </c>
      <c r="E47" s="937">
        <v>252103.76221496885</v>
      </c>
      <c r="F47" s="937">
        <v>254735.88963732458</v>
      </c>
      <c r="G47" s="937">
        <v>1093368.7750221877</v>
      </c>
      <c r="H47" s="937">
        <v>437932.81746273162</v>
      </c>
      <c r="I47" s="937">
        <v>107187.49815156723</v>
      </c>
      <c r="J47" s="937">
        <v>226893.38599347198</v>
      </c>
      <c r="K47" s="937">
        <v>229262.30067359214</v>
      </c>
      <c r="L47" s="937">
        <v>1001276.0022813629</v>
      </c>
      <c r="M47" s="937">
        <v>1001276.0022813629</v>
      </c>
      <c r="N47" s="937">
        <v>983511.40908626746</v>
      </c>
      <c r="O47" s="1012">
        <v>17764.593195095425</v>
      </c>
      <c r="P47" s="1013">
        <v>17764.593195095425</v>
      </c>
      <c r="Q47" s="1014">
        <v>14392.000213248552</v>
      </c>
      <c r="R47" s="165">
        <v>986884.00206811435</v>
      </c>
      <c r="S47" s="956">
        <v>1.00342913457911</v>
      </c>
      <c r="T47" s="957">
        <v>0.98562634060892595</v>
      </c>
      <c r="U47" s="951" t="b">
        <v>0</v>
      </c>
      <c r="V47" s="937">
        <v>977619.24239641358</v>
      </c>
      <c r="W47" s="937">
        <v>977619.24239641381</v>
      </c>
      <c r="X47" s="937">
        <v>977619.24239641381</v>
      </c>
      <c r="Y47" s="937">
        <v>425095.48199229315</v>
      </c>
      <c r="Z47" s="937">
        <v>102501.51691345067</v>
      </c>
      <c r="AA47" s="937">
        <v>226773.3742505695</v>
      </c>
      <c r="AB47" s="937">
        <v>229141.03592995409</v>
      </c>
      <c r="AC47" s="937">
        <v>983511.40908626746</v>
      </c>
      <c r="AD47" s="958">
        <v>0.25150650174437045</v>
      </c>
      <c r="AE47" s="959">
        <v>0</v>
      </c>
      <c r="AF47" s="959">
        <v>0.9</v>
      </c>
      <c r="AG47" s="959">
        <v>0</v>
      </c>
      <c r="AH47" s="959">
        <v>0.9</v>
      </c>
      <c r="AI47" s="937">
        <v>885160.26817764074</v>
      </c>
      <c r="AJ47" s="937">
        <v>0</v>
      </c>
      <c r="AK47" s="937">
        <v>977619.24239641381</v>
      </c>
      <c r="AL47" s="937">
        <v>976867.77341319667</v>
      </c>
      <c r="AM47" s="937">
        <v>976867.77341319667</v>
      </c>
      <c r="AN47" s="937">
        <v>0</v>
      </c>
      <c r="AO47" s="937">
        <v>976867.77341319667</v>
      </c>
      <c r="AP47" s="937">
        <v>976865.69023351569</v>
      </c>
      <c r="AQ47" s="937">
        <v>976865.69023351569</v>
      </c>
      <c r="AR47" s="937">
        <v>0</v>
      </c>
      <c r="AS47" s="937">
        <v>976865.69023351569</v>
      </c>
      <c r="AT47" s="937">
        <v>976865.69023351569</v>
      </c>
      <c r="AU47" s="937">
        <v>976865.69023351569</v>
      </c>
      <c r="AV47" s="937">
        <v>0</v>
      </c>
      <c r="AW47" s="937">
        <v>793</v>
      </c>
      <c r="AX47" s="952">
        <v>1232</v>
      </c>
      <c r="AY47" s="953">
        <v>30</v>
      </c>
      <c r="AZ47" s="960">
        <v>36960</v>
      </c>
      <c r="BA47" s="961">
        <v>939905.69023351569</v>
      </c>
      <c r="BB47" s="964">
        <v>937441.69023351569</v>
      </c>
      <c r="BC47" s="174">
        <v>0</v>
      </c>
      <c r="BD47" s="183">
        <v>0</v>
      </c>
      <c r="BE47" s="176">
        <v>0</v>
      </c>
      <c r="BF47" s="634">
        <v>0</v>
      </c>
      <c r="BG47" s="176">
        <v>2</v>
      </c>
      <c r="BH47" s="634">
        <v>2464</v>
      </c>
      <c r="BI47" s="185">
        <v>0</v>
      </c>
      <c r="BJ47" s="634">
        <v>0</v>
      </c>
      <c r="BK47" s="180">
        <v>2464</v>
      </c>
      <c r="BL47" s="13"/>
    </row>
    <row r="48" spans="1:64" ht="14.5" x14ac:dyDescent="0.35">
      <c r="A48" s="951">
        <v>4701020</v>
      </c>
      <c r="B48" s="937" t="s">
        <v>137</v>
      </c>
      <c r="C48" s="937">
        <v>906587.41128050967</v>
      </c>
      <c r="D48" s="937">
        <v>216557.74273031531</v>
      </c>
      <c r="E48" s="937">
        <v>397268.66038394405</v>
      </c>
      <c r="F48" s="937">
        <v>395865.96938204661</v>
      </c>
      <c r="G48" s="937">
        <v>1916279.7837768155</v>
      </c>
      <c r="H48" s="937">
        <v>815928.67015245871</v>
      </c>
      <c r="I48" s="937">
        <v>196397.77404063966</v>
      </c>
      <c r="J48" s="937">
        <v>357541.79434554966</v>
      </c>
      <c r="K48" s="937">
        <v>356279.37244384194</v>
      </c>
      <c r="L48" s="937">
        <v>1726147.61098249</v>
      </c>
      <c r="M48" s="937">
        <v>1726147.61098249</v>
      </c>
      <c r="N48" s="937">
        <v>1877363.7181056961</v>
      </c>
      <c r="O48" s="1012">
        <v>-151216.10712320614</v>
      </c>
      <c r="P48" s="1013" t="s">
        <v>108</v>
      </c>
      <c r="Q48" s="1014">
        <v>0</v>
      </c>
      <c r="R48" s="165">
        <v>1726147.61098249</v>
      </c>
      <c r="S48" s="956">
        <v>0.91945295114375236</v>
      </c>
      <c r="T48" s="957">
        <v>1</v>
      </c>
      <c r="U48" s="951" t="b">
        <v>0</v>
      </c>
      <c r="V48" s="937">
        <v>1709942.7249572636</v>
      </c>
      <c r="W48" s="937">
        <v>1709942.724957264</v>
      </c>
      <c r="X48" s="937">
        <v>1709942.724957264</v>
      </c>
      <c r="Y48" s="937">
        <v>888176.31310335977</v>
      </c>
      <c r="Z48" s="937">
        <v>212159.85918062174</v>
      </c>
      <c r="AA48" s="937">
        <v>389200.87539374357</v>
      </c>
      <c r="AB48" s="937">
        <v>387826.67042797105</v>
      </c>
      <c r="AC48" s="937">
        <v>1877363.7181056961</v>
      </c>
      <c r="AD48" s="958">
        <v>0.16003965194404671</v>
      </c>
      <c r="AE48" s="959">
        <v>0</v>
      </c>
      <c r="AF48" s="959">
        <v>0.9</v>
      </c>
      <c r="AG48" s="959">
        <v>0</v>
      </c>
      <c r="AH48" s="959">
        <v>0.9</v>
      </c>
      <c r="AI48" s="937">
        <v>1689627.3462951265</v>
      </c>
      <c r="AJ48" s="937">
        <v>0</v>
      </c>
      <c r="AK48" s="937">
        <v>1709942.724957264</v>
      </c>
      <c r="AL48" s="937">
        <v>1708628.339084771</v>
      </c>
      <c r="AM48" s="937">
        <v>1708628.339084771</v>
      </c>
      <c r="AN48" s="937">
        <v>0</v>
      </c>
      <c r="AO48" s="937">
        <v>1708628.339084771</v>
      </c>
      <c r="AP48" s="937">
        <v>1708624.6954188263</v>
      </c>
      <c r="AQ48" s="937">
        <v>1708624.6954188263</v>
      </c>
      <c r="AR48" s="937">
        <v>0</v>
      </c>
      <c r="AS48" s="937">
        <v>1708624.6954188263</v>
      </c>
      <c r="AT48" s="937">
        <v>1708624.6954188263</v>
      </c>
      <c r="AU48" s="937">
        <v>1708624.6954188263</v>
      </c>
      <c r="AV48" s="937">
        <v>0</v>
      </c>
      <c r="AW48" s="937">
        <v>1453</v>
      </c>
      <c r="AX48" s="952">
        <v>1176</v>
      </c>
      <c r="AY48" s="953">
        <v>0</v>
      </c>
      <c r="AZ48" s="960">
        <v>0</v>
      </c>
      <c r="BA48" s="961">
        <v>1708624.6954188263</v>
      </c>
      <c r="BB48" s="964">
        <v>1705096.6954188263</v>
      </c>
      <c r="BC48" s="174">
        <v>1</v>
      </c>
      <c r="BD48" s="183">
        <v>1176</v>
      </c>
      <c r="BE48" s="176">
        <v>0</v>
      </c>
      <c r="BF48" s="634">
        <v>0</v>
      </c>
      <c r="BG48" s="176">
        <v>2</v>
      </c>
      <c r="BH48" s="634">
        <v>2352</v>
      </c>
      <c r="BI48" s="185">
        <v>0</v>
      </c>
      <c r="BJ48" s="634">
        <v>0</v>
      </c>
      <c r="BK48" s="180">
        <v>3528</v>
      </c>
      <c r="BL48" s="13"/>
    </row>
    <row r="49" spans="1:68" ht="14.5" x14ac:dyDescent="0.35">
      <c r="A49" s="951">
        <v>4701050</v>
      </c>
      <c r="B49" s="937" t="s">
        <v>138</v>
      </c>
      <c r="C49" s="937">
        <v>440131.04136914201</v>
      </c>
      <c r="D49" s="937">
        <v>106126.97921322925</v>
      </c>
      <c r="E49" s="937">
        <v>190762.59639828728</v>
      </c>
      <c r="F49" s="937">
        <v>192754.28211026633</v>
      </c>
      <c r="G49" s="937">
        <v>929774.899090925</v>
      </c>
      <c r="H49" s="937">
        <v>416395.1379153842</v>
      </c>
      <c r="I49" s="937">
        <v>101915.98184903112</v>
      </c>
      <c r="J49" s="937">
        <v>173466.90922596978</v>
      </c>
      <c r="K49" s="937">
        <v>174071.42805599832</v>
      </c>
      <c r="L49" s="937">
        <v>865849.45704638341</v>
      </c>
      <c r="M49" s="937">
        <v>865849.45704638341</v>
      </c>
      <c r="N49" s="937">
        <v>868699.18606678024</v>
      </c>
      <c r="O49" s="1012">
        <v>-2849.7290203968296</v>
      </c>
      <c r="P49" s="1013" t="s">
        <v>108</v>
      </c>
      <c r="Q49" s="1014">
        <v>0</v>
      </c>
      <c r="R49" s="165">
        <v>865849.45704638341</v>
      </c>
      <c r="S49" s="956">
        <v>0.99671954450274136</v>
      </c>
      <c r="T49" s="957">
        <v>1</v>
      </c>
      <c r="U49" s="951" t="b">
        <v>0</v>
      </c>
      <c r="V49" s="937">
        <v>857720.95651886787</v>
      </c>
      <c r="W49" s="937">
        <v>857720.9565188681</v>
      </c>
      <c r="X49" s="937">
        <v>857720.9565188681</v>
      </c>
      <c r="Y49" s="937">
        <v>411219.40135609958</v>
      </c>
      <c r="Z49" s="937">
        <v>99155.634930990578</v>
      </c>
      <c r="AA49" s="937">
        <v>178231.64766569179</v>
      </c>
      <c r="AB49" s="937">
        <v>180092.50211399826</v>
      </c>
      <c r="AC49" s="937">
        <v>868699.18606678024</v>
      </c>
      <c r="AD49" s="958">
        <v>0.20157780195865072</v>
      </c>
      <c r="AE49" s="959">
        <v>0</v>
      </c>
      <c r="AF49" s="959">
        <v>0.9</v>
      </c>
      <c r="AG49" s="959">
        <v>0</v>
      </c>
      <c r="AH49" s="959">
        <v>0.9</v>
      </c>
      <c r="AI49" s="937">
        <v>781829.26746010222</v>
      </c>
      <c r="AJ49" s="937">
        <v>0</v>
      </c>
      <c r="AK49" s="937">
        <v>857720.9565188681</v>
      </c>
      <c r="AL49" s="937">
        <v>857061.65004542016</v>
      </c>
      <c r="AM49" s="937">
        <v>857061.65004542016</v>
      </c>
      <c r="AN49" s="937">
        <v>0</v>
      </c>
      <c r="AO49" s="937">
        <v>857061.65004542016</v>
      </c>
      <c r="AP49" s="937">
        <v>857059.82235341996</v>
      </c>
      <c r="AQ49" s="937">
        <v>857059.82235341996</v>
      </c>
      <c r="AR49" s="937">
        <v>0</v>
      </c>
      <c r="AS49" s="937">
        <v>857059.82235341996</v>
      </c>
      <c r="AT49" s="937">
        <v>857059.82235341996</v>
      </c>
      <c r="AU49" s="937">
        <v>857059.82235341996</v>
      </c>
      <c r="AV49" s="937">
        <v>0</v>
      </c>
      <c r="AW49" s="937">
        <v>741</v>
      </c>
      <c r="AX49" s="952">
        <v>1157</v>
      </c>
      <c r="AY49" s="953">
        <v>0</v>
      </c>
      <c r="AZ49" s="960">
        <v>0</v>
      </c>
      <c r="BA49" s="961">
        <v>857059.82235341996</v>
      </c>
      <c r="BB49" s="964">
        <v>851274.82235341996</v>
      </c>
      <c r="BC49" s="174">
        <v>1</v>
      </c>
      <c r="BD49" s="183">
        <v>1157</v>
      </c>
      <c r="BE49" s="176">
        <v>2</v>
      </c>
      <c r="BF49" s="634">
        <v>2314</v>
      </c>
      <c r="BG49" s="176">
        <v>2</v>
      </c>
      <c r="BH49" s="634">
        <v>2314</v>
      </c>
      <c r="BI49" s="185">
        <v>0</v>
      </c>
      <c r="BJ49" s="634">
        <v>0</v>
      </c>
      <c r="BK49" s="180">
        <v>5785</v>
      </c>
      <c r="BL49" s="13"/>
    </row>
    <row r="50" spans="1:68" ht="14.5" x14ac:dyDescent="0.35">
      <c r="A50" s="951">
        <v>4701080</v>
      </c>
      <c r="B50" s="937" t="s">
        <v>139</v>
      </c>
      <c r="C50" s="937">
        <v>487637.50955310685</v>
      </c>
      <c r="D50" s="937">
        <v>116853.24940719412</v>
      </c>
      <c r="E50" s="937">
        <v>283261.42376664997</v>
      </c>
      <c r="F50" s="937">
        <v>282261.27376760868</v>
      </c>
      <c r="G50" s="937">
        <v>1170013.4564945595</v>
      </c>
      <c r="H50" s="937">
        <v>463336.23436473118</v>
      </c>
      <c r="I50" s="937">
        <v>113405.18404686623</v>
      </c>
      <c r="J50" s="937">
        <v>254339.98998577593</v>
      </c>
      <c r="K50" s="937">
        <v>253442.57223408922</v>
      </c>
      <c r="L50" s="937">
        <v>1084523.9806314625</v>
      </c>
      <c r="M50" s="937">
        <v>1084523.9806314625</v>
      </c>
      <c r="N50" s="937">
        <v>1100480.2674265476</v>
      </c>
      <c r="O50" s="1012">
        <v>-15956.286795085063</v>
      </c>
      <c r="P50" s="1013" t="s">
        <v>108</v>
      </c>
      <c r="Q50" s="1014">
        <v>0</v>
      </c>
      <c r="R50" s="165">
        <v>1084523.9806314625</v>
      </c>
      <c r="S50" s="956">
        <v>0.98550061526100918</v>
      </c>
      <c r="T50" s="957">
        <v>1</v>
      </c>
      <c r="U50" s="951" t="b">
        <v>0</v>
      </c>
      <c r="V50" s="937">
        <v>1074342.5874609477</v>
      </c>
      <c r="W50" s="937">
        <v>1074342.5874609479</v>
      </c>
      <c r="X50" s="937">
        <v>1074342.5874609479</v>
      </c>
      <c r="Y50" s="937">
        <v>458657.50854525663</v>
      </c>
      <c r="Z50" s="937">
        <v>109908.73177011876</v>
      </c>
      <c r="AA50" s="937">
        <v>266427.36940162454</v>
      </c>
      <c r="AB50" s="937">
        <v>265486.65770954773</v>
      </c>
      <c r="AC50" s="937">
        <v>1100480.2674265476</v>
      </c>
      <c r="AD50" s="958">
        <v>0.28428428428428426</v>
      </c>
      <c r="AE50" s="959">
        <v>0</v>
      </c>
      <c r="AF50" s="959">
        <v>0.9</v>
      </c>
      <c r="AG50" s="959">
        <v>0</v>
      </c>
      <c r="AH50" s="959">
        <v>0.9</v>
      </c>
      <c r="AI50" s="937">
        <v>990432.24068389286</v>
      </c>
      <c r="AJ50" s="937">
        <v>0</v>
      </c>
      <c r="AK50" s="937">
        <v>1074342.5874609479</v>
      </c>
      <c r="AL50" s="937">
        <v>1073516.7699066135</v>
      </c>
      <c r="AM50" s="937">
        <v>1073516.7699066135</v>
      </c>
      <c r="AN50" s="937">
        <v>0</v>
      </c>
      <c r="AO50" s="937">
        <v>1073516.7699066135</v>
      </c>
      <c r="AP50" s="937">
        <v>1073514.4806220417</v>
      </c>
      <c r="AQ50" s="937">
        <v>1073514.4806220417</v>
      </c>
      <c r="AR50" s="937">
        <v>0</v>
      </c>
      <c r="AS50" s="937">
        <v>1073514.4806220417</v>
      </c>
      <c r="AT50" s="937">
        <v>1073514.4806220417</v>
      </c>
      <c r="AU50" s="937">
        <v>1073514.4806220417</v>
      </c>
      <c r="AV50" s="937">
        <v>0</v>
      </c>
      <c r="AW50" s="937">
        <v>852</v>
      </c>
      <c r="AX50" s="952">
        <v>1260</v>
      </c>
      <c r="AY50" s="953">
        <v>33</v>
      </c>
      <c r="AZ50" s="960">
        <v>41580</v>
      </c>
      <c r="BA50" s="961">
        <v>1031934.4806220417</v>
      </c>
      <c r="BB50" s="964">
        <v>1031934.4806220417</v>
      </c>
      <c r="BC50" s="174">
        <v>0</v>
      </c>
      <c r="BD50" s="183">
        <v>0</v>
      </c>
      <c r="BE50" s="176">
        <v>0</v>
      </c>
      <c r="BF50" s="634">
        <v>0</v>
      </c>
      <c r="BG50" s="176">
        <v>0</v>
      </c>
      <c r="BH50" s="634">
        <v>0</v>
      </c>
      <c r="BI50" s="185">
        <v>0</v>
      </c>
      <c r="BJ50" s="634">
        <v>0</v>
      </c>
      <c r="BK50" s="180">
        <v>0</v>
      </c>
      <c r="BL50" s="13"/>
    </row>
    <row r="51" spans="1:68" ht="14.5" x14ac:dyDescent="0.35">
      <c r="A51" s="951">
        <v>4701110</v>
      </c>
      <c r="B51" s="937" t="s">
        <v>140</v>
      </c>
      <c r="C51" s="937">
        <v>344822.67053177301</v>
      </c>
      <c r="D51" s="937">
        <v>82368.250698657561</v>
      </c>
      <c r="E51" s="937">
        <v>213611.02987085414</v>
      </c>
      <c r="F51" s="937">
        <v>212856.80408013531</v>
      </c>
      <c r="G51" s="937">
        <v>853658.75518142001</v>
      </c>
      <c r="H51" s="937">
        <v>322512.94501669001</v>
      </c>
      <c r="I51" s="937">
        <v>78937.57745336098</v>
      </c>
      <c r="J51" s="937">
        <v>199003.46647780004</v>
      </c>
      <c r="K51" s="937">
        <v>198322.61654641925</v>
      </c>
      <c r="L51" s="937">
        <v>798776.60549427022</v>
      </c>
      <c r="M51" s="937">
        <v>798776.60549427022</v>
      </c>
      <c r="N51" s="937">
        <v>803115.67611836852</v>
      </c>
      <c r="O51" s="1012">
        <v>-4339.0706240982981</v>
      </c>
      <c r="P51" s="1013" t="s">
        <v>108</v>
      </c>
      <c r="Q51" s="1014">
        <v>0</v>
      </c>
      <c r="R51" s="165">
        <v>798776.60549427022</v>
      </c>
      <c r="S51" s="956">
        <v>0.99459720342520275</v>
      </c>
      <c r="T51" s="957">
        <v>1</v>
      </c>
      <c r="U51" s="951" t="b">
        <v>0</v>
      </c>
      <c r="V51" s="937">
        <v>791277.77760186058</v>
      </c>
      <c r="W51" s="937">
        <v>791277.7776018607</v>
      </c>
      <c r="X51" s="937">
        <v>791277.7776018607</v>
      </c>
      <c r="Y51" s="937">
        <v>324406.55063183</v>
      </c>
      <c r="Z51" s="937">
        <v>77491.424938857628</v>
      </c>
      <c r="AA51" s="937">
        <v>200963.63522285112</v>
      </c>
      <c r="AB51" s="937">
        <v>200254.0653248298</v>
      </c>
      <c r="AC51" s="937">
        <v>803115.67611836852</v>
      </c>
      <c r="AD51" s="958">
        <v>0.31175556706369756</v>
      </c>
      <c r="AE51" s="959">
        <v>0</v>
      </c>
      <c r="AF51" s="959">
        <v>0</v>
      </c>
      <c r="AG51" s="959">
        <v>0.95</v>
      </c>
      <c r="AH51" s="959">
        <v>0.95</v>
      </c>
      <c r="AI51" s="937">
        <v>762959.8923124501</v>
      </c>
      <c r="AJ51" s="937">
        <v>0</v>
      </c>
      <c r="AK51" s="937">
        <v>791277.7776018607</v>
      </c>
      <c r="AL51" s="937">
        <v>790669.54416987626</v>
      </c>
      <c r="AM51" s="937">
        <v>790669.54416987626</v>
      </c>
      <c r="AN51" s="937">
        <v>0</v>
      </c>
      <c r="AO51" s="937">
        <v>790669.54416987626</v>
      </c>
      <c r="AP51" s="937">
        <v>790667.85805966391</v>
      </c>
      <c r="AQ51" s="937">
        <v>790667.85805966391</v>
      </c>
      <c r="AR51" s="937">
        <v>0</v>
      </c>
      <c r="AS51" s="937">
        <v>790667.85805966391</v>
      </c>
      <c r="AT51" s="937">
        <v>790667.85805966391</v>
      </c>
      <c r="AU51" s="937">
        <v>790667.85805966391</v>
      </c>
      <c r="AV51" s="937">
        <v>0</v>
      </c>
      <c r="AW51" s="937">
        <v>602</v>
      </c>
      <c r="AX51" s="952">
        <v>1313</v>
      </c>
      <c r="AY51" s="953">
        <v>26</v>
      </c>
      <c r="AZ51" s="960">
        <v>34138</v>
      </c>
      <c r="BA51" s="961">
        <v>756529.85805966391</v>
      </c>
      <c r="BB51" s="964">
        <v>756529.85805966391</v>
      </c>
      <c r="BC51" s="174">
        <v>0</v>
      </c>
      <c r="BD51" s="183">
        <v>0</v>
      </c>
      <c r="BE51" s="176">
        <v>0</v>
      </c>
      <c r="BF51" s="634">
        <v>0</v>
      </c>
      <c r="BG51" s="176">
        <v>0</v>
      </c>
      <c r="BH51" s="634">
        <v>0</v>
      </c>
      <c r="BI51" s="185">
        <v>0</v>
      </c>
      <c r="BJ51" s="634">
        <v>0</v>
      </c>
      <c r="BK51" s="180">
        <v>0</v>
      </c>
      <c r="BL51" s="13"/>
    </row>
    <row r="52" spans="1:68" ht="14.5" x14ac:dyDescent="0.35">
      <c r="A52" s="951">
        <v>4701140</v>
      </c>
      <c r="B52" s="937" t="s">
        <v>141</v>
      </c>
      <c r="C52" s="937">
        <v>51181.910798850578</v>
      </c>
      <c r="D52" s="937">
        <v>12225.891219433614</v>
      </c>
      <c r="E52" s="937">
        <v>28605.524127468041</v>
      </c>
      <c r="F52" s="937">
        <v>28504.522676058852</v>
      </c>
      <c r="G52" s="937">
        <v>120517.84882181109</v>
      </c>
      <c r="H52" s="937">
        <v>60747.301287390263</v>
      </c>
      <c r="I52" s="937">
        <v>14868.379314845393</v>
      </c>
      <c r="J52" s="937">
        <v>34669.06515809508</v>
      </c>
      <c r="K52" s="937">
        <v>31527.566229465119</v>
      </c>
      <c r="L52" s="937">
        <v>141812.31198979585</v>
      </c>
      <c r="M52" s="937">
        <v>141812.31198979585</v>
      </c>
      <c r="N52" s="937">
        <v>119323.13555082784</v>
      </c>
      <c r="O52" s="1012">
        <v>22489.176438968017</v>
      </c>
      <c r="P52" s="1013">
        <v>22489.176438968017</v>
      </c>
      <c r="Q52" s="1014">
        <v>18219.625327236397</v>
      </c>
      <c r="R52" s="165">
        <v>123592.68666255946</v>
      </c>
      <c r="S52" s="956">
        <v>1.0357814190183841</v>
      </c>
      <c r="T52" s="957">
        <v>0.87152296530820683</v>
      </c>
      <c r="U52" s="951" t="b">
        <v>0</v>
      </c>
      <c r="V52" s="937">
        <v>122432.41196288975</v>
      </c>
      <c r="W52" s="937">
        <v>122432.41196288978</v>
      </c>
      <c r="X52" s="937">
        <v>122432.41196288978</v>
      </c>
      <c r="Y52" s="937">
        <v>50674.536093249284</v>
      </c>
      <c r="Z52" s="937">
        <v>12104.69394755855</v>
      </c>
      <c r="AA52" s="937">
        <v>28321.952858708944</v>
      </c>
      <c r="AB52" s="937">
        <v>28221.952651311054</v>
      </c>
      <c r="AC52" s="937">
        <v>119323.13555082784</v>
      </c>
      <c r="AD52" s="958">
        <v>0.32011331444759206</v>
      </c>
      <c r="AE52" s="959">
        <v>0</v>
      </c>
      <c r="AF52" s="959">
        <v>0</v>
      </c>
      <c r="AG52" s="959">
        <v>0.95</v>
      </c>
      <c r="AH52" s="959">
        <v>0.95</v>
      </c>
      <c r="AI52" s="937">
        <v>113356.97877328644</v>
      </c>
      <c r="AJ52" s="937">
        <v>0</v>
      </c>
      <c r="AK52" s="937">
        <v>122432.41196288978</v>
      </c>
      <c r="AL52" s="937">
        <v>122338.30154020104</v>
      </c>
      <c r="AM52" s="937">
        <v>122338.30154020104</v>
      </c>
      <c r="AN52" s="937">
        <v>0</v>
      </c>
      <c r="AO52" s="937">
        <v>122338.30154020104</v>
      </c>
      <c r="AP52" s="937">
        <v>122338.04065262657</v>
      </c>
      <c r="AQ52" s="937">
        <v>122338.04065262657</v>
      </c>
      <c r="AR52" s="937">
        <v>0</v>
      </c>
      <c r="AS52" s="937">
        <v>122338.04065262657</v>
      </c>
      <c r="AT52" s="937">
        <v>122338.04065262657</v>
      </c>
      <c r="AU52" s="937">
        <v>122338.04065262657</v>
      </c>
      <c r="AV52" s="937">
        <v>0</v>
      </c>
      <c r="AW52" s="937">
        <v>113</v>
      </c>
      <c r="AX52" s="952">
        <v>1083</v>
      </c>
      <c r="AY52" s="953">
        <v>0</v>
      </c>
      <c r="AZ52" s="960">
        <v>0</v>
      </c>
      <c r="BA52" s="961">
        <v>122338.04065262657</v>
      </c>
      <c r="BB52" s="964">
        <v>122338.04065262657</v>
      </c>
      <c r="BC52" s="174">
        <v>0</v>
      </c>
      <c r="BD52" s="183">
        <v>0</v>
      </c>
      <c r="BE52" s="176">
        <v>0</v>
      </c>
      <c r="BF52" s="634">
        <v>0</v>
      </c>
      <c r="BG52" s="176">
        <v>0</v>
      </c>
      <c r="BH52" s="634">
        <v>0</v>
      </c>
      <c r="BI52" s="185">
        <v>0</v>
      </c>
      <c r="BJ52" s="634">
        <v>0</v>
      </c>
      <c r="BK52" s="180">
        <v>0</v>
      </c>
      <c r="BL52" s="13"/>
    </row>
    <row r="53" spans="1:68" ht="14.5" x14ac:dyDescent="0.35">
      <c r="A53" s="951">
        <v>4701170</v>
      </c>
      <c r="B53" s="937" t="s">
        <v>142</v>
      </c>
      <c r="C53" s="937">
        <v>655224.80831648747</v>
      </c>
      <c r="D53" s="937">
        <v>157991.65038640072</v>
      </c>
      <c r="E53" s="937">
        <v>277053.34717165062</v>
      </c>
      <c r="F53" s="937">
        <v>279945.96450563602</v>
      </c>
      <c r="G53" s="937">
        <v>1370215.7703801747</v>
      </c>
      <c r="H53" s="937">
        <v>596980.29719698965</v>
      </c>
      <c r="I53" s="937">
        <v>146115.61853952607</v>
      </c>
      <c r="J53" s="937">
        <v>249348.01245448555</v>
      </c>
      <c r="K53" s="937">
        <v>251951.36805507241</v>
      </c>
      <c r="L53" s="937">
        <v>1244395.2962460737</v>
      </c>
      <c r="M53" s="937">
        <v>1244395.2962460737</v>
      </c>
      <c r="N53" s="937">
        <v>1154541.9998080009</v>
      </c>
      <c r="O53" s="1012">
        <v>89853.296438072808</v>
      </c>
      <c r="P53" s="1013">
        <v>89853.296438072808</v>
      </c>
      <c r="Q53" s="1014">
        <v>72794.72416260319</v>
      </c>
      <c r="R53" s="165">
        <v>1171600.5720834704</v>
      </c>
      <c r="S53" s="956">
        <v>1.0147751855526317</v>
      </c>
      <c r="T53" s="957">
        <v>0.94150192918423858</v>
      </c>
      <c r="U53" s="951" t="b">
        <v>0</v>
      </c>
      <c r="V53" s="937">
        <v>1160601.7133434021</v>
      </c>
      <c r="W53" s="937">
        <v>1160601.7133434024</v>
      </c>
      <c r="X53" s="937">
        <v>1160601.7133434024</v>
      </c>
      <c r="Y53" s="937">
        <v>552091.55876788672</v>
      </c>
      <c r="Z53" s="937">
        <v>133123.55610932095</v>
      </c>
      <c r="AA53" s="937">
        <v>233444.78469132498</v>
      </c>
      <c r="AB53" s="937">
        <v>235882.1002394683</v>
      </c>
      <c r="AC53" s="937">
        <v>1154541.9998080009</v>
      </c>
      <c r="AD53" s="958">
        <v>0.18728343728343727</v>
      </c>
      <c r="AE53" s="959">
        <v>0</v>
      </c>
      <c r="AF53" s="959">
        <v>0.9</v>
      </c>
      <c r="AG53" s="959">
        <v>0</v>
      </c>
      <c r="AH53" s="959">
        <v>0.9</v>
      </c>
      <c r="AI53" s="937">
        <v>1039087.7998272008</v>
      </c>
      <c r="AJ53" s="937">
        <v>0</v>
      </c>
      <c r="AK53" s="937">
        <v>1160601.7133434024</v>
      </c>
      <c r="AL53" s="937">
        <v>1159709.5907750002</v>
      </c>
      <c r="AM53" s="937">
        <v>1159709.5907750002</v>
      </c>
      <c r="AN53" s="937">
        <v>0</v>
      </c>
      <c r="AO53" s="937">
        <v>1159709.5907750002</v>
      </c>
      <c r="AP53" s="937">
        <v>1159707.1176834302</v>
      </c>
      <c r="AQ53" s="937">
        <v>1159707.1176834302</v>
      </c>
      <c r="AR53" s="937">
        <v>0</v>
      </c>
      <c r="AS53" s="937">
        <v>1159707.1176834302</v>
      </c>
      <c r="AT53" s="937">
        <v>1159707.1176834302</v>
      </c>
      <c r="AU53" s="937">
        <v>1159707.1176834302</v>
      </c>
      <c r="AV53" s="937">
        <v>0</v>
      </c>
      <c r="AW53" s="937">
        <v>1081</v>
      </c>
      <c r="AX53" s="952">
        <v>1073</v>
      </c>
      <c r="AY53" s="953">
        <v>0</v>
      </c>
      <c r="AZ53" s="960">
        <v>0</v>
      </c>
      <c r="BA53" s="961">
        <v>1159707.1176834302</v>
      </c>
      <c r="BB53" s="964">
        <v>1159707.1176834302</v>
      </c>
      <c r="BC53" s="174">
        <v>0</v>
      </c>
      <c r="BD53" s="183">
        <v>0</v>
      </c>
      <c r="BE53" s="176">
        <v>0</v>
      </c>
      <c r="BF53" s="634">
        <v>0</v>
      </c>
      <c r="BG53" s="176">
        <v>0</v>
      </c>
      <c r="BH53" s="634">
        <v>0</v>
      </c>
      <c r="BI53" s="185">
        <v>0</v>
      </c>
      <c r="BJ53" s="634">
        <v>0</v>
      </c>
      <c r="BK53" s="180">
        <v>0</v>
      </c>
      <c r="BL53" s="13"/>
    </row>
    <row r="54" spans="1:68" ht="14.5" x14ac:dyDescent="0.35">
      <c r="A54" s="951">
        <v>4701200</v>
      </c>
      <c r="B54" s="937" t="s">
        <v>143</v>
      </c>
      <c r="C54" s="937">
        <v>171941.54961121106</v>
      </c>
      <c r="D54" s="937">
        <v>41071.907024126231</v>
      </c>
      <c r="E54" s="937">
        <v>102719.8499662354</v>
      </c>
      <c r="F54" s="937">
        <v>102357.16288912074</v>
      </c>
      <c r="G54" s="937">
        <v>418090.46949069342</v>
      </c>
      <c r="H54" s="937">
        <v>165122.20986299717</v>
      </c>
      <c r="I54" s="937">
        <v>40414.958319443387</v>
      </c>
      <c r="J54" s="937">
        <v>92542.140033541495</v>
      </c>
      <c r="K54" s="937">
        <v>92216.705957188242</v>
      </c>
      <c r="L54" s="937">
        <v>390296.01417317032</v>
      </c>
      <c r="M54" s="937">
        <v>390296.01417317032</v>
      </c>
      <c r="N54" s="937">
        <v>393336.33966221695</v>
      </c>
      <c r="O54" s="1012">
        <v>-3040.3254890466342</v>
      </c>
      <c r="P54" s="1013" t="s">
        <v>108</v>
      </c>
      <c r="Q54" s="1014">
        <v>0</v>
      </c>
      <c r="R54" s="165">
        <v>390296.01417317032</v>
      </c>
      <c r="S54" s="956">
        <v>0.99227041800496352</v>
      </c>
      <c r="T54" s="957">
        <v>1</v>
      </c>
      <c r="U54" s="951" t="b">
        <v>0</v>
      </c>
      <c r="V54" s="937">
        <v>386631.95764316339</v>
      </c>
      <c r="W54" s="937">
        <v>386631.95764316345</v>
      </c>
      <c r="X54" s="937">
        <v>386631.95764316345</v>
      </c>
      <c r="Y54" s="937">
        <v>161761.3045384874</v>
      </c>
      <c r="Z54" s="937">
        <v>38640.138321010723</v>
      </c>
      <c r="AA54" s="937">
        <v>96638.05502572094</v>
      </c>
      <c r="AB54" s="937">
        <v>96296.84177699787</v>
      </c>
      <c r="AC54" s="937">
        <v>393336.33966221695</v>
      </c>
      <c r="AD54" s="958">
        <v>0.30451866404715128</v>
      </c>
      <c r="AE54" s="959">
        <v>0</v>
      </c>
      <c r="AF54" s="959">
        <v>0</v>
      </c>
      <c r="AG54" s="959">
        <v>0.95</v>
      </c>
      <c r="AH54" s="959">
        <v>0.95</v>
      </c>
      <c r="AI54" s="937">
        <v>373669.5226791061</v>
      </c>
      <c r="AJ54" s="937">
        <v>0</v>
      </c>
      <c r="AK54" s="937">
        <v>386631.95764316345</v>
      </c>
      <c r="AL54" s="937">
        <v>386334.76430705731</v>
      </c>
      <c r="AM54" s="937">
        <v>386334.76430705731</v>
      </c>
      <c r="AN54" s="937">
        <v>0</v>
      </c>
      <c r="AO54" s="937">
        <v>386334.76430705731</v>
      </c>
      <c r="AP54" s="937">
        <v>386333.94044455211</v>
      </c>
      <c r="AQ54" s="937">
        <v>386333.94044455211</v>
      </c>
      <c r="AR54" s="937">
        <v>0</v>
      </c>
      <c r="AS54" s="937">
        <v>386333.94044455211</v>
      </c>
      <c r="AT54" s="937">
        <v>386333.94044455211</v>
      </c>
      <c r="AU54" s="937">
        <v>386333.94044455211</v>
      </c>
      <c r="AV54" s="937">
        <v>0</v>
      </c>
      <c r="AW54" s="937">
        <v>310</v>
      </c>
      <c r="AX54" s="952">
        <v>1246</v>
      </c>
      <c r="AY54" s="953">
        <v>0</v>
      </c>
      <c r="AZ54" s="960">
        <v>0</v>
      </c>
      <c r="BA54" s="961">
        <v>386333.94044455211</v>
      </c>
      <c r="BB54" s="964">
        <v>386333.94044455211</v>
      </c>
      <c r="BC54" s="174">
        <v>0</v>
      </c>
      <c r="BD54" s="183">
        <v>0</v>
      </c>
      <c r="BE54" s="176">
        <v>0</v>
      </c>
      <c r="BF54" s="634">
        <v>0</v>
      </c>
      <c r="BG54" s="176">
        <v>0</v>
      </c>
      <c r="BH54" s="634">
        <v>0</v>
      </c>
      <c r="BI54" s="185">
        <v>0</v>
      </c>
      <c r="BJ54" s="634">
        <v>0</v>
      </c>
      <c r="BK54" s="180">
        <v>0</v>
      </c>
      <c r="BL54" s="13"/>
    </row>
    <row r="55" spans="1:68" ht="14.5" x14ac:dyDescent="0.35">
      <c r="A55" s="951">
        <v>4701230</v>
      </c>
      <c r="B55" s="937" t="s">
        <v>144</v>
      </c>
      <c r="C55" s="937">
        <v>474148.30378173915</v>
      </c>
      <c r="D55" s="937">
        <v>114329.42112626121</v>
      </c>
      <c r="E55" s="937">
        <v>268750.44704513584</v>
      </c>
      <c r="F55" s="937">
        <v>271556.37669577973</v>
      </c>
      <c r="G55" s="937">
        <v>1128784.5486489157</v>
      </c>
      <c r="H55" s="937">
        <v>474933.44642868743</v>
      </c>
      <c r="I55" s="937">
        <v>116243.69282515487</v>
      </c>
      <c r="J55" s="937">
        <v>261819.41995335725</v>
      </c>
      <c r="K55" s="937">
        <v>257978.55786099072</v>
      </c>
      <c r="L55" s="937">
        <v>1110975.1170681904</v>
      </c>
      <c r="M55" s="937">
        <v>1110975.1170681904</v>
      </c>
      <c r="N55" s="937">
        <v>1057341.1925177616</v>
      </c>
      <c r="O55" s="1012">
        <v>53633.924550428754</v>
      </c>
      <c r="P55" s="1013">
        <v>53633.924550428754</v>
      </c>
      <c r="Q55" s="1014">
        <v>43451.569371160091</v>
      </c>
      <c r="R55" s="165">
        <v>1067523.5476970302</v>
      </c>
      <c r="S55" s="956">
        <v>1.0096301508456529</v>
      </c>
      <c r="T55" s="957">
        <v>0.96088880056483472</v>
      </c>
      <c r="U55" s="951" t="b">
        <v>0</v>
      </c>
      <c r="V55" s="937">
        <v>1057501.7527418297</v>
      </c>
      <c r="W55" s="937">
        <v>1057501.75274183</v>
      </c>
      <c r="X55" s="937">
        <v>1057501.75274183</v>
      </c>
      <c r="Y55" s="937">
        <v>444138.37304109649</v>
      </c>
      <c r="Z55" s="937">
        <v>107093.25053943941</v>
      </c>
      <c r="AA55" s="937">
        <v>251740.61649630853</v>
      </c>
      <c r="AB55" s="937">
        <v>254368.95244091714</v>
      </c>
      <c r="AC55" s="937">
        <v>1057341.1925177616</v>
      </c>
      <c r="AD55" s="958">
        <v>0.31409978308026032</v>
      </c>
      <c r="AE55" s="959">
        <v>0</v>
      </c>
      <c r="AF55" s="959">
        <v>0</v>
      </c>
      <c r="AG55" s="959">
        <v>0.95</v>
      </c>
      <c r="AH55" s="959">
        <v>0.95</v>
      </c>
      <c r="AI55" s="937">
        <v>1004474.1328918735</v>
      </c>
      <c r="AJ55" s="937">
        <v>0</v>
      </c>
      <c r="AK55" s="937">
        <v>1057501.75274183</v>
      </c>
      <c r="AL55" s="937">
        <v>1056688.8802732651</v>
      </c>
      <c r="AM55" s="937">
        <v>1056688.8802732651</v>
      </c>
      <c r="AN55" s="937">
        <v>0</v>
      </c>
      <c r="AO55" s="937">
        <v>1056688.8802732651</v>
      </c>
      <c r="AP55" s="937">
        <v>1056686.6268743256</v>
      </c>
      <c r="AQ55" s="937">
        <v>1056686.6268743256</v>
      </c>
      <c r="AR55" s="937">
        <v>0</v>
      </c>
      <c r="AS55" s="937">
        <v>1056686.6268743256</v>
      </c>
      <c r="AT55" s="937">
        <v>1056686.6268743256</v>
      </c>
      <c r="AU55" s="937">
        <v>1056686.6268743256</v>
      </c>
      <c r="AV55" s="937">
        <v>0</v>
      </c>
      <c r="AW55" s="937">
        <v>860</v>
      </c>
      <c r="AX55" s="952">
        <v>1229</v>
      </c>
      <c r="AY55" s="953">
        <v>0</v>
      </c>
      <c r="AZ55" s="960">
        <v>0</v>
      </c>
      <c r="BA55" s="961">
        <v>1056686.6268743256</v>
      </c>
      <c r="BB55" s="976">
        <v>883291.7482106369</v>
      </c>
      <c r="BC55" s="174">
        <v>0</v>
      </c>
      <c r="BD55" s="183">
        <v>0</v>
      </c>
      <c r="BE55" s="176">
        <v>0</v>
      </c>
      <c r="BF55" s="634">
        <v>0</v>
      </c>
      <c r="BG55" s="176">
        <v>0</v>
      </c>
      <c r="BH55" s="634">
        <v>0</v>
      </c>
      <c r="BI55" s="185">
        <v>0</v>
      </c>
      <c r="BJ55" s="634">
        <v>0</v>
      </c>
      <c r="BK55" s="180">
        <v>0</v>
      </c>
      <c r="BL55" s="13"/>
    </row>
    <row r="56" spans="1:68" ht="14.5" x14ac:dyDescent="0.35">
      <c r="A56" s="951">
        <v>4701290</v>
      </c>
      <c r="B56" s="937" t="s">
        <v>145</v>
      </c>
      <c r="C56" s="937">
        <v>634291.10837027372</v>
      </c>
      <c r="D56" s="937">
        <v>152943.99382453487</v>
      </c>
      <c r="E56" s="937">
        <v>266206.23406868218</v>
      </c>
      <c r="F56" s="937">
        <v>268985.60047931422</v>
      </c>
      <c r="G56" s="937">
        <v>1322426.9367428049</v>
      </c>
      <c r="H56" s="937">
        <v>642264.64906577161</v>
      </c>
      <c r="I56" s="937">
        <v>157199.31948331991</v>
      </c>
      <c r="J56" s="937">
        <v>272686.82819365873</v>
      </c>
      <c r="K56" s="937">
        <v>241866.69421739795</v>
      </c>
      <c r="L56" s="937">
        <v>1314017.4909601482</v>
      </c>
      <c r="M56" s="937">
        <v>1314017.4909601482</v>
      </c>
      <c r="N56" s="937">
        <v>1192713.6420621488</v>
      </c>
      <c r="O56" s="1012">
        <v>121303.84889799939</v>
      </c>
      <c r="P56" s="1013">
        <v>121303.84889799939</v>
      </c>
      <c r="Q56" s="1014">
        <v>98274.415858274282</v>
      </c>
      <c r="R56" s="165">
        <v>1215743.0751018738</v>
      </c>
      <c r="S56" s="956">
        <v>1.0193084343362655</v>
      </c>
      <c r="T56" s="957">
        <v>0.92521072471686394</v>
      </c>
      <c r="U56" s="951" t="b">
        <v>0</v>
      </c>
      <c r="V56" s="937">
        <v>1204329.8113446855</v>
      </c>
      <c r="W56" s="937">
        <v>1204329.8113446857</v>
      </c>
      <c r="X56" s="937">
        <v>1204329.8113446857</v>
      </c>
      <c r="Y56" s="937">
        <v>572075.20277476101</v>
      </c>
      <c r="Z56" s="937">
        <v>137942.12960853337</v>
      </c>
      <c r="AA56" s="937">
        <v>240094.78191494066</v>
      </c>
      <c r="AB56" s="937">
        <v>242601.52776391368</v>
      </c>
      <c r="AC56" s="937">
        <v>1192713.6420621488</v>
      </c>
      <c r="AD56" s="958">
        <v>0.18956805215973921</v>
      </c>
      <c r="AE56" s="959">
        <v>0</v>
      </c>
      <c r="AF56" s="959">
        <v>0.9</v>
      </c>
      <c r="AG56" s="959">
        <v>0</v>
      </c>
      <c r="AH56" s="959">
        <v>0.9</v>
      </c>
      <c r="AI56" s="937">
        <v>1073442.2778559339</v>
      </c>
      <c r="AJ56" s="937">
        <v>0</v>
      </c>
      <c r="AK56" s="937">
        <v>1204329.8113446857</v>
      </c>
      <c r="AL56" s="937">
        <v>1203404.0761918353</v>
      </c>
      <c r="AM56" s="937">
        <v>1203404.0761918353</v>
      </c>
      <c r="AN56" s="937">
        <v>0</v>
      </c>
      <c r="AO56" s="937">
        <v>1203404.0761918353</v>
      </c>
      <c r="AP56" s="937">
        <v>1203401.5099213657</v>
      </c>
      <c r="AQ56" s="937">
        <v>1203401.5099213657</v>
      </c>
      <c r="AR56" s="937">
        <v>0</v>
      </c>
      <c r="AS56" s="937">
        <v>1203401.5099213657</v>
      </c>
      <c r="AT56" s="937">
        <v>1203401.5099213657</v>
      </c>
      <c r="AU56" s="937">
        <v>1203401.5099213657</v>
      </c>
      <c r="AV56" s="937">
        <v>0</v>
      </c>
      <c r="AW56" s="937">
        <v>1163</v>
      </c>
      <c r="AX56" s="952">
        <v>1035</v>
      </c>
      <c r="AY56" s="953">
        <v>0</v>
      </c>
      <c r="AZ56" s="960">
        <v>0</v>
      </c>
      <c r="BA56" s="961">
        <v>1203401.5099213657</v>
      </c>
      <c r="BB56" s="964">
        <v>1203401.5099213657</v>
      </c>
      <c r="BC56" s="174">
        <v>0</v>
      </c>
      <c r="BD56" s="183">
        <v>0</v>
      </c>
      <c r="BE56" s="176">
        <v>0</v>
      </c>
      <c r="BF56" s="634">
        <v>0</v>
      </c>
      <c r="BG56" s="176">
        <v>0</v>
      </c>
      <c r="BH56" s="634">
        <v>0</v>
      </c>
      <c r="BI56" s="185">
        <v>0</v>
      </c>
      <c r="BJ56" s="634">
        <v>0</v>
      </c>
      <c r="BK56" s="180">
        <v>0</v>
      </c>
      <c r="BL56" s="13"/>
    </row>
    <row r="57" spans="1:68" ht="14.5" x14ac:dyDescent="0.35">
      <c r="A57" s="951">
        <v>4701260</v>
      </c>
      <c r="B57" s="937" t="s">
        <v>146</v>
      </c>
      <c r="C57" s="937">
        <v>297781.88173488906</v>
      </c>
      <c r="D57" s="937">
        <v>49430.155528405092</v>
      </c>
      <c r="E57" s="937">
        <v>102866.78925981678</v>
      </c>
      <c r="F57" s="937">
        <v>103940.78551628509</v>
      </c>
      <c r="G57" s="937">
        <v>554019.61203939607</v>
      </c>
      <c r="H57" s="937">
        <v>253114.5994746557</v>
      </c>
      <c r="I57" s="937">
        <v>42015.632199144326</v>
      </c>
      <c r="J57" s="937">
        <v>87436.770870844266</v>
      </c>
      <c r="K57" s="937">
        <v>88349.667688842324</v>
      </c>
      <c r="L57" s="937">
        <v>470916.67023348663</v>
      </c>
      <c r="M57" s="937">
        <v>470916.67023348663</v>
      </c>
      <c r="N57" s="937">
        <v>492857.84498053003</v>
      </c>
      <c r="O57" s="1012">
        <v>-21941.174747043406</v>
      </c>
      <c r="P57" s="1013" t="s">
        <v>108</v>
      </c>
      <c r="Q57" s="1014">
        <v>0</v>
      </c>
      <c r="R57" s="165">
        <v>470916.67023348663</v>
      </c>
      <c r="S57" s="956">
        <v>0.95548173784692381</v>
      </c>
      <c r="T57" s="957">
        <v>1</v>
      </c>
      <c r="U57" s="951" t="b">
        <v>0</v>
      </c>
      <c r="V57" s="937">
        <v>466495.75575319532</v>
      </c>
      <c r="W57" s="937">
        <v>466495.75575319538</v>
      </c>
      <c r="X57" s="937">
        <v>466495.75575319538</v>
      </c>
      <c r="Y57" s="937">
        <v>264907.83596243552</v>
      </c>
      <c r="Z57" s="937">
        <v>43973.244631364774</v>
      </c>
      <c r="AA57" s="937">
        <v>91510.666721766655</v>
      </c>
      <c r="AB57" s="937">
        <v>92466.09766496309</v>
      </c>
      <c r="AC57" s="937">
        <v>492857.84498053003</v>
      </c>
      <c r="AD57" s="958">
        <v>8.625498007968127E-2</v>
      </c>
      <c r="AE57" s="959">
        <v>0.85</v>
      </c>
      <c r="AF57" s="959">
        <v>0</v>
      </c>
      <c r="AG57" s="959">
        <v>0</v>
      </c>
      <c r="AH57" s="959">
        <v>0.85</v>
      </c>
      <c r="AI57" s="937">
        <v>418929.1682334505</v>
      </c>
      <c r="AJ57" s="937">
        <v>0</v>
      </c>
      <c r="AK57" s="937">
        <v>466495.75575319538</v>
      </c>
      <c r="AL57" s="937">
        <v>466137.17331532144</v>
      </c>
      <c r="AM57" s="937">
        <v>466137.17331532144</v>
      </c>
      <c r="AN57" s="937">
        <v>0</v>
      </c>
      <c r="AO57" s="937">
        <v>466137.17331532144</v>
      </c>
      <c r="AP57" s="937">
        <v>466136.17927343119</v>
      </c>
      <c r="AQ57" s="937">
        <v>466136.17927343119</v>
      </c>
      <c r="AR57" s="937">
        <v>0</v>
      </c>
      <c r="AS57" s="937">
        <v>466136.17927343119</v>
      </c>
      <c r="AT57" s="937">
        <v>466136.17927343119</v>
      </c>
      <c r="AU57" s="937">
        <v>466136.17927343119</v>
      </c>
      <c r="AV57" s="937">
        <v>0</v>
      </c>
      <c r="AW57" s="937">
        <v>433</v>
      </c>
      <c r="AX57" s="952">
        <v>1077</v>
      </c>
      <c r="AY57" s="953">
        <v>0</v>
      </c>
      <c r="AZ57" s="960">
        <v>0</v>
      </c>
      <c r="BA57" s="961">
        <v>466136.17927343119</v>
      </c>
      <c r="BB57" s="964">
        <v>466136.17927343119</v>
      </c>
      <c r="BC57" s="174">
        <v>0</v>
      </c>
      <c r="BD57" s="183">
        <v>0</v>
      </c>
      <c r="BE57" s="176">
        <v>0</v>
      </c>
      <c r="BF57" s="634">
        <v>0</v>
      </c>
      <c r="BG57" s="176">
        <v>0</v>
      </c>
      <c r="BH57" s="634">
        <v>0</v>
      </c>
      <c r="BI57" s="185">
        <v>0</v>
      </c>
      <c r="BJ57" s="634">
        <v>0</v>
      </c>
      <c r="BK57" s="180">
        <v>0</v>
      </c>
      <c r="BL57" s="13"/>
    </row>
    <row r="58" spans="1:68" ht="14.5" x14ac:dyDescent="0.35">
      <c r="A58" s="951">
        <v>4700151</v>
      </c>
      <c r="B58" s="965" t="s">
        <v>147</v>
      </c>
      <c r="C58" s="937">
        <v>815776.62233033928</v>
      </c>
      <c r="D58" s="966">
        <v>194325.45273482372</v>
      </c>
      <c r="E58" s="937">
        <v>638547.3174659363</v>
      </c>
      <c r="F58" s="937">
        <v>650983.97919167066</v>
      </c>
      <c r="G58" s="937">
        <v>2299633.3717227699</v>
      </c>
      <c r="H58" s="937">
        <v>693699.79400462541</v>
      </c>
      <c r="I58" s="937">
        <v>0</v>
      </c>
      <c r="J58" s="937">
        <v>543014.48539952061</v>
      </c>
      <c r="K58" s="937">
        <v>553588.25036107004</v>
      </c>
      <c r="L58" s="937">
        <v>1790302.5297652162</v>
      </c>
      <c r="M58" s="937">
        <v>1790302.5297652162</v>
      </c>
      <c r="N58" s="937">
        <v>1908296.8423756468</v>
      </c>
      <c r="O58" s="1012">
        <v>-117994.31261043064</v>
      </c>
      <c r="P58" s="1013" t="s">
        <v>108</v>
      </c>
      <c r="Q58" s="1014">
        <v>0</v>
      </c>
      <c r="R58" s="165">
        <v>1790302.5297652162</v>
      </c>
      <c r="S58" s="956">
        <v>0.93816773680580057</v>
      </c>
      <c r="T58" s="957">
        <v>1</v>
      </c>
      <c r="U58" s="951" t="b">
        <v>0</v>
      </c>
      <c r="V58" s="937">
        <v>1773495.3643403503</v>
      </c>
      <c r="W58" s="937">
        <v>1773495.3643403507</v>
      </c>
      <c r="X58" s="937">
        <v>1773495.3643403507</v>
      </c>
      <c r="Y58" s="937">
        <v>739437.65585853485</v>
      </c>
      <c r="Z58" s="937">
        <v>176140.81270607963</v>
      </c>
      <c r="AA58" s="937">
        <v>578793.16305115866</v>
      </c>
      <c r="AB58" s="937">
        <v>590066.02346595342</v>
      </c>
      <c r="AC58" s="937">
        <v>2084437.6550817266</v>
      </c>
      <c r="AD58" s="958">
        <v>5.6980864635010633E-2</v>
      </c>
      <c r="AE58" s="959">
        <v>0.85</v>
      </c>
      <c r="AF58" s="959">
        <v>0</v>
      </c>
      <c r="AG58" s="959">
        <v>0</v>
      </c>
      <c r="AH58" s="959">
        <v>0.85</v>
      </c>
      <c r="AI58" s="937">
        <v>1771772.0068194675</v>
      </c>
      <c r="AJ58" s="937">
        <v>0</v>
      </c>
      <c r="AK58" s="937">
        <v>1773495.3643403507</v>
      </c>
      <c r="AL58" s="937">
        <v>1772132.1273045142</v>
      </c>
      <c r="AM58" s="937">
        <v>1772132.1273045142</v>
      </c>
      <c r="AN58" s="937">
        <v>0</v>
      </c>
      <c r="AO58" s="937">
        <v>1772132.1273045142</v>
      </c>
      <c r="AP58" s="937">
        <v>1772128.348216146</v>
      </c>
      <c r="AQ58" s="937">
        <v>1772128.348216146</v>
      </c>
      <c r="AR58" s="937">
        <v>0</v>
      </c>
      <c r="AS58" s="937">
        <v>1772128.348216146</v>
      </c>
      <c r="AT58" s="937">
        <v>1772128.348216146</v>
      </c>
      <c r="AU58" s="937">
        <v>1772128.348216146</v>
      </c>
      <c r="AV58" s="937">
        <v>0</v>
      </c>
      <c r="AW58" s="937">
        <v>402</v>
      </c>
      <c r="AX58" s="952">
        <v>4408</v>
      </c>
      <c r="AY58" s="953">
        <v>0</v>
      </c>
      <c r="AZ58" s="960">
        <v>0</v>
      </c>
      <c r="BA58" s="961">
        <v>1772128.348216146</v>
      </c>
      <c r="BB58" s="964">
        <v>1772128.348216146</v>
      </c>
      <c r="BC58" s="174">
        <v>0</v>
      </c>
      <c r="BD58" s="183">
        <v>0</v>
      </c>
      <c r="BE58" s="176">
        <v>0</v>
      </c>
      <c r="BF58" s="634">
        <v>0</v>
      </c>
      <c r="BG58" s="176">
        <v>0</v>
      </c>
      <c r="BH58" s="634">
        <v>0</v>
      </c>
      <c r="BI58" s="185">
        <v>0</v>
      </c>
      <c r="BJ58" s="634">
        <v>0</v>
      </c>
      <c r="BK58" s="180">
        <v>0</v>
      </c>
      <c r="BL58" s="13"/>
    </row>
    <row r="59" spans="1:68" ht="14.5" x14ac:dyDescent="0.35">
      <c r="A59" s="951">
        <v>4701400</v>
      </c>
      <c r="B59" s="937" t="s">
        <v>148</v>
      </c>
      <c r="C59" s="937">
        <v>271091.41430346674</v>
      </c>
      <c r="D59" s="937">
        <v>58039.1593021269</v>
      </c>
      <c r="E59" s="937">
        <v>93646.743122293672</v>
      </c>
      <c r="F59" s="937">
        <v>94624.476093911566</v>
      </c>
      <c r="G59" s="937">
        <v>517401.79282179888</v>
      </c>
      <c r="H59" s="937">
        <v>298214.02450173406</v>
      </c>
      <c r="I59" s="937">
        <v>72990.225727422803</v>
      </c>
      <c r="J59" s="937">
        <v>105254.38686531504</v>
      </c>
      <c r="K59" s="937">
        <v>89260.93683932985</v>
      </c>
      <c r="L59" s="937">
        <v>565719.57393380173</v>
      </c>
      <c r="M59" s="937">
        <v>565719.57393380173</v>
      </c>
      <c r="N59" s="937">
        <v>497701.42154901824</v>
      </c>
      <c r="O59" s="1012">
        <v>68018.152384783491</v>
      </c>
      <c r="P59" s="1013">
        <v>68018.152384783491</v>
      </c>
      <c r="Q59" s="1014">
        <v>55104.963726208087</v>
      </c>
      <c r="R59" s="165">
        <v>510614.61020759365</v>
      </c>
      <c r="S59" s="956">
        <v>1.0259456535574785</v>
      </c>
      <c r="T59" s="957">
        <v>0.90259314638341248</v>
      </c>
      <c r="U59" s="951" t="b">
        <v>0</v>
      </c>
      <c r="V59" s="937">
        <v>505821.01578462322</v>
      </c>
      <c r="W59" s="937">
        <v>505821.01578462333</v>
      </c>
      <c r="X59" s="937">
        <v>505821.01578462333</v>
      </c>
      <c r="Y59" s="937">
        <v>260769.4525616742</v>
      </c>
      <c r="Z59" s="937">
        <v>55829.284882527114</v>
      </c>
      <c r="AA59" s="937">
        <v>90081.089439622141</v>
      </c>
      <c r="AB59" s="937">
        <v>91021.594665194818</v>
      </c>
      <c r="AC59" s="937">
        <v>497701.42154901824</v>
      </c>
      <c r="AD59" s="958">
        <v>0.14875565610859728</v>
      </c>
      <c r="AE59" s="959">
        <v>0.85</v>
      </c>
      <c r="AF59" s="959">
        <v>0</v>
      </c>
      <c r="AG59" s="959">
        <v>0</v>
      </c>
      <c r="AH59" s="959">
        <v>0.85</v>
      </c>
      <c r="AI59" s="937">
        <v>423046.20831666549</v>
      </c>
      <c r="AJ59" s="937">
        <v>0</v>
      </c>
      <c r="AK59" s="937">
        <v>505821.01578462333</v>
      </c>
      <c r="AL59" s="937">
        <v>505432.20510257315</v>
      </c>
      <c r="AM59" s="937">
        <v>505432.20510257315</v>
      </c>
      <c r="AN59" s="937">
        <v>0</v>
      </c>
      <c r="AO59" s="937">
        <v>505432.20510257315</v>
      </c>
      <c r="AP59" s="937">
        <v>505431.12726365938</v>
      </c>
      <c r="AQ59" s="937">
        <v>505431.12726365938</v>
      </c>
      <c r="AR59" s="937">
        <v>0</v>
      </c>
      <c r="AS59" s="937">
        <v>505431.12726365938</v>
      </c>
      <c r="AT59" s="937">
        <v>505431.12726365938</v>
      </c>
      <c r="AU59" s="937">
        <v>505431.12726365938</v>
      </c>
      <c r="AV59" s="937">
        <v>0</v>
      </c>
      <c r="AW59" s="937">
        <v>526</v>
      </c>
      <c r="AX59" s="952">
        <v>961</v>
      </c>
      <c r="AY59" s="953">
        <v>0</v>
      </c>
      <c r="AZ59" s="960">
        <v>0</v>
      </c>
      <c r="BA59" s="961">
        <v>505431.12726365938</v>
      </c>
      <c r="BB59" s="964">
        <v>501587.12726365938</v>
      </c>
      <c r="BC59" s="174">
        <v>0</v>
      </c>
      <c r="BD59" s="183">
        <v>0</v>
      </c>
      <c r="BE59" s="176">
        <v>3</v>
      </c>
      <c r="BF59" s="634">
        <v>2883</v>
      </c>
      <c r="BG59" s="176">
        <v>1</v>
      </c>
      <c r="BH59" s="634">
        <v>961</v>
      </c>
      <c r="BI59" s="185">
        <v>0</v>
      </c>
      <c r="BJ59" s="634">
        <v>0</v>
      </c>
      <c r="BK59" s="180">
        <v>3844</v>
      </c>
      <c r="BL59" s="13"/>
    </row>
    <row r="60" spans="1:68" ht="14.5" x14ac:dyDescent="0.35">
      <c r="A60" s="951">
        <v>4701410</v>
      </c>
      <c r="B60" s="937" t="s">
        <v>149</v>
      </c>
      <c r="C60" s="937">
        <v>523865.84115399665</v>
      </c>
      <c r="D60" s="937">
        <v>126317.60546069256</v>
      </c>
      <c r="E60" s="937">
        <v>220277.13466878785</v>
      </c>
      <c r="F60" s="937">
        <v>222576.97137723517</v>
      </c>
      <c r="G60" s="937">
        <v>1093037.5526607123</v>
      </c>
      <c r="H60" s="937">
        <v>485978.4102991221</v>
      </c>
      <c r="I60" s="937">
        <v>118947.03451876315</v>
      </c>
      <c r="J60" s="937">
        <v>198125.4119726335</v>
      </c>
      <c r="K60" s="937">
        <v>200193.97027314</v>
      </c>
      <c r="L60" s="937">
        <v>1003244.8270636589</v>
      </c>
      <c r="M60" s="937">
        <v>1003244.8270636589</v>
      </c>
      <c r="N60" s="937">
        <v>963682.67963707447</v>
      </c>
      <c r="O60" s="1012">
        <v>39562.147426584386</v>
      </c>
      <c r="P60" s="1013">
        <v>39562.147426584386</v>
      </c>
      <c r="Q60" s="1014">
        <v>32051.307223695454</v>
      </c>
      <c r="R60" s="165">
        <v>971193.51983996341</v>
      </c>
      <c r="S60" s="956">
        <v>1.0077938935311337</v>
      </c>
      <c r="T60" s="957">
        <v>0.96805235735178952</v>
      </c>
      <c r="U60" s="951" t="b">
        <v>0</v>
      </c>
      <c r="V60" s="937">
        <v>962076.06070882501</v>
      </c>
      <c r="W60" s="937">
        <v>962076.06070882524</v>
      </c>
      <c r="X60" s="937">
        <v>962076.06070882524</v>
      </c>
      <c r="Y60" s="937">
        <v>461869.25265715929</v>
      </c>
      <c r="Z60" s="937">
        <v>111368.62427039134</v>
      </c>
      <c r="AA60" s="937">
        <v>194208.56939787758</v>
      </c>
      <c r="AB60" s="937">
        <v>196236.23331164633</v>
      </c>
      <c r="AC60" s="937">
        <v>963682.67963707447</v>
      </c>
      <c r="AD60" s="958">
        <v>0.19483985765124556</v>
      </c>
      <c r="AE60" s="959">
        <v>0</v>
      </c>
      <c r="AF60" s="959">
        <v>0.9</v>
      </c>
      <c r="AG60" s="959">
        <v>0</v>
      </c>
      <c r="AH60" s="959">
        <v>0.9</v>
      </c>
      <c r="AI60" s="937">
        <v>867314.41167336702</v>
      </c>
      <c r="AJ60" s="937">
        <v>0</v>
      </c>
      <c r="AK60" s="937">
        <v>962076.06070882524</v>
      </c>
      <c r="AL60" s="937">
        <v>961336.53934123612</v>
      </c>
      <c r="AM60" s="937">
        <v>961336.53934123612</v>
      </c>
      <c r="AN60" s="937">
        <v>0</v>
      </c>
      <c r="AO60" s="937">
        <v>961336.53934123612</v>
      </c>
      <c r="AP60" s="937">
        <v>961334.48928205739</v>
      </c>
      <c r="AQ60" s="937">
        <v>961334.48928205739</v>
      </c>
      <c r="AR60" s="937">
        <v>0</v>
      </c>
      <c r="AS60" s="937">
        <v>961334.48928205739</v>
      </c>
      <c r="AT60" s="937">
        <v>961334.48928205739</v>
      </c>
      <c r="AU60" s="937">
        <v>961334.48928205739</v>
      </c>
      <c r="AV60" s="937">
        <v>0</v>
      </c>
      <c r="AW60" s="937">
        <v>876</v>
      </c>
      <c r="AX60" s="952">
        <v>1097</v>
      </c>
      <c r="AY60" s="953">
        <v>0</v>
      </c>
      <c r="AZ60" s="960">
        <v>0</v>
      </c>
      <c r="BA60" s="961">
        <v>961334.48928205739</v>
      </c>
      <c r="BB60" s="964">
        <v>961334.48928205739</v>
      </c>
      <c r="BC60" s="174">
        <v>0</v>
      </c>
      <c r="BD60" s="183">
        <v>0</v>
      </c>
      <c r="BE60" s="176">
        <v>0</v>
      </c>
      <c r="BF60" s="634">
        <v>0</v>
      </c>
      <c r="BG60" s="176">
        <v>0</v>
      </c>
      <c r="BH60" s="634">
        <v>0</v>
      </c>
      <c r="BI60" s="185">
        <v>0</v>
      </c>
      <c r="BJ60" s="634">
        <v>0</v>
      </c>
      <c r="BK60" s="180">
        <v>0</v>
      </c>
      <c r="BL60" s="13"/>
    </row>
    <row r="61" spans="1:68" ht="14.5" x14ac:dyDescent="0.35">
      <c r="A61" s="951">
        <v>4701440</v>
      </c>
      <c r="B61" s="937" t="s">
        <v>150</v>
      </c>
      <c r="C61" s="937">
        <v>551079.65108407428</v>
      </c>
      <c r="D61" s="937">
        <v>132879.55899111813</v>
      </c>
      <c r="E61" s="937">
        <v>290156.00445361983</v>
      </c>
      <c r="F61" s="937">
        <v>293185.42206077289</v>
      </c>
      <c r="G61" s="937">
        <v>1267300.6365895851</v>
      </c>
      <c r="H61" s="937">
        <v>495971.68597566686</v>
      </c>
      <c r="I61" s="937">
        <v>119591.60309200632</v>
      </c>
      <c r="J61" s="937">
        <v>261140.40400825784</v>
      </c>
      <c r="K61" s="937">
        <v>263866.87985469564</v>
      </c>
      <c r="L61" s="937">
        <v>1140570.5729306266</v>
      </c>
      <c r="M61" s="937">
        <v>1140570.5729306266</v>
      </c>
      <c r="N61" s="937">
        <v>1004112.1780965367</v>
      </c>
      <c r="O61" s="1012">
        <v>136458.39483408991</v>
      </c>
      <c r="P61" s="1013">
        <v>136458.39483408991</v>
      </c>
      <c r="Q61" s="1014">
        <v>110551.88407545334</v>
      </c>
      <c r="R61" s="165">
        <v>1030018.6888551732</v>
      </c>
      <c r="S61" s="956">
        <v>1.0258004148577768</v>
      </c>
      <c r="T61" s="957">
        <v>0.90307317521668384</v>
      </c>
      <c r="U61" s="951" t="b">
        <v>0</v>
      </c>
      <c r="V61" s="937">
        <v>1020348.9854355156</v>
      </c>
      <c r="W61" s="937">
        <v>1020348.9854355159</v>
      </c>
      <c r="X61" s="937">
        <v>1020348.9854355159</v>
      </c>
      <c r="Y61" s="937">
        <v>436633.40235021926</v>
      </c>
      <c r="Z61" s="937">
        <v>105283.60797019691</v>
      </c>
      <c r="AA61" s="937">
        <v>229897.44438522359</v>
      </c>
      <c r="AB61" s="937">
        <v>232297.72339089695</v>
      </c>
      <c r="AC61" s="937">
        <v>1004112.1780965367</v>
      </c>
      <c r="AD61" s="958">
        <v>0.23521358159912376</v>
      </c>
      <c r="AE61" s="959">
        <v>0</v>
      </c>
      <c r="AF61" s="959">
        <v>0.9</v>
      </c>
      <c r="AG61" s="959">
        <v>0</v>
      </c>
      <c r="AH61" s="959">
        <v>0.9</v>
      </c>
      <c r="AI61" s="937">
        <v>903700.96028688306</v>
      </c>
      <c r="AJ61" s="937">
        <v>0</v>
      </c>
      <c r="AK61" s="937">
        <v>1020348.9854355159</v>
      </c>
      <c r="AL61" s="937">
        <v>1019564.6712758106</v>
      </c>
      <c r="AM61" s="937">
        <v>1019564.6712758106</v>
      </c>
      <c r="AN61" s="937">
        <v>0</v>
      </c>
      <c r="AO61" s="937">
        <v>1019564.6712758106</v>
      </c>
      <c r="AP61" s="937">
        <v>1019562.4970445948</v>
      </c>
      <c r="AQ61" s="937">
        <v>1019562.4970445948</v>
      </c>
      <c r="AR61" s="937">
        <v>0</v>
      </c>
      <c r="AS61" s="937">
        <v>1019562.4970445948</v>
      </c>
      <c r="AT61" s="937">
        <v>1019562.4970445948</v>
      </c>
      <c r="AU61" s="937">
        <v>1019562.4970445948</v>
      </c>
      <c r="AV61" s="937">
        <v>0</v>
      </c>
      <c r="AW61" s="937">
        <v>859</v>
      </c>
      <c r="AX61" s="952">
        <v>1187</v>
      </c>
      <c r="AY61" s="953">
        <v>32</v>
      </c>
      <c r="AZ61" s="960">
        <v>37984</v>
      </c>
      <c r="BA61" s="961">
        <v>981578.49704459484</v>
      </c>
      <c r="BB61" s="964">
        <v>976830.49704459484</v>
      </c>
      <c r="BC61" s="174">
        <v>4</v>
      </c>
      <c r="BD61" s="183">
        <v>4748</v>
      </c>
      <c r="BE61" s="176">
        <v>0</v>
      </c>
      <c r="BF61" s="634">
        <v>0</v>
      </c>
      <c r="BG61" s="176">
        <v>0</v>
      </c>
      <c r="BH61" s="634">
        <v>0</v>
      </c>
      <c r="BI61" s="185">
        <v>0</v>
      </c>
      <c r="BJ61" s="634">
        <v>0</v>
      </c>
      <c r="BK61" s="180">
        <v>4748</v>
      </c>
      <c r="BL61" s="13"/>
    </row>
    <row r="62" spans="1:68" ht="14.5" x14ac:dyDescent="0.35">
      <c r="A62" s="951">
        <v>4701470</v>
      </c>
      <c r="B62" s="937" t="s">
        <v>151</v>
      </c>
      <c r="C62" s="937">
        <v>933119.67510247347</v>
      </c>
      <c r="D62" s="937">
        <v>224999.29124516968</v>
      </c>
      <c r="E62" s="937">
        <v>421048.77361355594</v>
      </c>
      <c r="F62" s="937">
        <v>425444.79695505806</v>
      </c>
      <c r="G62" s="937">
        <v>2004612.5369162571</v>
      </c>
      <c r="H62" s="937">
        <v>997360.2375002437</v>
      </c>
      <c r="I62" s="937">
        <v>244111.75493282525</v>
      </c>
      <c r="J62" s="937">
        <v>460682.85806698527</v>
      </c>
      <c r="K62" s="937">
        <v>390681.8967032521</v>
      </c>
      <c r="L62" s="937">
        <v>2092836.7472033063</v>
      </c>
      <c r="M62" s="937">
        <v>2092836.7472033063</v>
      </c>
      <c r="N62" s="937">
        <v>1903768.2797904939</v>
      </c>
      <c r="O62" s="1012">
        <v>189068.4674128124</v>
      </c>
      <c r="P62" s="1013">
        <v>189068.4674128124</v>
      </c>
      <c r="Q62" s="1014">
        <v>153173.97890513059</v>
      </c>
      <c r="R62" s="165">
        <v>1939662.7682981757</v>
      </c>
      <c r="S62" s="956">
        <v>1.0188544419448107</v>
      </c>
      <c r="T62" s="957">
        <v>0.92681035484023311</v>
      </c>
      <c r="U62" s="951" t="b">
        <v>0</v>
      </c>
      <c r="V62" s="937">
        <v>1921453.4251993217</v>
      </c>
      <c r="W62" s="937">
        <v>1921453.4251993222</v>
      </c>
      <c r="X62" s="937">
        <v>1921453.4251993222</v>
      </c>
      <c r="Y62" s="937">
        <v>886178.05485804542</v>
      </c>
      <c r="Z62" s="937">
        <v>213680.45233660593</v>
      </c>
      <c r="AA62" s="937">
        <v>399867.44804223609</v>
      </c>
      <c r="AB62" s="937">
        <v>404042.32455360651</v>
      </c>
      <c r="AC62" s="937">
        <v>1903768.2797904939</v>
      </c>
      <c r="AD62" s="958">
        <v>0.22129909365558911</v>
      </c>
      <c r="AE62" s="959">
        <v>0</v>
      </c>
      <c r="AF62" s="959">
        <v>0.9</v>
      </c>
      <c r="AG62" s="959">
        <v>0</v>
      </c>
      <c r="AH62" s="959">
        <v>0.9</v>
      </c>
      <c r="AI62" s="937">
        <v>1713391.4518114445</v>
      </c>
      <c r="AJ62" s="937">
        <v>0</v>
      </c>
      <c r="AK62" s="937">
        <v>1921453.4251993222</v>
      </c>
      <c r="AL62" s="937">
        <v>1919976.4568775918</v>
      </c>
      <c r="AM62" s="937">
        <v>1919976.4568775918</v>
      </c>
      <c r="AN62" s="937">
        <v>0</v>
      </c>
      <c r="AO62" s="937">
        <v>1919976.4568775918</v>
      </c>
      <c r="AP62" s="937">
        <v>1919972.3625098052</v>
      </c>
      <c r="AQ62" s="937">
        <v>1919972.3625098052</v>
      </c>
      <c r="AR62" s="937">
        <v>0</v>
      </c>
      <c r="AS62" s="937">
        <v>1919972.3625098052</v>
      </c>
      <c r="AT62" s="937">
        <v>1919972.3625098052</v>
      </c>
      <c r="AU62" s="937">
        <v>1919972.3625098052</v>
      </c>
      <c r="AV62" s="937">
        <v>0</v>
      </c>
      <c r="AW62" s="937">
        <v>1758</v>
      </c>
      <c r="AX62" s="952">
        <v>1092</v>
      </c>
      <c r="AY62" s="953">
        <v>0</v>
      </c>
      <c r="AZ62" s="960">
        <v>0</v>
      </c>
      <c r="BA62" s="961">
        <v>1919972.3625098052</v>
      </c>
      <c r="BB62" s="964">
        <v>1919972.3625098052</v>
      </c>
      <c r="BC62" s="174">
        <v>0</v>
      </c>
      <c r="BD62" s="183">
        <v>0</v>
      </c>
      <c r="BE62" s="176">
        <v>0</v>
      </c>
      <c r="BF62" s="634">
        <v>0</v>
      </c>
      <c r="BG62" s="176">
        <v>0</v>
      </c>
      <c r="BH62" s="634">
        <v>0</v>
      </c>
      <c r="BI62" s="185">
        <v>0</v>
      </c>
      <c r="BJ62" s="634">
        <v>0</v>
      </c>
      <c r="BK62" s="180">
        <v>0</v>
      </c>
      <c r="BL62" s="13"/>
    </row>
    <row r="63" spans="1:68" ht="14.5" x14ac:dyDescent="0.35">
      <c r="A63" s="951">
        <v>4701500</v>
      </c>
      <c r="B63" s="937" t="s">
        <v>152</v>
      </c>
      <c r="C63" s="937">
        <v>295165.16924161237</v>
      </c>
      <c r="D63" s="937">
        <v>71171.957522308308</v>
      </c>
      <c r="E63" s="937">
        <v>140128.78315187278</v>
      </c>
      <c r="F63" s="937">
        <v>141591.81888586903</v>
      </c>
      <c r="G63" s="937">
        <v>648057.72880166245</v>
      </c>
      <c r="H63" s="937">
        <v>312572.47753329889</v>
      </c>
      <c r="I63" s="937">
        <v>76504.569929113539</v>
      </c>
      <c r="J63" s="937">
        <v>152055.93515473205</v>
      </c>
      <c r="K63" s="937">
        <v>128626.77867440802</v>
      </c>
      <c r="L63" s="937">
        <v>669759.76129155245</v>
      </c>
      <c r="M63" s="937">
        <v>669759.76129155245</v>
      </c>
      <c r="N63" s="937">
        <v>642318.24364541867</v>
      </c>
      <c r="O63" s="1012">
        <v>27441.517646133783</v>
      </c>
      <c r="P63" s="1013">
        <v>27441.517646133783</v>
      </c>
      <c r="Q63" s="1014">
        <v>22231.768747964274</v>
      </c>
      <c r="R63" s="165">
        <v>647527.99254358816</v>
      </c>
      <c r="S63" s="956">
        <v>1.0081108530696592</v>
      </c>
      <c r="T63" s="957">
        <v>0.96680635351235056</v>
      </c>
      <c r="U63" s="951" t="b">
        <v>0</v>
      </c>
      <c r="V63" s="937">
        <v>641449.07017880853</v>
      </c>
      <c r="W63" s="937">
        <v>641449.07017880864</v>
      </c>
      <c r="X63" s="937">
        <v>641449.07017880864</v>
      </c>
      <c r="Y63" s="937">
        <v>292551.05628189963</v>
      </c>
      <c r="Z63" s="937">
        <v>70541.627266861076</v>
      </c>
      <c r="AA63" s="937">
        <v>138887.74082629191</v>
      </c>
      <c r="AB63" s="937">
        <v>140337.81927036608</v>
      </c>
      <c r="AC63" s="937">
        <v>642318.24364541867</v>
      </c>
      <c r="AD63" s="958">
        <v>0.27292965271593944</v>
      </c>
      <c r="AE63" s="959">
        <v>0</v>
      </c>
      <c r="AF63" s="959">
        <v>0.9</v>
      </c>
      <c r="AG63" s="959">
        <v>0</v>
      </c>
      <c r="AH63" s="959">
        <v>0.9</v>
      </c>
      <c r="AI63" s="937">
        <v>578086.41928087687</v>
      </c>
      <c r="AJ63" s="937">
        <v>0</v>
      </c>
      <c r="AK63" s="937">
        <v>641449.07017880864</v>
      </c>
      <c r="AL63" s="937">
        <v>640956.00594720535</v>
      </c>
      <c r="AM63" s="937">
        <v>640956.00594720535</v>
      </c>
      <c r="AN63" s="937">
        <v>0</v>
      </c>
      <c r="AO63" s="937">
        <v>640956.00594720535</v>
      </c>
      <c r="AP63" s="937">
        <v>640954.63910251623</v>
      </c>
      <c r="AQ63" s="937">
        <v>640954.63910251623</v>
      </c>
      <c r="AR63" s="937">
        <v>0</v>
      </c>
      <c r="AS63" s="937">
        <v>640954.63910251623</v>
      </c>
      <c r="AT63" s="937">
        <v>640954.63910251623</v>
      </c>
      <c r="AU63" s="937">
        <v>640954.63910251623</v>
      </c>
      <c r="AV63" s="937">
        <v>0</v>
      </c>
      <c r="AW63" s="937">
        <v>613</v>
      </c>
      <c r="AX63" s="952">
        <v>1046</v>
      </c>
      <c r="AY63" s="953">
        <v>73</v>
      </c>
      <c r="AZ63" s="960">
        <v>76358</v>
      </c>
      <c r="BA63" s="961">
        <v>564596.63910251623</v>
      </c>
      <c r="BB63" s="964">
        <v>563550.63910251623</v>
      </c>
      <c r="BC63" s="174">
        <v>0</v>
      </c>
      <c r="BD63" s="183">
        <v>0</v>
      </c>
      <c r="BE63" s="176">
        <v>0</v>
      </c>
      <c r="BF63" s="634">
        <v>0</v>
      </c>
      <c r="BG63" s="176">
        <v>1</v>
      </c>
      <c r="BH63" s="634">
        <v>1046</v>
      </c>
      <c r="BI63" s="185">
        <v>0</v>
      </c>
      <c r="BJ63" s="634">
        <v>0</v>
      </c>
      <c r="BK63" s="180">
        <v>1046</v>
      </c>
      <c r="BL63" s="13"/>
    </row>
    <row r="64" spans="1:68" ht="14.5" x14ac:dyDescent="0.35">
      <c r="A64" s="951">
        <v>4701530</v>
      </c>
      <c r="B64" s="937" t="s">
        <v>153</v>
      </c>
      <c r="C64" s="937">
        <v>332845.82914479717</v>
      </c>
      <c r="D64" s="937">
        <v>81091.8278886841</v>
      </c>
      <c r="E64" s="937">
        <v>191339.79592707532</v>
      </c>
      <c r="F64" s="937">
        <v>190664.20623975285</v>
      </c>
      <c r="G64" s="937">
        <v>795941.65920030943</v>
      </c>
      <c r="H64" s="937">
        <v>349020.85830573313</v>
      </c>
      <c r="I64" s="937">
        <v>85425.597518020775</v>
      </c>
      <c r="J64" s="937">
        <v>188294.23114455846</v>
      </c>
      <c r="K64" s="937">
        <v>171597.78561577757</v>
      </c>
      <c r="L64" s="937">
        <v>794338.47258408996</v>
      </c>
      <c r="M64" s="937">
        <v>794338.47258408996</v>
      </c>
      <c r="N64" s="937">
        <v>801405.35090345889</v>
      </c>
      <c r="O64" s="1012">
        <v>-7066.8783193689305</v>
      </c>
      <c r="P64" s="1013" t="s">
        <v>108</v>
      </c>
      <c r="Q64" s="1014">
        <v>0</v>
      </c>
      <c r="R64" s="165">
        <v>794338.47258408996</v>
      </c>
      <c r="S64" s="956">
        <v>0.99118189276949287</v>
      </c>
      <c r="T64" s="957">
        <v>1</v>
      </c>
      <c r="U64" s="951" t="b">
        <v>0</v>
      </c>
      <c r="V64" s="937">
        <v>786881.30940072169</v>
      </c>
      <c r="W64" s="937">
        <v>786881.30940072192</v>
      </c>
      <c r="X64" s="937">
        <v>786881.30940072192</v>
      </c>
      <c r="Y64" s="937">
        <v>335130.62850679248</v>
      </c>
      <c r="Z64" s="937">
        <v>81648.477665847138</v>
      </c>
      <c r="AA64" s="937">
        <v>192653.2359806333</v>
      </c>
      <c r="AB64" s="937">
        <v>191973.00875018601</v>
      </c>
      <c r="AC64" s="937">
        <v>801405.35090345889</v>
      </c>
      <c r="AD64" s="958">
        <v>0.29097605893186002</v>
      </c>
      <c r="AE64" s="959">
        <v>0</v>
      </c>
      <c r="AF64" s="959">
        <v>0.9</v>
      </c>
      <c r="AG64" s="959">
        <v>0</v>
      </c>
      <c r="AH64" s="959">
        <v>0.9</v>
      </c>
      <c r="AI64" s="937">
        <v>721264.815813113</v>
      </c>
      <c r="AJ64" s="937">
        <v>0</v>
      </c>
      <c r="AK64" s="937">
        <v>786881.30940072192</v>
      </c>
      <c r="AL64" s="937">
        <v>786276.4554127435</v>
      </c>
      <c r="AM64" s="937">
        <v>786276.4554127435</v>
      </c>
      <c r="AN64" s="937">
        <v>0</v>
      </c>
      <c r="AO64" s="937">
        <v>786276.4554127435</v>
      </c>
      <c r="AP64" s="937">
        <v>786274.77867083414</v>
      </c>
      <c r="AQ64" s="937">
        <v>786274.77867083414</v>
      </c>
      <c r="AR64" s="937">
        <v>0</v>
      </c>
      <c r="AS64" s="937">
        <v>786274.77867083414</v>
      </c>
      <c r="AT64" s="937">
        <v>786274.77867083414</v>
      </c>
      <c r="AU64" s="937">
        <v>786274.77867083414</v>
      </c>
      <c r="AV64" s="937">
        <v>0</v>
      </c>
      <c r="AW64" s="937">
        <v>632</v>
      </c>
      <c r="AX64" s="952">
        <v>1244</v>
      </c>
      <c r="AY64" s="953">
        <v>0</v>
      </c>
      <c r="AZ64" s="960">
        <v>0</v>
      </c>
      <c r="BA64" s="961">
        <v>786274.77867083414</v>
      </c>
      <c r="BB64" s="964">
        <v>785030.77867083414</v>
      </c>
      <c r="BC64" s="174">
        <v>0</v>
      </c>
      <c r="BD64" s="183">
        <v>0</v>
      </c>
      <c r="BE64" s="176">
        <v>0</v>
      </c>
      <c r="BF64" s="634">
        <v>0</v>
      </c>
      <c r="BG64" s="176">
        <v>1</v>
      </c>
      <c r="BH64" s="634">
        <v>1244</v>
      </c>
      <c r="BI64" s="185">
        <v>0</v>
      </c>
      <c r="BJ64" s="634">
        <v>0</v>
      </c>
      <c r="BK64" s="180">
        <v>1244</v>
      </c>
      <c r="BL64" s="13"/>
      <c r="BM64" s="5"/>
      <c r="BN64" s="5"/>
      <c r="BO64" s="5"/>
      <c r="BP64" s="5"/>
    </row>
    <row r="65" spans="1:68" ht="14.5" x14ac:dyDescent="0.35">
      <c r="A65" s="951">
        <v>4700001</v>
      </c>
      <c r="B65" s="937" t="s">
        <v>154</v>
      </c>
      <c r="C65" s="937">
        <v>1370634.003978339</v>
      </c>
      <c r="D65" s="937">
        <v>330495.31338816573</v>
      </c>
      <c r="E65" s="937">
        <v>680023.59894692607</v>
      </c>
      <c r="F65" s="937">
        <v>687123.48808349087</v>
      </c>
      <c r="G65" s="937">
        <v>3068276.4043969214</v>
      </c>
      <c r="H65" s="937">
        <v>1334783.8837420207</v>
      </c>
      <c r="I65" s="937">
        <v>326698.84367255744</v>
      </c>
      <c r="J65" s="937">
        <v>654428.89611165773</v>
      </c>
      <c r="K65" s="937">
        <v>618411.13927514176</v>
      </c>
      <c r="L65" s="937">
        <v>2934322.762801378</v>
      </c>
      <c r="M65" s="937">
        <v>2934322.762801378</v>
      </c>
      <c r="N65" s="937">
        <v>2768261.9090305027</v>
      </c>
      <c r="O65" s="1012">
        <v>166060.85377087537</v>
      </c>
      <c r="P65" s="1013">
        <v>166060.85377087537</v>
      </c>
      <c r="Q65" s="1014">
        <v>134534.34123909511</v>
      </c>
      <c r="R65" s="165">
        <v>2799788.4215622828</v>
      </c>
      <c r="S65" s="956">
        <v>1.0113885584412861</v>
      </c>
      <c r="T65" s="957">
        <v>0.95415148498842839</v>
      </c>
      <c r="U65" s="951" t="b">
        <v>0</v>
      </c>
      <c r="V65" s="937">
        <v>2773504.3123832648</v>
      </c>
      <c r="W65" s="937">
        <v>2773504.3123832652</v>
      </c>
      <c r="X65" s="937">
        <v>2773504.3123832652</v>
      </c>
      <c r="Y65" s="937">
        <v>1236614.1130564061</v>
      </c>
      <c r="Z65" s="937">
        <v>298179.65091231198</v>
      </c>
      <c r="AA65" s="937">
        <v>613531.23972434865</v>
      </c>
      <c r="AB65" s="937">
        <v>619936.90533743578</v>
      </c>
      <c r="AC65" s="937">
        <v>2768261.9090305027</v>
      </c>
      <c r="AD65" s="958">
        <v>0.22036834427425236</v>
      </c>
      <c r="AE65" s="959">
        <v>0</v>
      </c>
      <c r="AF65" s="959">
        <v>0.9</v>
      </c>
      <c r="AG65" s="959">
        <v>0</v>
      </c>
      <c r="AH65" s="959">
        <v>0.9</v>
      </c>
      <c r="AI65" s="937">
        <v>2491435.7181274523</v>
      </c>
      <c r="AJ65" s="937">
        <v>0</v>
      </c>
      <c r="AK65" s="937">
        <v>2773504.3123832652</v>
      </c>
      <c r="AL65" s="937">
        <v>2771372.3960142033</v>
      </c>
      <c r="AM65" s="937">
        <v>2771372.3960142033</v>
      </c>
      <c r="AN65" s="937">
        <v>0</v>
      </c>
      <c r="AO65" s="937">
        <v>2771372.3960142033</v>
      </c>
      <c r="AP65" s="937">
        <v>2771366.4860365982</v>
      </c>
      <c r="AQ65" s="937">
        <v>2771366.4860365982</v>
      </c>
      <c r="AR65" s="937">
        <v>0</v>
      </c>
      <c r="AS65" s="937">
        <v>2771366.4860365982</v>
      </c>
      <c r="AT65" s="937">
        <v>2771366.4860365982</v>
      </c>
      <c r="AU65" s="937">
        <v>2771366.4860365982</v>
      </c>
      <c r="AV65" s="937">
        <v>0</v>
      </c>
      <c r="AW65" s="937">
        <v>2417</v>
      </c>
      <c r="AX65" s="952">
        <v>1147</v>
      </c>
      <c r="AY65" s="953">
        <v>0</v>
      </c>
      <c r="AZ65" s="960">
        <v>0</v>
      </c>
      <c r="BA65" s="961">
        <v>2771366.4860365982</v>
      </c>
      <c r="BB65" s="964">
        <v>2770219.4860365982</v>
      </c>
      <c r="BC65" s="174">
        <v>0</v>
      </c>
      <c r="BD65" s="183">
        <v>0</v>
      </c>
      <c r="BE65" s="176">
        <v>0</v>
      </c>
      <c r="BF65" s="634">
        <v>0</v>
      </c>
      <c r="BG65" s="176">
        <v>1</v>
      </c>
      <c r="BH65" s="634">
        <v>1147</v>
      </c>
      <c r="BI65" s="185">
        <v>0</v>
      </c>
      <c r="BJ65" s="634">
        <v>0</v>
      </c>
      <c r="BK65" s="180">
        <v>1147</v>
      </c>
      <c r="BL65" s="13"/>
      <c r="BM65" s="636"/>
      <c r="BN65" s="636"/>
      <c r="BO65" s="636"/>
      <c r="BP65" s="636"/>
    </row>
    <row r="66" spans="1:68" ht="14.5" x14ac:dyDescent="0.35">
      <c r="A66" s="951">
        <v>4701590</v>
      </c>
      <c r="B66" s="937" t="s">
        <v>155</v>
      </c>
      <c r="C66" s="937">
        <v>5301982.853877265</v>
      </c>
      <c r="D66" s="937">
        <v>1278445.2157065701</v>
      </c>
      <c r="E66" s="937">
        <v>3602235.8688866077</v>
      </c>
      <c r="F66" s="937">
        <v>3639845.5567745846</v>
      </c>
      <c r="G66" s="937">
        <v>13822509.495245026</v>
      </c>
      <c r="H66" s="937">
        <v>5318150.1036142567</v>
      </c>
      <c r="I66" s="937">
        <v>1301659.0254723742</v>
      </c>
      <c r="J66" s="937">
        <v>3639657.7146963482</v>
      </c>
      <c r="K66" s="937">
        <v>3574879.8581612636</v>
      </c>
      <c r="L66" s="937">
        <v>13834346.701944241</v>
      </c>
      <c r="M66" s="937">
        <v>13834346.701944241</v>
      </c>
      <c r="N66" s="937">
        <v>12971480.232339691</v>
      </c>
      <c r="O66" s="1012">
        <v>862866.46960454993</v>
      </c>
      <c r="P66" s="1013">
        <v>862866.46960454993</v>
      </c>
      <c r="Q66" s="1014">
        <v>699052.00069440715</v>
      </c>
      <c r="R66" s="165">
        <v>13135294.701249834</v>
      </c>
      <c r="S66" s="956">
        <v>1.012628818452171</v>
      </c>
      <c r="T66" s="957">
        <v>0.94946982204832531</v>
      </c>
      <c r="U66" s="951" t="b">
        <v>0</v>
      </c>
      <c r="V66" s="937">
        <v>13011981.983271815</v>
      </c>
      <c r="W66" s="937">
        <v>13011981.983271819</v>
      </c>
      <c r="X66" s="937">
        <v>13011981.983271819</v>
      </c>
      <c r="Y66" s="937">
        <v>4975548.4563010447</v>
      </c>
      <c r="Z66" s="937">
        <v>1199733.4383725133</v>
      </c>
      <c r="AA66" s="937">
        <v>3380452.1083209664</v>
      </c>
      <c r="AB66" s="937">
        <v>3415746.229345168</v>
      </c>
      <c r="AC66" s="937">
        <v>12971480.232339691</v>
      </c>
      <c r="AD66" s="958">
        <v>0.17706936150666056</v>
      </c>
      <c r="AE66" s="959">
        <v>0</v>
      </c>
      <c r="AF66" s="959">
        <v>0.9</v>
      </c>
      <c r="AG66" s="959">
        <v>0</v>
      </c>
      <c r="AH66" s="959">
        <v>0.9</v>
      </c>
      <c r="AI66" s="937">
        <v>11674332.209105723</v>
      </c>
      <c r="AJ66" s="937">
        <v>0</v>
      </c>
      <c r="AK66" s="937">
        <v>13011981.983271819</v>
      </c>
      <c r="AL66" s="937">
        <v>13001980.03113487</v>
      </c>
      <c r="AM66" s="937">
        <v>13001980.03113487</v>
      </c>
      <c r="AN66" s="937">
        <v>0</v>
      </c>
      <c r="AO66" s="937">
        <v>13001980.03113487</v>
      </c>
      <c r="AP66" s="937">
        <v>13001952.304290611</v>
      </c>
      <c r="AQ66" s="937">
        <v>13001952.304290611</v>
      </c>
      <c r="AR66" s="937">
        <v>0</v>
      </c>
      <c r="AS66" s="937">
        <v>13001952.304290611</v>
      </c>
      <c r="AT66" s="937">
        <v>13001952.304290611</v>
      </c>
      <c r="AU66" s="937">
        <v>13001952.304290611</v>
      </c>
      <c r="AV66" s="937">
        <v>0</v>
      </c>
      <c r="AW66" s="937">
        <v>9637</v>
      </c>
      <c r="AX66" s="952">
        <v>1349</v>
      </c>
      <c r="AY66" s="953">
        <v>110</v>
      </c>
      <c r="AZ66" s="960">
        <v>148390</v>
      </c>
      <c r="BA66" s="961">
        <v>12853562.304290611</v>
      </c>
      <c r="BB66" s="964">
        <v>12841421.304290611</v>
      </c>
      <c r="BC66" s="174">
        <v>5</v>
      </c>
      <c r="BD66" s="183">
        <v>6745</v>
      </c>
      <c r="BE66" s="176">
        <v>0</v>
      </c>
      <c r="BF66" s="634">
        <v>0</v>
      </c>
      <c r="BG66" s="176">
        <v>4</v>
      </c>
      <c r="BH66" s="634">
        <v>5396</v>
      </c>
      <c r="BI66" s="185">
        <v>0</v>
      </c>
      <c r="BJ66" s="634">
        <v>0</v>
      </c>
      <c r="BK66" s="180">
        <v>12141</v>
      </c>
      <c r="BL66" s="13"/>
      <c r="BM66" s="61"/>
      <c r="BN66" s="637"/>
      <c r="BO66" s="226"/>
      <c r="BP66" s="61"/>
    </row>
    <row r="67" spans="1:68" ht="14.5" x14ac:dyDescent="0.35">
      <c r="A67" s="951">
        <v>4701620</v>
      </c>
      <c r="B67" s="937" t="s">
        <v>156</v>
      </c>
      <c r="C67" s="937">
        <v>216663.7944433112</v>
      </c>
      <c r="D67" s="937">
        <v>52243.245415311416</v>
      </c>
      <c r="E67" s="937">
        <v>152369.4248751796</v>
      </c>
      <c r="F67" s="937">
        <v>153960.26087865245</v>
      </c>
      <c r="G67" s="937">
        <v>575236.72561245458</v>
      </c>
      <c r="H67" s="937">
        <v>205830.60472114562</v>
      </c>
      <c r="I67" s="937">
        <v>49631.083144545846</v>
      </c>
      <c r="J67" s="937">
        <v>144750.95363142062</v>
      </c>
      <c r="K67" s="937">
        <v>146262.24783471983</v>
      </c>
      <c r="L67" s="937">
        <v>546474.88933183195</v>
      </c>
      <c r="M67" s="937">
        <v>546474.88933183195</v>
      </c>
      <c r="N67" s="937">
        <v>523821.93514514383</v>
      </c>
      <c r="O67" s="1012">
        <v>22652.954186688119</v>
      </c>
      <c r="P67" s="1013">
        <v>22652.954186688119</v>
      </c>
      <c r="Q67" s="1014">
        <v>18352.310008176002</v>
      </c>
      <c r="R67" s="165">
        <v>528122.57932365593</v>
      </c>
      <c r="S67" s="956">
        <v>1.0082101261706813</v>
      </c>
      <c r="T67" s="957">
        <v>0.96641691985039757</v>
      </c>
      <c r="U67" s="951" t="b">
        <v>0</v>
      </c>
      <c r="V67" s="937">
        <v>523164.62199090078</v>
      </c>
      <c r="W67" s="937">
        <v>523164.62199090089</v>
      </c>
      <c r="X67" s="937">
        <v>523164.62199090089</v>
      </c>
      <c r="Y67" s="937">
        <v>197298.33480355178</v>
      </c>
      <c r="Z67" s="937">
        <v>47573.732157963896</v>
      </c>
      <c r="AA67" s="937">
        <v>138750.61073350409</v>
      </c>
      <c r="AB67" s="937">
        <v>140199.25745012407</v>
      </c>
      <c r="AC67" s="937">
        <v>523821.93514514383</v>
      </c>
      <c r="AD67" s="958">
        <v>0.35396518375241781</v>
      </c>
      <c r="AE67" s="959">
        <v>0</v>
      </c>
      <c r="AF67" s="959">
        <v>0</v>
      </c>
      <c r="AG67" s="959">
        <v>0.95</v>
      </c>
      <c r="AH67" s="959">
        <v>0.95</v>
      </c>
      <c r="AI67" s="937">
        <v>497630.83838788659</v>
      </c>
      <c r="AJ67" s="937">
        <v>0</v>
      </c>
      <c r="AK67" s="937">
        <v>523164.62199090089</v>
      </c>
      <c r="AL67" s="937">
        <v>522762.47975648765</v>
      </c>
      <c r="AM67" s="937">
        <v>522762.47975648765</v>
      </c>
      <c r="AN67" s="937">
        <v>0</v>
      </c>
      <c r="AO67" s="937">
        <v>522762.47975648765</v>
      </c>
      <c r="AP67" s="937">
        <v>522761.3649606008</v>
      </c>
      <c r="AQ67" s="937">
        <v>522761.3649606008</v>
      </c>
      <c r="AR67" s="937">
        <v>0</v>
      </c>
      <c r="AS67" s="937">
        <v>522761.3649606008</v>
      </c>
      <c r="AT67" s="937">
        <v>522761.3649606008</v>
      </c>
      <c r="AU67" s="937">
        <v>522761.3649606008</v>
      </c>
      <c r="AV67" s="937">
        <v>0</v>
      </c>
      <c r="AW67" s="937">
        <v>366</v>
      </c>
      <c r="AX67" s="952">
        <v>1428</v>
      </c>
      <c r="AY67" s="953">
        <v>0</v>
      </c>
      <c r="AZ67" s="960">
        <v>0</v>
      </c>
      <c r="BA67" s="961">
        <v>522761.3649606008</v>
      </c>
      <c r="BB67" s="964">
        <v>522761.3649606008</v>
      </c>
      <c r="BC67" s="174">
        <v>0</v>
      </c>
      <c r="BD67" s="183">
        <v>0</v>
      </c>
      <c r="BE67" s="176">
        <v>0</v>
      </c>
      <c r="BF67" s="634">
        <v>0</v>
      </c>
      <c r="BG67" s="176">
        <v>0</v>
      </c>
      <c r="BH67" s="634">
        <v>0</v>
      </c>
      <c r="BI67" s="185">
        <v>0</v>
      </c>
      <c r="BJ67" s="634">
        <v>0</v>
      </c>
      <c r="BK67" s="180">
        <v>0</v>
      </c>
      <c r="BL67" s="13"/>
    </row>
    <row r="68" spans="1:68" ht="14.5" x14ac:dyDescent="0.35">
      <c r="A68" s="951">
        <v>4701650</v>
      </c>
      <c r="B68" s="937" t="s">
        <v>157</v>
      </c>
      <c r="C68" s="937">
        <v>582480.20100339467</v>
      </c>
      <c r="D68" s="937">
        <v>140451.04383391692</v>
      </c>
      <c r="E68" s="937">
        <v>314258.68297626555</v>
      </c>
      <c r="F68" s="937">
        <v>317539.74824045581</v>
      </c>
      <c r="G68" s="937">
        <v>1354729.676054033</v>
      </c>
      <c r="H68" s="937">
        <v>614652.2393896851</v>
      </c>
      <c r="I68" s="937">
        <v>150440.96524929928</v>
      </c>
      <c r="J68" s="937">
        <v>340246.06191405957</v>
      </c>
      <c r="K68" s="937">
        <v>303858.75869802001</v>
      </c>
      <c r="L68" s="937">
        <v>1409198.025251064</v>
      </c>
      <c r="M68" s="937">
        <v>1409198.025251064</v>
      </c>
      <c r="N68" s="937">
        <v>1176910.0619464854</v>
      </c>
      <c r="O68" s="1012">
        <v>232287.96330457856</v>
      </c>
      <c r="P68" s="1013">
        <v>232287.96330457856</v>
      </c>
      <c r="Q68" s="1014">
        <v>188188.29008353254</v>
      </c>
      <c r="R68" s="165">
        <v>1221009.7351675315</v>
      </c>
      <c r="S68" s="956">
        <v>1.037470724949118</v>
      </c>
      <c r="T68" s="957">
        <v>0.86645717158878033</v>
      </c>
      <c r="U68" s="951" t="b">
        <v>0</v>
      </c>
      <c r="V68" s="937">
        <v>1209547.0285784819</v>
      </c>
      <c r="W68" s="937">
        <v>1209547.0285784821</v>
      </c>
      <c r="X68" s="937">
        <v>1209547.0285784821</v>
      </c>
      <c r="Y68" s="937">
        <v>506024.79709624703</v>
      </c>
      <c r="Z68" s="937">
        <v>122015.66823315888</v>
      </c>
      <c r="AA68" s="937">
        <v>273009.59932176617</v>
      </c>
      <c r="AB68" s="937">
        <v>275859.99729531334</v>
      </c>
      <c r="AC68" s="937">
        <v>1176910.0619464854</v>
      </c>
      <c r="AD68" s="958">
        <v>0.30261011419249595</v>
      </c>
      <c r="AE68" s="959">
        <v>0</v>
      </c>
      <c r="AF68" s="959">
        <v>0</v>
      </c>
      <c r="AG68" s="959">
        <v>0.95</v>
      </c>
      <c r="AH68" s="959">
        <v>0.95</v>
      </c>
      <c r="AI68" s="937">
        <v>1118064.558849161</v>
      </c>
      <c r="AJ68" s="937">
        <v>0</v>
      </c>
      <c r="AK68" s="937">
        <v>1209547.0285784821</v>
      </c>
      <c r="AL68" s="937">
        <v>1208617.2830944518</v>
      </c>
      <c r="AM68" s="937">
        <v>1208617.2830944518</v>
      </c>
      <c r="AN68" s="937">
        <v>0</v>
      </c>
      <c r="AO68" s="937">
        <v>1208617.2830944518</v>
      </c>
      <c r="AP68" s="937">
        <v>1208614.7057067696</v>
      </c>
      <c r="AQ68" s="937">
        <v>1208614.7057067696</v>
      </c>
      <c r="AR68" s="937">
        <v>0</v>
      </c>
      <c r="AS68" s="937">
        <v>1208614.7057067696</v>
      </c>
      <c r="AT68" s="937">
        <v>1208614.7057067696</v>
      </c>
      <c r="AU68" s="937">
        <v>1208614.7057067696</v>
      </c>
      <c r="AV68" s="937">
        <v>0</v>
      </c>
      <c r="AW68" s="937">
        <v>1113</v>
      </c>
      <c r="AX68" s="952">
        <v>1086</v>
      </c>
      <c r="AY68" s="953">
        <v>0</v>
      </c>
      <c r="AZ68" s="960">
        <v>0</v>
      </c>
      <c r="BA68" s="961">
        <v>1208614.7057067696</v>
      </c>
      <c r="BB68" s="964">
        <v>1204270.7057067696</v>
      </c>
      <c r="BC68" s="174">
        <v>2</v>
      </c>
      <c r="BD68" s="183">
        <v>2172</v>
      </c>
      <c r="BE68" s="176">
        <v>1</v>
      </c>
      <c r="BF68" s="634">
        <v>1086</v>
      </c>
      <c r="BG68" s="176">
        <v>1</v>
      </c>
      <c r="BH68" s="634">
        <v>1086</v>
      </c>
      <c r="BI68" s="185">
        <v>0</v>
      </c>
      <c r="BJ68" s="634">
        <v>0</v>
      </c>
      <c r="BK68" s="180">
        <v>4344</v>
      </c>
      <c r="BL68" s="13"/>
    </row>
    <row r="69" spans="1:68" ht="14.5" x14ac:dyDescent="0.35">
      <c r="A69" s="951">
        <v>4701680</v>
      </c>
      <c r="B69" s="937" t="s">
        <v>158</v>
      </c>
      <c r="C69" s="937">
        <v>615450.77841868147</v>
      </c>
      <c r="D69" s="937">
        <v>148401.10291885558</v>
      </c>
      <c r="E69" s="937">
        <v>332908.47706537502</v>
      </c>
      <c r="F69" s="937">
        <v>336384.25832274195</v>
      </c>
      <c r="G69" s="937">
        <v>1433144.6167256539</v>
      </c>
      <c r="H69" s="937">
        <v>583726.34055246843</v>
      </c>
      <c r="I69" s="937">
        <v>142871.60850719619</v>
      </c>
      <c r="J69" s="937">
        <v>299617.6293588375</v>
      </c>
      <c r="K69" s="937">
        <v>302745.83249046776</v>
      </c>
      <c r="L69" s="937">
        <v>1328961.4109089698</v>
      </c>
      <c r="M69" s="937">
        <v>1328961.4109089698</v>
      </c>
      <c r="N69" s="937">
        <v>1203125.008072861</v>
      </c>
      <c r="O69" s="1012">
        <v>125836.40283610881</v>
      </c>
      <c r="P69" s="1013">
        <v>125836.40283610881</v>
      </c>
      <c r="Q69" s="1014">
        <v>101946.46826766136</v>
      </c>
      <c r="R69" s="165">
        <v>1227014.9426413085</v>
      </c>
      <c r="S69" s="956">
        <v>1.0198565688587207</v>
      </c>
      <c r="T69" s="957">
        <v>0.9232886166364056</v>
      </c>
      <c r="U69" s="951" t="b">
        <v>0</v>
      </c>
      <c r="V69" s="937">
        <v>1215495.859817659</v>
      </c>
      <c r="W69" s="937">
        <v>1215495.8598176592</v>
      </c>
      <c r="X69" s="937">
        <v>1215495.8598176592</v>
      </c>
      <c r="Y69" s="937">
        <v>516670.97242787981</v>
      </c>
      <c r="Z69" s="937">
        <v>124582.73649675118</v>
      </c>
      <c r="AA69" s="937">
        <v>279476.69026724366</v>
      </c>
      <c r="AB69" s="937">
        <v>282394.60888098646</v>
      </c>
      <c r="AC69" s="937">
        <v>1203125.008072861</v>
      </c>
      <c r="AD69" s="958">
        <v>0.26998722860791824</v>
      </c>
      <c r="AE69" s="959">
        <v>0</v>
      </c>
      <c r="AF69" s="959">
        <v>0.9</v>
      </c>
      <c r="AG69" s="959">
        <v>0</v>
      </c>
      <c r="AH69" s="959">
        <v>0.9</v>
      </c>
      <c r="AI69" s="937">
        <v>1082812.507265575</v>
      </c>
      <c r="AJ69" s="937">
        <v>0</v>
      </c>
      <c r="AK69" s="937">
        <v>1215495.8598176592</v>
      </c>
      <c r="AL69" s="937">
        <v>1214561.5416309151</v>
      </c>
      <c r="AM69" s="937">
        <v>1214561.5416309151</v>
      </c>
      <c r="AN69" s="937">
        <v>0</v>
      </c>
      <c r="AO69" s="937">
        <v>1214561.5416309151</v>
      </c>
      <c r="AP69" s="937">
        <v>1214558.9515670461</v>
      </c>
      <c r="AQ69" s="937">
        <v>1214558.9515670461</v>
      </c>
      <c r="AR69" s="937">
        <v>0</v>
      </c>
      <c r="AS69" s="937">
        <v>1214558.9515670461</v>
      </c>
      <c r="AT69" s="937">
        <v>1214558.9515670461</v>
      </c>
      <c r="AU69" s="937">
        <v>1214558.9515670461</v>
      </c>
      <c r="AV69" s="937">
        <v>0</v>
      </c>
      <c r="AW69" s="937">
        <v>1057</v>
      </c>
      <c r="AX69" s="952">
        <v>1149</v>
      </c>
      <c r="AY69" s="953">
        <v>0</v>
      </c>
      <c r="AZ69" s="960">
        <v>0</v>
      </c>
      <c r="BA69" s="961">
        <v>1214558.9515670461</v>
      </c>
      <c r="BB69" s="964">
        <v>1213409.9515670461</v>
      </c>
      <c r="BC69" s="174">
        <v>0</v>
      </c>
      <c r="BD69" s="183">
        <v>0</v>
      </c>
      <c r="BE69" s="176">
        <v>0</v>
      </c>
      <c r="BF69" s="634">
        <v>0</v>
      </c>
      <c r="BG69" s="176">
        <v>1</v>
      </c>
      <c r="BH69" s="634">
        <v>1149</v>
      </c>
      <c r="BI69" s="185">
        <v>0</v>
      </c>
      <c r="BJ69" s="634">
        <v>0</v>
      </c>
      <c r="BK69" s="180">
        <v>1149</v>
      </c>
      <c r="BL69" s="13"/>
    </row>
    <row r="70" spans="1:68" ht="14.5" x14ac:dyDescent="0.35">
      <c r="A70" s="951">
        <v>4701740</v>
      </c>
      <c r="B70" s="937" t="s">
        <v>159</v>
      </c>
      <c r="C70" s="937">
        <v>1010574.364903464</v>
      </c>
      <c r="D70" s="937">
        <v>243675.62052407328</v>
      </c>
      <c r="E70" s="937">
        <v>480883.3345677699</v>
      </c>
      <c r="F70" s="937">
        <v>479185.41375592229</v>
      </c>
      <c r="G70" s="937">
        <v>2214318.7337512295</v>
      </c>
      <c r="H70" s="937">
        <v>990733.25917798304</v>
      </c>
      <c r="I70" s="937">
        <v>242489.74991666028</v>
      </c>
      <c r="J70" s="937">
        <v>457174.37850480818</v>
      </c>
      <c r="K70" s="937">
        <v>431662.24643102865</v>
      </c>
      <c r="L70" s="937">
        <v>2122059.6340304799</v>
      </c>
      <c r="M70" s="937">
        <v>2122059.6340304799</v>
      </c>
      <c r="N70" s="937">
        <v>2144581.7133958405</v>
      </c>
      <c r="O70" s="1012">
        <v>-22522.079365360551</v>
      </c>
      <c r="P70" s="1013" t="s">
        <v>108</v>
      </c>
      <c r="Q70" s="1014">
        <v>0</v>
      </c>
      <c r="R70" s="165">
        <v>2122059.6340304799</v>
      </c>
      <c r="S70" s="956">
        <v>0.98949814818214699</v>
      </c>
      <c r="T70" s="957">
        <v>1</v>
      </c>
      <c r="U70" s="951" t="b">
        <v>0</v>
      </c>
      <c r="V70" s="937">
        <v>2102137.9689947623</v>
      </c>
      <c r="W70" s="937">
        <v>2102137.9689947627</v>
      </c>
      <c r="X70" s="937">
        <v>2102137.9689947627</v>
      </c>
      <c r="Y70" s="937">
        <v>978747.67076873209</v>
      </c>
      <c r="Z70" s="937">
        <v>236001.3812876055</v>
      </c>
      <c r="AA70" s="937">
        <v>465738.55419800425</v>
      </c>
      <c r="AB70" s="937">
        <v>464094.10714149859</v>
      </c>
      <c r="AC70" s="937">
        <v>2144581.7133958405</v>
      </c>
      <c r="AD70" s="958">
        <v>0.22813146997929606</v>
      </c>
      <c r="AE70" s="959">
        <v>0</v>
      </c>
      <c r="AF70" s="959">
        <v>0.9</v>
      </c>
      <c r="AG70" s="959">
        <v>0</v>
      </c>
      <c r="AH70" s="959">
        <v>0.9</v>
      </c>
      <c r="AI70" s="937">
        <v>1930123.5420562564</v>
      </c>
      <c r="AJ70" s="937">
        <v>0</v>
      </c>
      <c r="AK70" s="937">
        <v>2102137.9689947627</v>
      </c>
      <c r="AL70" s="937">
        <v>2100522.1134411525</v>
      </c>
      <c r="AM70" s="937">
        <v>2100522.1134411525</v>
      </c>
      <c r="AN70" s="937">
        <v>0</v>
      </c>
      <c r="AO70" s="937">
        <v>2100522.1134411525</v>
      </c>
      <c r="AP70" s="937">
        <v>2100517.6340580615</v>
      </c>
      <c r="AQ70" s="937">
        <v>2100517.6340580615</v>
      </c>
      <c r="AR70" s="937">
        <v>0</v>
      </c>
      <c r="AS70" s="937">
        <v>2100517.6340580615</v>
      </c>
      <c r="AT70" s="937">
        <v>2100517.6340580615</v>
      </c>
      <c r="AU70" s="937">
        <v>2100517.6340580615</v>
      </c>
      <c r="AV70" s="937">
        <v>0</v>
      </c>
      <c r="AW70" s="937">
        <v>1763</v>
      </c>
      <c r="AX70" s="952">
        <v>1191</v>
      </c>
      <c r="AY70" s="953">
        <v>0</v>
      </c>
      <c r="AZ70" s="960">
        <v>0</v>
      </c>
      <c r="BA70" s="961">
        <v>2100517.6340580615</v>
      </c>
      <c r="BB70" s="964">
        <v>2100517.6340580615</v>
      </c>
      <c r="BC70" s="174">
        <v>0</v>
      </c>
      <c r="BD70" s="183">
        <v>0</v>
      </c>
      <c r="BE70" s="176">
        <v>0</v>
      </c>
      <c r="BF70" s="634">
        <v>0</v>
      </c>
      <c r="BG70" s="176">
        <v>0</v>
      </c>
      <c r="BH70" s="634">
        <v>0</v>
      </c>
      <c r="BI70" s="185">
        <v>0</v>
      </c>
      <c r="BJ70" s="634">
        <v>0</v>
      </c>
      <c r="BK70" s="180">
        <v>0</v>
      </c>
      <c r="BL70" s="13"/>
    </row>
    <row r="71" spans="1:68" ht="14.5" x14ac:dyDescent="0.35">
      <c r="A71" s="951">
        <v>4701770</v>
      </c>
      <c r="B71" s="937" t="s">
        <v>160</v>
      </c>
      <c r="C71" s="937">
        <v>473101.61878442863</v>
      </c>
      <c r="D71" s="937">
        <v>114077.03829816791</v>
      </c>
      <c r="E71" s="937">
        <v>254395.44987875482</v>
      </c>
      <c r="F71" s="937">
        <v>257051.50401243893</v>
      </c>
      <c r="G71" s="937">
        <v>1098625.6109737903</v>
      </c>
      <c r="H71" s="937">
        <v>474933.44642868743</v>
      </c>
      <c r="I71" s="937">
        <v>116243.69282515487</v>
      </c>
      <c r="J71" s="937">
        <v>255372.98346180731</v>
      </c>
      <c r="K71" s="937">
        <v>231346.35361119505</v>
      </c>
      <c r="L71" s="937">
        <v>1077896.4763268447</v>
      </c>
      <c r="M71" s="937">
        <v>1077896.4763268447</v>
      </c>
      <c r="N71" s="937">
        <v>997811.30971514841</v>
      </c>
      <c r="O71" s="1012">
        <v>80085.166611696244</v>
      </c>
      <c r="P71" s="1013">
        <v>80085.166611696244</v>
      </c>
      <c r="Q71" s="1014">
        <v>64881.065515859496</v>
      </c>
      <c r="R71" s="165">
        <v>1013015.4108109851</v>
      </c>
      <c r="S71" s="956">
        <v>1.0152374511571503</v>
      </c>
      <c r="T71" s="957">
        <v>0.9398077023714233</v>
      </c>
      <c r="U71" s="951" t="b">
        <v>0</v>
      </c>
      <c r="V71" s="937">
        <v>1003505.3323162228</v>
      </c>
      <c r="W71" s="937">
        <v>1003505.3323162231</v>
      </c>
      <c r="X71" s="937">
        <v>1003505.3323162231</v>
      </c>
      <c r="Y71" s="937">
        <v>429687.91292715422</v>
      </c>
      <c r="Z71" s="937">
        <v>103608.87080706844</v>
      </c>
      <c r="AA71" s="937">
        <v>231051.10102439669</v>
      </c>
      <c r="AB71" s="937">
        <v>233463.42495652908</v>
      </c>
      <c r="AC71" s="937">
        <v>997811.30971514841</v>
      </c>
      <c r="AD71" s="958">
        <v>0.28946482665769102</v>
      </c>
      <c r="AE71" s="959">
        <v>0</v>
      </c>
      <c r="AF71" s="959">
        <v>0.9</v>
      </c>
      <c r="AG71" s="959">
        <v>0</v>
      </c>
      <c r="AH71" s="959">
        <v>0.9</v>
      </c>
      <c r="AI71" s="937">
        <v>898030.17874363356</v>
      </c>
      <c r="AJ71" s="937">
        <v>0</v>
      </c>
      <c r="AK71" s="937">
        <v>1003505.3323162231</v>
      </c>
      <c r="AL71" s="937">
        <v>1002733.965408714</v>
      </c>
      <c r="AM71" s="937">
        <v>1002733.965408714</v>
      </c>
      <c r="AN71" s="937">
        <v>0</v>
      </c>
      <c r="AO71" s="937">
        <v>1002733.965408714</v>
      </c>
      <c r="AP71" s="937">
        <v>1002731.8270691362</v>
      </c>
      <c r="AQ71" s="937">
        <v>1002731.8270691362</v>
      </c>
      <c r="AR71" s="937">
        <v>0</v>
      </c>
      <c r="AS71" s="937">
        <v>1002731.8270691362</v>
      </c>
      <c r="AT71" s="937">
        <v>1002731.8270691362</v>
      </c>
      <c r="AU71" s="937">
        <v>1002731.8270691362</v>
      </c>
      <c r="AV71" s="937">
        <v>0</v>
      </c>
      <c r="AW71" s="937">
        <v>860</v>
      </c>
      <c r="AX71" s="952">
        <v>1166</v>
      </c>
      <c r="AY71" s="953">
        <v>0</v>
      </c>
      <c r="AZ71" s="960">
        <v>0</v>
      </c>
      <c r="BA71" s="961">
        <v>1002731.8270691362</v>
      </c>
      <c r="BB71" s="964">
        <v>1001565.8270691362</v>
      </c>
      <c r="BC71" s="174">
        <v>1</v>
      </c>
      <c r="BD71" s="183">
        <v>1166</v>
      </c>
      <c r="BE71" s="176">
        <v>0</v>
      </c>
      <c r="BF71" s="634">
        <v>0</v>
      </c>
      <c r="BG71" s="176">
        <v>0</v>
      </c>
      <c r="BH71" s="634">
        <v>0</v>
      </c>
      <c r="BI71" s="185">
        <v>0</v>
      </c>
      <c r="BJ71" s="634">
        <v>0</v>
      </c>
      <c r="BK71" s="180">
        <v>1166</v>
      </c>
      <c r="BL71" s="13"/>
    </row>
    <row r="72" spans="1:68" ht="14.5" x14ac:dyDescent="0.35">
      <c r="A72" s="951">
        <v>4701800</v>
      </c>
      <c r="B72" s="937" t="s">
        <v>161</v>
      </c>
      <c r="C72" s="937">
        <v>446934.49385166127</v>
      </c>
      <c r="D72" s="937">
        <v>107767.46759583562</v>
      </c>
      <c r="E72" s="937">
        <v>186001.36909250083</v>
      </c>
      <c r="F72" s="937">
        <v>187943.34449137098</v>
      </c>
      <c r="G72" s="937">
        <v>928646.67503136862</v>
      </c>
      <c r="H72" s="937">
        <v>415842.88972186245</v>
      </c>
      <c r="I72" s="937">
        <v>101780.8147643507</v>
      </c>
      <c r="J72" s="937">
        <v>167203.8646481196</v>
      </c>
      <c r="K72" s="937">
        <v>168949.58186152991</v>
      </c>
      <c r="L72" s="937">
        <v>853777.15099586267</v>
      </c>
      <c r="M72" s="937">
        <v>853777.15099586267</v>
      </c>
      <c r="N72" s="937">
        <v>813553.90398687159</v>
      </c>
      <c r="O72" s="1012">
        <v>40223.247008991078</v>
      </c>
      <c r="P72" s="1013">
        <v>40223.247008991078</v>
      </c>
      <c r="Q72" s="1014">
        <v>32586.897609947726</v>
      </c>
      <c r="R72" s="165">
        <v>821190.25338591496</v>
      </c>
      <c r="S72" s="956">
        <v>1.0093864086468285</v>
      </c>
      <c r="T72" s="957">
        <v>0.96183208045338564</v>
      </c>
      <c r="U72" s="951" t="b">
        <v>0</v>
      </c>
      <c r="V72" s="937">
        <v>813481.00860494794</v>
      </c>
      <c r="W72" s="937">
        <v>813481.00860494818</v>
      </c>
      <c r="X72" s="937">
        <v>813481.00860494818</v>
      </c>
      <c r="Y72" s="937">
        <v>391543.21237098414</v>
      </c>
      <c r="Z72" s="937">
        <v>94411.196790651506</v>
      </c>
      <c r="AA72" s="937">
        <v>162949.10006219058</v>
      </c>
      <c r="AB72" s="937">
        <v>164650.39476304536</v>
      </c>
      <c r="AC72" s="937">
        <v>813553.90398687159</v>
      </c>
      <c r="AD72" s="958">
        <v>0.19035532994923857</v>
      </c>
      <c r="AE72" s="959">
        <v>0</v>
      </c>
      <c r="AF72" s="959">
        <v>0.9</v>
      </c>
      <c r="AG72" s="959">
        <v>0</v>
      </c>
      <c r="AH72" s="959">
        <v>0.9</v>
      </c>
      <c r="AI72" s="937">
        <v>732198.51358818449</v>
      </c>
      <c r="AJ72" s="937">
        <v>0</v>
      </c>
      <c r="AK72" s="937">
        <v>813481.00860494818</v>
      </c>
      <c r="AL72" s="937">
        <v>812855.70816087711</v>
      </c>
      <c r="AM72" s="937">
        <v>812855.70816087711</v>
      </c>
      <c r="AN72" s="937">
        <v>0</v>
      </c>
      <c r="AO72" s="937">
        <v>812855.70816087711</v>
      </c>
      <c r="AP72" s="937">
        <v>812853.97473846225</v>
      </c>
      <c r="AQ72" s="937">
        <v>812853.97473846225</v>
      </c>
      <c r="AR72" s="937">
        <v>0</v>
      </c>
      <c r="AS72" s="937">
        <v>812853.97473846225</v>
      </c>
      <c r="AT72" s="937">
        <v>812853.97473846225</v>
      </c>
      <c r="AU72" s="937">
        <v>812853.97473846225</v>
      </c>
      <c r="AV72" s="937">
        <v>0</v>
      </c>
      <c r="AW72" s="937">
        <v>750</v>
      </c>
      <c r="AX72" s="952">
        <v>1084</v>
      </c>
      <c r="AY72" s="953">
        <v>0</v>
      </c>
      <c r="AZ72" s="960">
        <v>0</v>
      </c>
      <c r="BA72" s="961">
        <v>812853.97473846225</v>
      </c>
      <c r="BB72" s="964">
        <v>812853.97473846225</v>
      </c>
      <c r="BC72" s="174">
        <v>0</v>
      </c>
      <c r="BD72" s="183">
        <v>0</v>
      </c>
      <c r="BE72" s="176">
        <v>0</v>
      </c>
      <c r="BF72" s="634">
        <v>0</v>
      </c>
      <c r="BG72" s="176">
        <v>0</v>
      </c>
      <c r="BH72" s="634">
        <v>0</v>
      </c>
      <c r="BI72" s="185">
        <v>0</v>
      </c>
      <c r="BJ72" s="634">
        <v>0</v>
      </c>
      <c r="BK72" s="180">
        <v>0</v>
      </c>
      <c r="BL72" s="13"/>
    </row>
    <row r="73" spans="1:68" ht="14.5" x14ac:dyDescent="0.35">
      <c r="A73" s="951">
        <v>4701830</v>
      </c>
      <c r="B73" s="937" t="s">
        <v>162</v>
      </c>
      <c r="C73" s="937">
        <v>497175.37372257415</v>
      </c>
      <c r="D73" s="937">
        <v>119881.84334431362</v>
      </c>
      <c r="E73" s="937">
        <v>236449.32609515687</v>
      </c>
      <c r="F73" s="937">
        <v>238918.01101181394</v>
      </c>
      <c r="G73" s="937">
        <v>1092424.5541738586</v>
      </c>
      <c r="H73" s="937">
        <v>510829.57900759991</v>
      </c>
      <c r="I73" s="937">
        <v>125029.55332938167</v>
      </c>
      <c r="J73" s="937">
        <v>242913.46130640784</v>
      </c>
      <c r="K73" s="937">
        <v>214858.9177348722</v>
      </c>
      <c r="L73" s="937">
        <v>1093631.5113782617</v>
      </c>
      <c r="M73" s="937">
        <v>1093631.5113782617</v>
      </c>
      <c r="N73" s="937">
        <v>923162.23965720716</v>
      </c>
      <c r="O73" s="1012">
        <v>170469.27172105457</v>
      </c>
      <c r="P73" s="1013">
        <v>170469.27172105457</v>
      </c>
      <c r="Q73" s="1014">
        <v>138105.82477278978</v>
      </c>
      <c r="R73" s="165">
        <v>955525.68660547188</v>
      </c>
      <c r="S73" s="956">
        <v>1.0350571606571366</v>
      </c>
      <c r="T73" s="957">
        <v>0.8737181369264494</v>
      </c>
      <c r="U73" s="951" t="b">
        <v>0</v>
      </c>
      <c r="V73" s="937">
        <v>946555.31538860674</v>
      </c>
      <c r="W73" s="937">
        <v>946555.31538860698</v>
      </c>
      <c r="X73" s="937">
        <v>946555.31538860698</v>
      </c>
      <c r="Y73" s="937">
        <v>420142.08647592814</v>
      </c>
      <c r="Z73" s="937">
        <v>101307.12512194036</v>
      </c>
      <c r="AA73" s="937">
        <v>199813.42291277632</v>
      </c>
      <c r="AB73" s="937">
        <v>201899.60514656233</v>
      </c>
      <c r="AC73" s="937">
        <v>923162.23965720716</v>
      </c>
      <c r="AD73" s="958">
        <v>0.24390243902439024</v>
      </c>
      <c r="AE73" s="959">
        <v>0</v>
      </c>
      <c r="AF73" s="959">
        <v>0.9</v>
      </c>
      <c r="AG73" s="959">
        <v>0</v>
      </c>
      <c r="AH73" s="959">
        <v>0.9</v>
      </c>
      <c r="AI73" s="937">
        <v>830846.01569148642</v>
      </c>
      <c r="AJ73" s="937">
        <v>0</v>
      </c>
      <c r="AK73" s="937">
        <v>946555.31538860698</v>
      </c>
      <c r="AL73" s="937">
        <v>945827.7243904284</v>
      </c>
      <c r="AM73" s="937">
        <v>945827.7243904284</v>
      </c>
      <c r="AN73" s="937">
        <v>0</v>
      </c>
      <c r="AO73" s="937">
        <v>945827.7243904284</v>
      </c>
      <c r="AP73" s="937">
        <v>945825.70740394283</v>
      </c>
      <c r="AQ73" s="937">
        <v>945825.70740394283</v>
      </c>
      <c r="AR73" s="937">
        <v>0</v>
      </c>
      <c r="AS73" s="937">
        <v>945825.70740394283</v>
      </c>
      <c r="AT73" s="937">
        <v>945825.70740394283</v>
      </c>
      <c r="AU73" s="937">
        <v>945825.70740394283</v>
      </c>
      <c r="AV73" s="937">
        <v>0</v>
      </c>
      <c r="AW73" s="937">
        <v>920</v>
      </c>
      <c r="AX73" s="952">
        <v>1028</v>
      </c>
      <c r="AY73" s="953">
        <v>0</v>
      </c>
      <c r="AZ73" s="960">
        <v>0</v>
      </c>
      <c r="BA73" s="961">
        <v>945825.70740394283</v>
      </c>
      <c r="BB73" s="964">
        <v>943769.70740394283</v>
      </c>
      <c r="BC73" s="174">
        <v>0</v>
      </c>
      <c r="BD73" s="183">
        <v>0</v>
      </c>
      <c r="BE73" s="176">
        <v>1</v>
      </c>
      <c r="BF73" s="634">
        <v>1028</v>
      </c>
      <c r="BG73" s="176">
        <v>1</v>
      </c>
      <c r="BH73" s="634">
        <v>1028</v>
      </c>
      <c r="BI73" s="185">
        <v>0</v>
      </c>
      <c r="BJ73" s="634">
        <v>0</v>
      </c>
      <c r="BK73" s="180">
        <v>2056</v>
      </c>
      <c r="BL73" s="13"/>
    </row>
    <row r="74" spans="1:68" ht="14.5" x14ac:dyDescent="0.35">
      <c r="A74" s="951">
        <v>4701860</v>
      </c>
      <c r="B74" s="937" t="s">
        <v>163</v>
      </c>
      <c r="C74" s="937">
        <v>539566.11611365678</v>
      </c>
      <c r="D74" s="937">
        <v>130103.34788209194</v>
      </c>
      <c r="E74" s="937">
        <v>267079.22780973103</v>
      </c>
      <c r="F74" s="937">
        <v>269867.70884342602</v>
      </c>
      <c r="G74" s="937">
        <v>1206616.4006489057</v>
      </c>
      <c r="H74" s="937">
        <v>485609.50450229109</v>
      </c>
      <c r="I74" s="937">
        <v>117093.01309388275</v>
      </c>
      <c r="J74" s="937">
        <v>240371.30502875792</v>
      </c>
      <c r="K74" s="937">
        <v>242880.93795908341</v>
      </c>
      <c r="L74" s="937">
        <v>1085954.7605840152</v>
      </c>
      <c r="M74" s="937">
        <v>1085954.7605840152</v>
      </c>
      <c r="N74" s="937">
        <v>1065108.2790940464</v>
      </c>
      <c r="O74" s="1012">
        <v>20846.481489968719</v>
      </c>
      <c r="P74" s="1013">
        <v>20846.481489968719</v>
      </c>
      <c r="Q74" s="1014">
        <v>16888.794623900769</v>
      </c>
      <c r="R74" s="165">
        <v>1069065.9659601145</v>
      </c>
      <c r="S74" s="956">
        <v>1.0037157601191817</v>
      </c>
      <c r="T74" s="957">
        <v>0.98444797588546129</v>
      </c>
      <c r="U74" s="951" t="b">
        <v>0</v>
      </c>
      <c r="V74" s="937">
        <v>1059029.6909500232</v>
      </c>
      <c r="W74" s="937">
        <v>1059029.6909500235</v>
      </c>
      <c r="X74" s="937">
        <v>1059029.6909500235</v>
      </c>
      <c r="Y74" s="937">
        <v>476287.52359259303</v>
      </c>
      <c r="Z74" s="937">
        <v>114845.24235916672</v>
      </c>
      <c r="AA74" s="937">
        <v>235757.02813355203</v>
      </c>
      <c r="AB74" s="937">
        <v>238218.48500873457</v>
      </c>
      <c r="AC74" s="937">
        <v>1065108.2790940464</v>
      </c>
      <c r="AD74" s="958">
        <v>0.22451108213820078</v>
      </c>
      <c r="AE74" s="959">
        <v>0</v>
      </c>
      <c r="AF74" s="959">
        <v>0.9</v>
      </c>
      <c r="AG74" s="959">
        <v>0</v>
      </c>
      <c r="AH74" s="959">
        <v>0.9</v>
      </c>
      <c r="AI74" s="937">
        <v>958597.4511846418</v>
      </c>
      <c r="AJ74" s="937">
        <v>0</v>
      </c>
      <c r="AK74" s="937">
        <v>1059029.6909500235</v>
      </c>
      <c r="AL74" s="937">
        <v>1058215.643997445</v>
      </c>
      <c r="AM74" s="937">
        <v>1058215.643997445</v>
      </c>
      <c r="AN74" s="937">
        <v>0</v>
      </c>
      <c r="AO74" s="937">
        <v>1058215.643997445</v>
      </c>
      <c r="AP74" s="937">
        <v>1058213.3873426677</v>
      </c>
      <c r="AQ74" s="937">
        <v>1058213.3873426677</v>
      </c>
      <c r="AR74" s="937">
        <v>0</v>
      </c>
      <c r="AS74" s="937">
        <v>1058213.3873426677</v>
      </c>
      <c r="AT74" s="937">
        <v>1058213.3873426677</v>
      </c>
      <c r="AU74" s="937">
        <v>1058213.3873426677</v>
      </c>
      <c r="AV74" s="937">
        <v>0</v>
      </c>
      <c r="AW74" s="937">
        <v>861</v>
      </c>
      <c r="AX74" s="952">
        <v>1229</v>
      </c>
      <c r="AY74" s="953">
        <v>0</v>
      </c>
      <c r="AZ74" s="960">
        <v>0</v>
      </c>
      <c r="BA74" s="961">
        <v>1058213.3873426677</v>
      </c>
      <c r="BB74" s="964">
        <v>1054526.3873426677</v>
      </c>
      <c r="BC74" s="174">
        <v>1</v>
      </c>
      <c r="BD74" s="183">
        <v>1229</v>
      </c>
      <c r="BE74" s="176">
        <v>0</v>
      </c>
      <c r="BF74" s="634">
        <v>0</v>
      </c>
      <c r="BG74" s="176">
        <v>2</v>
      </c>
      <c r="BH74" s="634">
        <v>2458</v>
      </c>
      <c r="BI74" s="185">
        <v>0</v>
      </c>
      <c r="BJ74" s="634">
        <v>0</v>
      </c>
      <c r="BK74" s="180">
        <v>3687</v>
      </c>
      <c r="BL74" s="13"/>
    </row>
    <row r="75" spans="1:68" ht="14.5" x14ac:dyDescent="0.35">
      <c r="A75" s="951">
        <v>4701890</v>
      </c>
      <c r="B75" s="937" t="s">
        <v>164</v>
      </c>
      <c r="C75" s="937">
        <v>93678.307259306108</v>
      </c>
      <c r="D75" s="937">
        <v>22588.263114349622</v>
      </c>
      <c r="E75" s="937">
        <v>50228.758361485008</v>
      </c>
      <c r="F75" s="937">
        <v>50299.106216407221</v>
      </c>
      <c r="G75" s="937">
        <v>216794.43495154794</v>
      </c>
      <c r="H75" s="937">
        <v>106031.65315617209</v>
      </c>
      <c r="I75" s="937">
        <v>25952.080258639224</v>
      </c>
      <c r="J75" s="937">
        <v>61222.018146776827</v>
      </c>
      <c r="K75" s="937">
        <v>56048.008413716343</v>
      </c>
      <c r="L75" s="937">
        <v>249253.75997530448</v>
      </c>
      <c r="M75" s="937">
        <v>249253.75997530448</v>
      </c>
      <c r="N75" s="937">
        <v>207779.95086349745</v>
      </c>
      <c r="O75" s="1012">
        <v>41473.80911180703</v>
      </c>
      <c r="P75" s="1013">
        <v>41473.80911180703</v>
      </c>
      <c r="Q75" s="1014">
        <v>33600.041556040269</v>
      </c>
      <c r="R75" s="165">
        <v>215653.71841926422</v>
      </c>
      <c r="S75" s="956">
        <v>1.0378947416391464</v>
      </c>
      <c r="T75" s="957">
        <v>0.86519745355348188</v>
      </c>
      <c r="U75" s="951" t="b">
        <v>0</v>
      </c>
      <c r="V75" s="937">
        <v>213629.18476659976</v>
      </c>
      <c r="W75" s="937">
        <v>213629.18476659979</v>
      </c>
      <c r="X75" s="937">
        <v>213629.18476659979</v>
      </c>
      <c r="Y75" s="937">
        <v>89783.089144628713</v>
      </c>
      <c r="Z75" s="937">
        <v>21649.025266908979</v>
      </c>
      <c r="AA75" s="937">
        <v>48140.206858244928</v>
      </c>
      <c r="AB75" s="937">
        <v>48207.629593714853</v>
      </c>
      <c r="AC75" s="937">
        <v>207779.95086349745</v>
      </c>
      <c r="AD75" s="958">
        <v>0.31691297208538588</v>
      </c>
      <c r="AE75" s="959">
        <v>0</v>
      </c>
      <c r="AF75" s="959">
        <v>0</v>
      </c>
      <c r="AG75" s="959">
        <v>0.95</v>
      </c>
      <c r="AH75" s="959">
        <v>0.95</v>
      </c>
      <c r="AI75" s="937">
        <v>197390.95332032256</v>
      </c>
      <c r="AJ75" s="937">
        <v>0</v>
      </c>
      <c r="AK75" s="937">
        <v>213629.18476659979</v>
      </c>
      <c r="AL75" s="937">
        <v>213464.97389666177</v>
      </c>
      <c r="AM75" s="937">
        <v>213464.97389666177</v>
      </c>
      <c r="AN75" s="937">
        <v>0</v>
      </c>
      <c r="AO75" s="937">
        <v>213464.97389666177</v>
      </c>
      <c r="AP75" s="937">
        <v>213464.51868060455</v>
      </c>
      <c r="AQ75" s="937">
        <v>213464.51868060455</v>
      </c>
      <c r="AR75" s="937">
        <v>0</v>
      </c>
      <c r="AS75" s="937">
        <v>213464.51868060455</v>
      </c>
      <c r="AT75" s="937">
        <v>213464.51868060455</v>
      </c>
      <c r="AU75" s="937">
        <v>213464.51868060455</v>
      </c>
      <c r="AV75" s="937">
        <v>0</v>
      </c>
      <c r="AW75" s="937">
        <v>193</v>
      </c>
      <c r="AX75" s="952">
        <v>1106</v>
      </c>
      <c r="AY75" s="953">
        <v>0</v>
      </c>
      <c r="AZ75" s="960">
        <v>0</v>
      </c>
      <c r="BA75" s="961">
        <v>213464.51868060455</v>
      </c>
      <c r="BB75" s="964">
        <v>212358.51868060455</v>
      </c>
      <c r="BC75" s="174">
        <v>0</v>
      </c>
      <c r="BD75" s="183">
        <v>0</v>
      </c>
      <c r="BE75" s="176">
        <v>1</v>
      </c>
      <c r="BF75" s="634">
        <v>1106</v>
      </c>
      <c r="BG75" s="176">
        <v>0</v>
      </c>
      <c r="BH75" s="634">
        <v>0</v>
      </c>
      <c r="BI75" s="185">
        <v>0</v>
      </c>
      <c r="BJ75" s="634">
        <v>0</v>
      </c>
      <c r="BK75" s="180">
        <v>1106</v>
      </c>
      <c r="BL75" s="13"/>
    </row>
    <row r="76" spans="1:68" ht="14.5" x14ac:dyDescent="0.35">
      <c r="A76" s="951">
        <v>4701920</v>
      </c>
      <c r="B76" s="937" t="s">
        <v>165</v>
      </c>
      <c r="C76" s="937">
        <v>169567.89577706149</v>
      </c>
      <c r="D76" s="937">
        <v>40504.909170471343</v>
      </c>
      <c r="E76" s="937">
        <v>83149.939483137234</v>
      </c>
      <c r="F76" s="937">
        <v>82856.350575800345</v>
      </c>
      <c r="G76" s="937">
        <v>376079.09500647039</v>
      </c>
      <c r="H76" s="937">
        <v>170092.44360469273</v>
      </c>
      <c r="I76" s="937">
        <v>41631.462081567086</v>
      </c>
      <c r="J76" s="937">
        <v>74834.945534823506</v>
      </c>
      <c r="K76" s="937">
        <v>74570.715518220313</v>
      </c>
      <c r="L76" s="937">
        <v>361129.56673930364</v>
      </c>
      <c r="M76" s="937">
        <v>361129.56673930364</v>
      </c>
      <c r="N76" s="937">
        <v>368441.63053874968</v>
      </c>
      <c r="O76" s="1012">
        <v>-7312.0637994460412</v>
      </c>
      <c r="P76" s="1013" t="s">
        <v>108</v>
      </c>
      <c r="Q76" s="1014">
        <v>0</v>
      </c>
      <c r="R76" s="165">
        <v>361129.56673930364</v>
      </c>
      <c r="S76" s="956">
        <v>0.98015407816767597</v>
      </c>
      <c r="T76" s="957">
        <v>1</v>
      </c>
      <c r="U76" s="951" t="b">
        <v>0</v>
      </c>
      <c r="V76" s="937">
        <v>357739.32164547942</v>
      </c>
      <c r="W76" s="937">
        <v>357739.32164547953</v>
      </c>
      <c r="X76" s="937">
        <v>357739.32164547953</v>
      </c>
      <c r="Y76" s="937">
        <v>166124.28831241047</v>
      </c>
      <c r="Z76" s="937">
        <v>39682.330067656789</v>
      </c>
      <c r="AA76" s="937">
        <v>81461.319411647579</v>
      </c>
      <c r="AB76" s="937">
        <v>81173.692747034831</v>
      </c>
      <c r="AC76" s="937">
        <v>368441.63053874968</v>
      </c>
      <c r="AD76" s="958">
        <v>0.22547584187408493</v>
      </c>
      <c r="AE76" s="959">
        <v>0</v>
      </c>
      <c r="AF76" s="959">
        <v>0.9</v>
      </c>
      <c r="AG76" s="959">
        <v>0</v>
      </c>
      <c r="AH76" s="959">
        <v>0.9</v>
      </c>
      <c r="AI76" s="937">
        <v>331597.46748487471</v>
      </c>
      <c r="AJ76" s="937">
        <v>0</v>
      </c>
      <c r="AK76" s="937">
        <v>357739.32164547953</v>
      </c>
      <c r="AL76" s="937">
        <v>357464.33728282037</v>
      </c>
      <c r="AM76" s="937">
        <v>357464.33728282037</v>
      </c>
      <c r="AN76" s="937">
        <v>0</v>
      </c>
      <c r="AO76" s="937">
        <v>357464.33728282037</v>
      </c>
      <c r="AP76" s="937">
        <v>357463.57498677133</v>
      </c>
      <c r="AQ76" s="937">
        <v>357463.57498677133</v>
      </c>
      <c r="AR76" s="937">
        <v>0</v>
      </c>
      <c r="AS76" s="937">
        <v>357463.57498677133</v>
      </c>
      <c r="AT76" s="937">
        <v>357463.57498677133</v>
      </c>
      <c r="AU76" s="937">
        <v>357463.57498677133</v>
      </c>
      <c r="AV76" s="937">
        <v>0</v>
      </c>
      <c r="AW76" s="937">
        <v>308</v>
      </c>
      <c r="AX76" s="952">
        <v>1161</v>
      </c>
      <c r="AY76" s="953">
        <v>0</v>
      </c>
      <c r="AZ76" s="960">
        <v>0</v>
      </c>
      <c r="BA76" s="961">
        <v>357463.57498677133</v>
      </c>
      <c r="BB76" s="964">
        <v>357463.57498677133</v>
      </c>
      <c r="BC76" s="174">
        <v>0</v>
      </c>
      <c r="BD76" s="183">
        <v>0</v>
      </c>
      <c r="BE76" s="176">
        <v>0</v>
      </c>
      <c r="BF76" s="634">
        <v>0</v>
      </c>
      <c r="BG76" s="176">
        <v>0</v>
      </c>
      <c r="BH76" s="634">
        <v>0</v>
      </c>
      <c r="BI76" s="185">
        <v>0</v>
      </c>
      <c r="BJ76" s="634">
        <v>0</v>
      </c>
      <c r="BK76" s="180">
        <v>0</v>
      </c>
      <c r="BL76" s="13"/>
    </row>
    <row r="77" spans="1:68" ht="14.5" x14ac:dyDescent="0.35">
      <c r="A77" s="951">
        <v>4701950</v>
      </c>
      <c r="B77" s="937" t="s">
        <v>166</v>
      </c>
      <c r="C77" s="937">
        <v>213000.39695272391</v>
      </c>
      <c r="D77" s="937">
        <v>51359.905516984894</v>
      </c>
      <c r="E77" s="937">
        <v>123738.53354367675</v>
      </c>
      <c r="F77" s="937">
        <v>126148.52610339531</v>
      </c>
      <c r="G77" s="937">
        <v>514247.36211678089</v>
      </c>
      <c r="H77" s="937">
        <v>234705.48224673505</v>
      </c>
      <c r="I77" s="937">
        <v>57446.01098917536</v>
      </c>
      <c r="J77" s="937">
        <v>138200.20381178733</v>
      </c>
      <c r="K77" s="937">
        <v>127918.20386903328</v>
      </c>
      <c r="L77" s="937">
        <v>558269.90091673099</v>
      </c>
      <c r="M77" s="937">
        <v>558269.90091673099</v>
      </c>
      <c r="N77" s="937">
        <v>504145.2249868135</v>
      </c>
      <c r="O77" s="1012">
        <v>54124.675929917488</v>
      </c>
      <c r="P77" s="1013">
        <v>54124.675929917488</v>
      </c>
      <c r="Q77" s="1014">
        <v>43849.152016632877</v>
      </c>
      <c r="R77" s="165">
        <v>514420.74890009809</v>
      </c>
      <c r="S77" s="956">
        <v>1.0203820712842284</v>
      </c>
      <c r="T77" s="957">
        <v>0.92145528185447845</v>
      </c>
      <c r="U77" s="951" t="b">
        <v>0</v>
      </c>
      <c r="V77" s="937">
        <v>509591.42286106199</v>
      </c>
      <c r="W77" s="937">
        <v>509591.42286106211</v>
      </c>
      <c r="X77" s="937">
        <v>509591.42286106211</v>
      </c>
      <c r="Y77" s="937">
        <v>208816.10865633542</v>
      </c>
      <c r="Z77" s="937">
        <v>50350.965371178325</v>
      </c>
      <c r="AA77" s="937">
        <v>121307.75076051602</v>
      </c>
      <c r="AB77" s="937">
        <v>123670.40019878373</v>
      </c>
      <c r="AC77" s="937">
        <v>504145.2249868135</v>
      </c>
      <c r="AD77" s="958">
        <v>0.3255109765329296</v>
      </c>
      <c r="AE77" s="959">
        <v>0</v>
      </c>
      <c r="AF77" s="959">
        <v>0</v>
      </c>
      <c r="AG77" s="959">
        <v>0.95</v>
      </c>
      <c r="AH77" s="959">
        <v>0.95</v>
      </c>
      <c r="AI77" s="937">
        <v>478937.96373747278</v>
      </c>
      <c r="AJ77" s="937">
        <v>0</v>
      </c>
      <c r="AK77" s="937">
        <v>509591.42286106211</v>
      </c>
      <c r="AL77" s="937">
        <v>509199.71397094766</v>
      </c>
      <c r="AM77" s="937">
        <v>509199.71397094766</v>
      </c>
      <c r="AN77" s="937">
        <v>0</v>
      </c>
      <c r="AO77" s="937">
        <v>509199.71397094766</v>
      </c>
      <c r="AP77" s="937">
        <v>509198.62809778593</v>
      </c>
      <c r="AQ77" s="937">
        <v>509198.62809778593</v>
      </c>
      <c r="AR77" s="937">
        <v>0</v>
      </c>
      <c r="AS77" s="937">
        <v>509198.62809778593</v>
      </c>
      <c r="AT77" s="937">
        <v>509198.62809778593</v>
      </c>
      <c r="AU77" s="937">
        <v>509198.62809778593</v>
      </c>
      <c r="AV77" s="937">
        <v>0</v>
      </c>
      <c r="AW77" s="937">
        <v>430</v>
      </c>
      <c r="AX77" s="952">
        <v>1184</v>
      </c>
      <c r="AY77" s="953">
        <v>0</v>
      </c>
      <c r="AZ77" s="960">
        <v>0</v>
      </c>
      <c r="BA77" s="961">
        <v>509198.62809778593</v>
      </c>
      <c r="BB77" s="964">
        <v>508014.62809778593</v>
      </c>
      <c r="BC77" s="174">
        <v>1</v>
      </c>
      <c r="BD77" s="183">
        <v>1184</v>
      </c>
      <c r="BE77" s="176">
        <v>0</v>
      </c>
      <c r="BF77" s="634">
        <v>0</v>
      </c>
      <c r="BG77" s="176">
        <v>0</v>
      </c>
      <c r="BH77" s="634">
        <v>0</v>
      </c>
      <c r="BI77" s="185">
        <v>0</v>
      </c>
      <c r="BJ77" s="634">
        <v>0</v>
      </c>
      <c r="BK77" s="180">
        <v>1184</v>
      </c>
      <c r="BL77" s="13"/>
    </row>
    <row r="78" spans="1:68" ht="14.5" x14ac:dyDescent="0.35">
      <c r="A78" s="951">
        <v>4701980</v>
      </c>
      <c r="B78" s="937" t="s">
        <v>167</v>
      </c>
      <c r="C78" s="937">
        <v>386226.76400764176</v>
      </c>
      <c r="D78" s="937">
        <v>93129.263566424677</v>
      </c>
      <c r="E78" s="937">
        <v>184377.72348731349</v>
      </c>
      <c r="F78" s="937">
        <v>186302.7469689094</v>
      </c>
      <c r="G78" s="937">
        <v>850036.49803028931</v>
      </c>
      <c r="H78" s="937">
        <v>347604.08760687761</v>
      </c>
      <c r="I78" s="937">
        <v>83816.337209782214</v>
      </c>
      <c r="J78" s="937">
        <v>165939.95113858214</v>
      </c>
      <c r="K78" s="937">
        <v>167672.47227201847</v>
      </c>
      <c r="L78" s="937">
        <v>765032.8482272604</v>
      </c>
      <c r="M78" s="937">
        <v>765032.8482272604</v>
      </c>
      <c r="N78" s="937">
        <v>661080.69848433579</v>
      </c>
      <c r="O78" s="1012">
        <v>103952.14974292461</v>
      </c>
      <c r="P78" s="1013">
        <v>103952.14974292461</v>
      </c>
      <c r="Q78" s="1014">
        <v>84216.922101028715</v>
      </c>
      <c r="R78" s="165">
        <v>680815.92612623167</v>
      </c>
      <c r="S78" s="956">
        <v>1.0298529781419166</v>
      </c>
      <c r="T78" s="957">
        <v>0.88991724695720353</v>
      </c>
      <c r="U78" s="951" t="b">
        <v>0</v>
      </c>
      <c r="V78" s="937">
        <v>674424.50026158325</v>
      </c>
      <c r="W78" s="937">
        <v>674424.50026158337</v>
      </c>
      <c r="X78" s="937">
        <v>674424.50026158337</v>
      </c>
      <c r="Y78" s="937">
        <v>300371.8775783889</v>
      </c>
      <c r="Z78" s="937">
        <v>72427.429587417602</v>
      </c>
      <c r="AA78" s="937">
        <v>143392.14199670948</v>
      </c>
      <c r="AB78" s="937">
        <v>144889.24932181969</v>
      </c>
      <c r="AC78" s="937">
        <v>661080.69848433579</v>
      </c>
      <c r="AD78" s="958">
        <v>0.20479833101529904</v>
      </c>
      <c r="AE78" s="959">
        <v>0</v>
      </c>
      <c r="AF78" s="959">
        <v>0.9</v>
      </c>
      <c r="AG78" s="959">
        <v>0</v>
      </c>
      <c r="AH78" s="959">
        <v>0.9</v>
      </c>
      <c r="AI78" s="937">
        <v>594972.62863590219</v>
      </c>
      <c r="AJ78" s="937">
        <v>0</v>
      </c>
      <c r="AK78" s="937">
        <v>674424.50026158337</v>
      </c>
      <c r="AL78" s="937">
        <v>673906.0887251799</v>
      </c>
      <c r="AM78" s="937">
        <v>673906.0887251799</v>
      </c>
      <c r="AN78" s="937">
        <v>0</v>
      </c>
      <c r="AO78" s="937">
        <v>673906.0887251799</v>
      </c>
      <c r="AP78" s="937">
        <v>673904.65161413047</v>
      </c>
      <c r="AQ78" s="937">
        <v>673904.65161413047</v>
      </c>
      <c r="AR78" s="937">
        <v>0</v>
      </c>
      <c r="AS78" s="937">
        <v>673904.65161413047</v>
      </c>
      <c r="AT78" s="937">
        <v>673904.65161413047</v>
      </c>
      <c r="AU78" s="937">
        <v>673904.65161413047</v>
      </c>
      <c r="AV78" s="937">
        <v>0</v>
      </c>
      <c r="AW78" s="937">
        <v>589</v>
      </c>
      <c r="AX78" s="952">
        <v>1144</v>
      </c>
      <c r="AY78" s="953">
        <v>0</v>
      </c>
      <c r="AZ78" s="960">
        <v>0</v>
      </c>
      <c r="BA78" s="961">
        <v>673904.65161413047</v>
      </c>
      <c r="BB78" s="964">
        <v>672760.65161413047</v>
      </c>
      <c r="BC78" s="174">
        <v>1</v>
      </c>
      <c r="BD78" s="183">
        <v>1144</v>
      </c>
      <c r="BE78" s="176">
        <v>0</v>
      </c>
      <c r="BF78" s="634">
        <v>0</v>
      </c>
      <c r="BG78" s="176">
        <v>0</v>
      </c>
      <c r="BH78" s="634">
        <v>0</v>
      </c>
      <c r="BI78" s="185">
        <v>0</v>
      </c>
      <c r="BJ78" s="634">
        <v>0</v>
      </c>
      <c r="BK78" s="180">
        <v>1144</v>
      </c>
      <c r="BL78" s="13"/>
    </row>
    <row r="79" spans="1:68" ht="14.5" x14ac:dyDescent="0.35">
      <c r="A79" s="951">
        <v>4702010</v>
      </c>
      <c r="B79" s="937" t="s">
        <v>168</v>
      </c>
      <c r="C79" s="937">
        <v>150430.31173923041</v>
      </c>
      <c r="D79" s="937">
        <v>36090.744417340735</v>
      </c>
      <c r="E79" s="937">
        <v>76424.686810762651</v>
      </c>
      <c r="F79" s="937">
        <v>76154.84367637425</v>
      </c>
      <c r="G79" s="937">
        <v>339100.586643708</v>
      </c>
      <c r="H79" s="937">
        <v>193839.1159261271</v>
      </c>
      <c r="I79" s="937">
        <v>47443.646722824851</v>
      </c>
      <c r="J79" s="937">
        <v>107887.35459008058</v>
      </c>
      <c r="K79" s="937">
        <v>96667.892027273047</v>
      </c>
      <c r="L79" s="937">
        <v>445838.0092663056</v>
      </c>
      <c r="M79" s="937">
        <v>445838.0092663056</v>
      </c>
      <c r="N79" s="937">
        <v>332097.86078196659</v>
      </c>
      <c r="O79" s="1012">
        <v>113740.14848433901</v>
      </c>
      <c r="P79" s="1013">
        <v>113740.14848433901</v>
      </c>
      <c r="Q79" s="1014">
        <v>92146.677566107683</v>
      </c>
      <c r="R79" s="165">
        <v>353691.33170019789</v>
      </c>
      <c r="S79" s="956">
        <v>1.0650214092538468</v>
      </c>
      <c r="T79" s="957">
        <v>0.7933180310988982</v>
      </c>
      <c r="U79" s="951" t="b">
        <v>0</v>
      </c>
      <c r="V79" s="937">
        <v>350370.91594789154</v>
      </c>
      <c r="W79" s="937">
        <v>350370.9159478916</v>
      </c>
      <c r="X79" s="937">
        <v>350370.9159478916</v>
      </c>
      <c r="Y79" s="937">
        <v>147323.79327274082</v>
      </c>
      <c r="Z79" s="937">
        <v>35345.438749184053</v>
      </c>
      <c r="AA79" s="937">
        <v>74846.449697986653</v>
      </c>
      <c r="AB79" s="937">
        <v>74582.179062055104</v>
      </c>
      <c r="AC79" s="937">
        <v>332097.86078196659</v>
      </c>
      <c r="AD79" s="958">
        <v>0.29636048526863085</v>
      </c>
      <c r="AE79" s="959">
        <v>0</v>
      </c>
      <c r="AF79" s="959">
        <v>0.9</v>
      </c>
      <c r="AG79" s="959">
        <v>0</v>
      </c>
      <c r="AH79" s="959">
        <v>0.9</v>
      </c>
      <c r="AI79" s="937">
        <v>298888.07470376993</v>
      </c>
      <c r="AJ79" s="937">
        <v>0</v>
      </c>
      <c r="AK79" s="937">
        <v>350370.9159478916</v>
      </c>
      <c r="AL79" s="937">
        <v>350101.59547573025</v>
      </c>
      <c r="AM79" s="937">
        <v>350101.59547573025</v>
      </c>
      <c r="AN79" s="937">
        <v>0</v>
      </c>
      <c r="AO79" s="937">
        <v>350101.59547573025</v>
      </c>
      <c r="AP79" s="937">
        <v>350100.8488807971</v>
      </c>
      <c r="AQ79" s="937">
        <v>350100.8488807971</v>
      </c>
      <c r="AR79" s="937">
        <v>0</v>
      </c>
      <c r="AS79" s="937">
        <v>350100.8488807971</v>
      </c>
      <c r="AT79" s="937">
        <v>350100.8488807971</v>
      </c>
      <c r="AU79" s="937">
        <v>350100.8488807971</v>
      </c>
      <c r="AV79" s="937">
        <v>0</v>
      </c>
      <c r="AW79" s="937">
        <v>342</v>
      </c>
      <c r="AX79" s="952">
        <v>1024</v>
      </c>
      <c r="AY79" s="953">
        <v>0</v>
      </c>
      <c r="AZ79" s="960">
        <v>0</v>
      </c>
      <c r="BA79" s="961">
        <v>350100.8488807971</v>
      </c>
      <c r="BB79" s="964">
        <v>349076.8488807971</v>
      </c>
      <c r="BC79" s="174">
        <v>0</v>
      </c>
      <c r="BD79" s="183">
        <v>0</v>
      </c>
      <c r="BE79" s="176">
        <v>1</v>
      </c>
      <c r="BF79" s="634">
        <v>1024</v>
      </c>
      <c r="BG79" s="176">
        <v>0</v>
      </c>
      <c r="BH79" s="634">
        <v>0</v>
      </c>
      <c r="BI79" s="185">
        <v>0</v>
      </c>
      <c r="BJ79" s="634">
        <v>0</v>
      </c>
      <c r="BK79" s="180">
        <v>1024</v>
      </c>
      <c r="BL79" s="13"/>
    </row>
    <row r="80" spans="1:68" ht="14.5" x14ac:dyDescent="0.35">
      <c r="A80" s="951">
        <v>4702070</v>
      </c>
      <c r="B80" s="937" t="s">
        <v>169</v>
      </c>
      <c r="C80" s="937">
        <v>243877.60437338904</v>
      </c>
      <c r="D80" s="937">
        <v>58805.198945736993</v>
      </c>
      <c r="E80" s="937">
        <v>129053.65469221913</v>
      </c>
      <c r="F80" s="937">
        <v>130401.05887407727</v>
      </c>
      <c r="G80" s="937">
        <v>562137.5168854224</v>
      </c>
      <c r="H80" s="937">
        <v>236362.22682730027</v>
      </c>
      <c r="I80" s="937">
        <v>57851.512243216617</v>
      </c>
      <c r="J80" s="937">
        <v>120623.61294383525</v>
      </c>
      <c r="K80" s="937">
        <v>117360.95298666954</v>
      </c>
      <c r="L80" s="937">
        <v>532198.30500102171</v>
      </c>
      <c r="M80" s="937">
        <v>532198.30500102171</v>
      </c>
      <c r="N80" s="937">
        <v>556564.95516028279</v>
      </c>
      <c r="O80" s="1012">
        <v>-24366.650159261073</v>
      </c>
      <c r="P80" s="1013" t="s">
        <v>108</v>
      </c>
      <c r="Q80" s="1014">
        <v>0</v>
      </c>
      <c r="R80" s="165">
        <v>532198.30500102171</v>
      </c>
      <c r="S80" s="956">
        <v>0.95621957521158729</v>
      </c>
      <c r="T80" s="957">
        <v>1</v>
      </c>
      <c r="U80" s="951" t="b">
        <v>0</v>
      </c>
      <c r="V80" s="937">
        <v>527202.08519890904</v>
      </c>
      <c r="W80" s="937">
        <v>527202.08519890916</v>
      </c>
      <c r="X80" s="937">
        <v>527202.08519890916</v>
      </c>
      <c r="Y80" s="937">
        <v>241460.00554227078</v>
      </c>
      <c r="Z80" s="937">
        <v>58222.253330045176</v>
      </c>
      <c r="AA80" s="937">
        <v>127774.32457276396</v>
      </c>
      <c r="AB80" s="937">
        <v>129108.37171520278</v>
      </c>
      <c r="AC80" s="937">
        <v>556564.95516028279</v>
      </c>
      <c r="AD80" s="958">
        <v>0.26817042606516289</v>
      </c>
      <c r="AE80" s="959">
        <v>0</v>
      </c>
      <c r="AF80" s="959">
        <v>0.9</v>
      </c>
      <c r="AG80" s="959">
        <v>0</v>
      </c>
      <c r="AH80" s="959">
        <v>0.9</v>
      </c>
      <c r="AI80" s="937">
        <v>500908.45964425453</v>
      </c>
      <c r="AJ80" s="937">
        <v>0</v>
      </c>
      <c r="AK80" s="937">
        <v>527202.08519890916</v>
      </c>
      <c r="AL80" s="937">
        <v>526796.83947773941</v>
      </c>
      <c r="AM80" s="937">
        <v>526796.83947773941</v>
      </c>
      <c r="AN80" s="937">
        <v>0</v>
      </c>
      <c r="AO80" s="937">
        <v>526796.83947773941</v>
      </c>
      <c r="AP80" s="937">
        <v>526795.71607854264</v>
      </c>
      <c r="AQ80" s="937">
        <v>526795.71607854264</v>
      </c>
      <c r="AR80" s="937">
        <v>0</v>
      </c>
      <c r="AS80" s="937">
        <v>526795.71607854264</v>
      </c>
      <c r="AT80" s="937">
        <v>526795.71607854264</v>
      </c>
      <c r="AU80" s="937">
        <v>526795.71607854264</v>
      </c>
      <c r="AV80" s="937">
        <v>0</v>
      </c>
      <c r="AW80" s="937">
        <v>428</v>
      </c>
      <c r="AX80" s="952">
        <v>1231</v>
      </c>
      <c r="AY80" s="953">
        <v>0</v>
      </c>
      <c r="AZ80" s="960">
        <v>0</v>
      </c>
      <c r="BA80" s="961">
        <v>526795.71607854264</v>
      </c>
      <c r="BB80" s="964">
        <v>525564.71607854264</v>
      </c>
      <c r="BC80" s="174">
        <v>0</v>
      </c>
      <c r="BD80" s="183">
        <v>0</v>
      </c>
      <c r="BE80" s="176">
        <v>0</v>
      </c>
      <c r="BF80" s="634">
        <v>0</v>
      </c>
      <c r="BG80" s="176">
        <v>1</v>
      </c>
      <c r="BH80" s="634">
        <v>1231</v>
      </c>
      <c r="BI80" s="185">
        <v>0</v>
      </c>
      <c r="BJ80" s="634">
        <v>0</v>
      </c>
      <c r="BK80" s="180">
        <v>1231</v>
      </c>
      <c r="BL80" s="13"/>
    </row>
    <row r="81" spans="1:68" ht="14.5" x14ac:dyDescent="0.35">
      <c r="A81" s="951">
        <v>4702100</v>
      </c>
      <c r="B81" s="937" t="s">
        <v>170</v>
      </c>
      <c r="C81" s="937">
        <v>962426.8550271726</v>
      </c>
      <c r="D81" s="937">
        <v>232066.01043178176</v>
      </c>
      <c r="E81" s="937">
        <v>436234.73195771169</v>
      </c>
      <c r="F81" s="937">
        <v>440789.30659190856</v>
      </c>
      <c r="G81" s="937">
        <v>2071516.9040085748</v>
      </c>
      <c r="H81" s="937">
        <v>885806.10240885406</v>
      </c>
      <c r="I81" s="937">
        <v>216808.00382738191</v>
      </c>
      <c r="J81" s="937">
        <v>401623.45210366976</v>
      </c>
      <c r="K81" s="937">
        <v>396723.0208349126</v>
      </c>
      <c r="L81" s="937">
        <v>1900960.5791748182</v>
      </c>
      <c r="M81" s="937">
        <v>1900960.5791748182</v>
      </c>
      <c r="N81" s="937">
        <v>1845176.2752780025</v>
      </c>
      <c r="O81" s="1012">
        <v>55784.303896815749</v>
      </c>
      <c r="P81" s="1013">
        <v>55784.303896815749</v>
      </c>
      <c r="Q81" s="1014">
        <v>45193.70101875173</v>
      </c>
      <c r="R81" s="165">
        <v>1855766.8781560664</v>
      </c>
      <c r="S81" s="956">
        <v>1.0057396157862848</v>
      </c>
      <c r="T81" s="957">
        <v>0.9762258610126624</v>
      </c>
      <c r="U81" s="951" t="b">
        <v>0</v>
      </c>
      <c r="V81" s="937">
        <v>1838345.1405488218</v>
      </c>
      <c r="W81" s="937">
        <v>1838345.1405488222</v>
      </c>
      <c r="X81" s="937">
        <v>1838345.1405488222</v>
      </c>
      <c r="Y81" s="937">
        <v>857268.98783694871</v>
      </c>
      <c r="Z81" s="937">
        <v>206709.72846928248</v>
      </c>
      <c r="AA81" s="937">
        <v>388570.31593756983</v>
      </c>
      <c r="AB81" s="937">
        <v>392627.24303420156</v>
      </c>
      <c r="AC81" s="937">
        <v>1845176.2752780025</v>
      </c>
      <c r="AD81" s="958">
        <v>0.20082325059249095</v>
      </c>
      <c r="AE81" s="959">
        <v>0</v>
      </c>
      <c r="AF81" s="959">
        <v>0.9</v>
      </c>
      <c r="AG81" s="959">
        <v>0</v>
      </c>
      <c r="AH81" s="959">
        <v>0.9</v>
      </c>
      <c r="AI81" s="937">
        <v>1660658.6477502023</v>
      </c>
      <c r="AJ81" s="937">
        <v>0</v>
      </c>
      <c r="AK81" s="937">
        <v>1838345.1405488222</v>
      </c>
      <c r="AL81" s="937">
        <v>1836932.055276294</v>
      </c>
      <c r="AM81" s="937">
        <v>1836932.055276294</v>
      </c>
      <c r="AN81" s="937">
        <v>0</v>
      </c>
      <c r="AO81" s="937">
        <v>1836932.055276294</v>
      </c>
      <c r="AP81" s="937">
        <v>1836928.1380014722</v>
      </c>
      <c r="AQ81" s="937">
        <v>1836928.1380014722</v>
      </c>
      <c r="AR81" s="937">
        <v>0</v>
      </c>
      <c r="AS81" s="937">
        <v>1836928.1380014722</v>
      </c>
      <c r="AT81" s="937">
        <v>1836928.1380014722</v>
      </c>
      <c r="AU81" s="937">
        <v>1836928.1380014722</v>
      </c>
      <c r="AV81" s="937">
        <v>0</v>
      </c>
      <c r="AW81" s="937">
        <v>1610</v>
      </c>
      <c r="AX81" s="952">
        <v>1141</v>
      </c>
      <c r="AY81" s="953">
        <v>0</v>
      </c>
      <c r="AZ81" s="960">
        <v>0</v>
      </c>
      <c r="BA81" s="961">
        <v>1836928.1380014722</v>
      </c>
      <c r="BB81" s="964">
        <v>1832364.1380014722</v>
      </c>
      <c r="BC81" s="174">
        <v>4</v>
      </c>
      <c r="BD81" s="183">
        <v>4564</v>
      </c>
      <c r="BE81" s="176">
        <v>0</v>
      </c>
      <c r="BF81" s="634">
        <v>0</v>
      </c>
      <c r="BG81" s="176">
        <v>0</v>
      </c>
      <c r="BH81" s="634">
        <v>0</v>
      </c>
      <c r="BI81" s="185">
        <v>0</v>
      </c>
      <c r="BJ81" s="634">
        <v>0</v>
      </c>
      <c r="BK81" s="180">
        <v>4564</v>
      </c>
      <c r="BL81" s="13"/>
    </row>
    <row r="82" spans="1:68" ht="14.5" x14ac:dyDescent="0.35">
      <c r="A82" s="951">
        <v>4702130</v>
      </c>
      <c r="B82" s="937" t="s">
        <v>171</v>
      </c>
      <c r="C82" s="937">
        <v>977080.44498952222</v>
      </c>
      <c r="D82" s="937">
        <v>235599.37002508799</v>
      </c>
      <c r="E82" s="937">
        <v>443827.71112978953</v>
      </c>
      <c r="F82" s="937">
        <v>448461.56141033373</v>
      </c>
      <c r="G82" s="937">
        <v>2104969.0875547333</v>
      </c>
      <c r="H82" s="937">
        <v>878619.60523516661</v>
      </c>
      <c r="I82" s="937">
        <v>214915.6646418561</v>
      </c>
      <c r="J82" s="937">
        <v>399102.99130944628</v>
      </c>
      <c r="K82" s="937">
        <v>403269.88639478828</v>
      </c>
      <c r="L82" s="937">
        <v>1895908.1475812572</v>
      </c>
      <c r="M82" s="937">
        <v>1895908.1475812572</v>
      </c>
      <c r="N82" s="937">
        <v>1821951.2791298395</v>
      </c>
      <c r="O82" s="1012">
        <v>73956.868451417657</v>
      </c>
      <c r="P82" s="1013">
        <v>73956.868451417657</v>
      </c>
      <c r="Q82" s="1014">
        <v>59916.219574218085</v>
      </c>
      <c r="R82" s="165">
        <v>1835991.928007039</v>
      </c>
      <c r="S82" s="956">
        <v>1.0077063799883306</v>
      </c>
      <c r="T82" s="957">
        <v>0.96839708735327845</v>
      </c>
      <c r="U82" s="951" t="b">
        <v>0</v>
      </c>
      <c r="V82" s="937">
        <v>1818755.8354809454</v>
      </c>
      <c r="W82" s="937">
        <v>1818755.8354809457</v>
      </c>
      <c r="X82" s="937">
        <v>1818755.8354809457</v>
      </c>
      <c r="Y82" s="937">
        <v>845709.79074538255</v>
      </c>
      <c r="Z82" s="937">
        <v>203922.5070416774</v>
      </c>
      <c r="AA82" s="937">
        <v>384154.08130555868</v>
      </c>
      <c r="AB82" s="937">
        <v>388164.90003722056</v>
      </c>
      <c r="AC82" s="937">
        <v>1821951.2791298395</v>
      </c>
      <c r="AD82" s="958">
        <v>0.20227920227920229</v>
      </c>
      <c r="AE82" s="959">
        <v>0</v>
      </c>
      <c r="AF82" s="959">
        <v>0.9</v>
      </c>
      <c r="AG82" s="959">
        <v>0</v>
      </c>
      <c r="AH82" s="959">
        <v>0.9</v>
      </c>
      <c r="AI82" s="937">
        <v>1639756.1512168555</v>
      </c>
      <c r="AJ82" s="937">
        <v>0</v>
      </c>
      <c r="AK82" s="937">
        <v>1818755.8354809457</v>
      </c>
      <c r="AL82" s="937">
        <v>1817357.8079676381</v>
      </c>
      <c r="AM82" s="937">
        <v>1817357.8079676381</v>
      </c>
      <c r="AN82" s="937">
        <v>0</v>
      </c>
      <c r="AO82" s="937">
        <v>1817357.8079676381</v>
      </c>
      <c r="AP82" s="937">
        <v>1817353.9324350823</v>
      </c>
      <c r="AQ82" s="937">
        <v>1817353.9324350823</v>
      </c>
      <c r="AR82" s="937">
        <v>0</v>
      </c>
      <c r="AS82" s="937">
        <v>1817353.9324350823</v>
      </c>
      <c r="AT82" s="937">
        <v>1817353.9324350823</v>
      </c>
      <c r="AU82" s="937">
        <v>1817353.9324350823</v>
      </c>
      <c r="AV82" s="937">
        <v>0</v>
      </c>
      <c r="AW82" s="937">
        <v>1633</v>
      </c>
      <c r="AX82" s="952">
        <v>1113</v>
      </c>
      <c r="AY82" s="953">
        <v>0</v>
      </c>
      <c r="AZ82" s="960">
        <v>0</v>
      </c>
      <c r="BA82" s="961">
        <v>1817353.9324350823</v>
      </c>
      <c r="BB82" s="964">
        <v>1817353.9324350823</v>
      </c>
      <c r="BC82" s="174">
        <v>0</v>
      </c>
      <c r="BD82" s="183">
        <v>0</v>
      </c>
      <c r="BE82" s="176">
        <v>0</v>
      </c>
      <c r="BF82" s="634">
        <v>0</v>
      </c>
      <c r="BG82" s="176">
        <v>0</v>
      </c>
      <c r="BH82" s="634">
        <v>0</v>
      </c>
      <c r="BI82" s="185">
        <v>0</v>
      </c>
      <c r="BJ82" s="634">
        <v>0</v>
      </c>
      <c r="BK82" s="180">
        <v>0</v>
      </c>
      <c r="BL82" s="13"/>
    </row>
    <row r="83" spans="1:68" ht="14.5" x14ac:dyDescent="0.35">
      <c r="A83" s="951">
        <v>4702160</v>
      </c>
      <c r="B83" s="937" t="s">
        <v>172</v>
      </c>
      <c r="C83" s="937">
        <v>407683.80645251082</v>
      </c>
      <c r="D83" s="937">
        <v>98303.111542337181</v>
      </c>
      <c r="E83" s="937">
        <v>245925.70307419452</v>
      </c>
      <c r="F83" s="937">
        <v>248493.32753658449</v>
      </c>
      <c r="G83" s="937">
        <v>1000405.9486056269</v>
      </c>
      <c r="H83" s="937">
        <v>417499.63430242764</v>
      </c>
      <c r="I83" s="937">
        <v>102186.31601839194</v>
      </c>
      <c r="J83" s="937">
        <v>258512.52203358011</v>
      </c>
      <c r="K83" s="937">
        <v>245756.36849843856</v>
      </c>
      <c r="L83" s="937">
        <v>1023954.8408528382</v>
      </c>
      <c r="M83" s="937">
        <v>1023954.8408528382</v>
      </c>
      <c r="N83" s="937">
        <v>949479.32401994942</v>
      </c>
      <c r="O83" s="1012">
        <v>74475.516832888825</v>
      </c>
      <c r="P83" s="1013">
        <v>74475.516832888825</v>
      </c>
      <c r="Q83" s="1014">
        <v>60336.402999459417</v>
      </c>
      <c r="R83" s="165">
        <v>963618.43785337883</v>
      </c>
      <c r="S83" s="956">
        <v>1.0148914394192035</v>
      </c>
      <c r="T83" s="957">
        <v>0.94107513281620303</v>
      </c>
      <c r="U83" s="951" t="b">
        <v>0</v>
      </c>
      <c r="V83" s="937">
        <v>954572.09276801685</v>
      </c>
      <c r="W83" s="937">
        <v>954572.09276801709</v>
      </c>
      <c r="X83" s="937">
        <v>954572.09276801709</v>
      </c>
      <c r="Y83" s="937">
        <v>386930.27116035746</v>
      </c>
      <c r="Z83" s="937">
        <v>93298.897338994706</v>
      </c>
      <c r="AA83" s="937">
        <v>233406.61922239957</v>
      </c>
      <c r="AB83" s="937">
        <v>235843.53629819775</v>
      </c>
      <c r="AC83" s="937">
        <v>949479.32401994942</v>
      </c>
      <c r="AD83" s="958">
        <v>0.34023402340234021</v>
      </c>
      <c r="AE83" s="959">
        <v>0</v>
      </c>
      <c r="AF83" s="959">
        <v>0</v>
      </c>
      <c r="AG83" s="959">
        <v>0.95</v>
      </c>
      <c r="AH83" s="959">
        <v>0.95</v>
      </c>
      <c r="AI83" s="937">
        <v>902005.35781895195</v>
      </c>
      <c r="AJ83" s="937">
        <v>0</v>
      </c>
      <c r="AK83" s="937">
        <v>954572.09276801709</v>
      </c>
      <c r="AL83" s="937">
        <v>953838.33949388808</v>
      </c>
      <c r="AM83" s="937">
        <v>953838.33949388808</v>
      </c>
      <c r="AN83" s="937">
        <v>0</v>
      </c>
      <c r="AO83" s="937">
        <v>953838.33949388808</v>
      </c>
      <c r="AP83" s="937">
        <v>953836.30542469083</v>
      </c>
      <c r="AQ83" s="937">
        <v>953836.30542469083</v>
      </c>
      <c r="AR83" s="937">
        <v>0</v>
      </c>
      <c r="AS83" s="937">
        <v>953836.30542469083</v>
      </c>
      <c r="AT83" s="937">
        <v>953836.30542469083</v>
      </c>
      <c r="AU83" s="937">
        <v>953836.30542469083</v>
      </c>
      <c r="AV83" s="937">
        <v>0</v>
      </c>
      <c r="AW83" s="937">
        <v>756</v>
      </c>
      <c r="AX83" s="952">
        <v>1262</v>
      </c>
      <c r="AY83" s="953">
        <v>85</v>
      </c>
      <c r="AZ83" s="960">
        <v>107270</v>
      </c>
      <c r="BA83" s="961">
        <v>846566.30542469083</v>
      </c>
      <c r="BB83" s="964">
        <v>846566.30542469083</v>
      </c>
      <c r="BC83" s="174">
        <v>0</v>
      </c>
      <c r="BD83" s="183">
        <v>0</v>
      </c>
      <c r="BE83" s="176">
        <v>0</v>
      </c>
      <c r="BF83" s="634">
        <v>0</v>
      </c>
      <c r="BG83" s="176">
        <v>0</v>
      </c>
      <c r="BH83" s="634">
        <v>0</v>
      </c>
      <c r="BI83" s="185">
        <v>0</v>
      </c>
      <c r="BJ83" s="634">
        <v>0</v>
      </c>
      <c r="BK83" s="180">
        <v>0</v>
      </c>
      <c r="BL83" s="13"/>
    </row>
    <row r="84" spans="1:68" ht="14.5" x14ac:dyDescent="0.35">
      <c r="A84" s="951">
        <v>4702190</v>
      </c>
      <c r="B84" s="937" t="s">
        <v>173</v>
      </c>
      <c r="C84" s="937">
        <v>1048255.0248066488</v>
      </c>
      <c r="D84" s="937">
        <v>252761.40233543183</v>
      </c>
      <c r="E84" s="937">
        <v>515515.87938019674</v>
      </c>
      <c r="F84" s="937">
        <v>520898.20081346203</v>
      </c>
      <c r="G84" s="937">
        <v>2337430.5073357392</v>
      </c>
      <c r="H84" s="937">
        <v>1159168.9582021104</v>
      </c>
      <c r="I84" s="937">
        <v>283715.71074418607</v>
      </c>
      <c r="J84" s="937">
        <v>600164.42683531588</v>
      </c>
      <c r="K84" s="937">
        <v>521571.81204710738</v>
      </c>
      <c r="L84" s="937">
        <v>2564620.9078287194</v>
      </c>
      <c r="M84" s="937">
        <v>2564620.9078287194</v>
      </c>
      <c r="N84" s="937">
        <v>1930727.7250977918</v>
      </c>
      <c r="O84" s="1012">
        <v>633893.1827309276</v>
      </c>
      <c r="P84" s="1013">
        <v>633893.1827309276</v>
      </c>
      <c r="Q84" s="1014">
        <v>513549.09852701006</v>
      </c>
      <c r="R84" s="165">
        <v>2051071.8093017093</v>
      </c>
      <c r="S84" s="956">
        <v>1.0623309452904977</v>
      </c>
      <c r="T84" s="957">
        <v>0.79975633164365201</v>
      </c>
      <c r="U84" s="951" t="b">
        <v>0</v>
      </c>
      <c r="V84" s="937">
        <v>2031816.5702434629</v>
      </c>
      <c r="W84" s="937">
        <v>2031816.5702434634</v>
      </c>
      <c r="X84" s="937">
        <v>2031816.5702434634</v>
      </c>
      <c r="Y84" s="937">
        <v>865863.19166089594</v>
      </c>
      <c r="Z84" s="937">
        <v>208782.01332276856</v>
      </c>
      <c r="AA84" s="937">
        <v>425818.34964668361</v>
      </c>
      <c r="AB84" s="937">
        <v>430264.17046744382</v>
      </c>
      <c r="AC84" s="937">
        <v>1930727.7250977918</v>
      </c>
      <c r="AD84" s="958">
        <v>0.27845131012905749</v>
      </c>
      <c r="AE84" s="959">
        <v>0</v>
      </c>
      <c r="AF84" s="959">
        <v>0.9</v>
      </c>
      <c r="AG84" s="959">
        <v>0</v>
      </c>
      <c r="AH84" s="959">
        <v>0.9</v>
      </c>
      <c r="AI84" s="937">
        <v>1737654.9525880127</v>
      </c>
      <c r="AJ84" s="937">
        <v>0</v>
      </c>
      <c r="AK84" s="937">
        <v>2031816.5702434634</v>
      </c>
      <c r="AL84" s="937">
        <v>2030254.7688120781</v>
      </c>
      <c r="AM84" s="937">
        <v>2030254.7688120781</v>
      </c>
      <c r="AN84" s="937">
        <v>0</v>
      </c>
      <c r="AO84" s="937">
        <v>2030254.7688120781</v>
      </c>
      <c r="AP84" s="937">
        <v>2030250.4392747581</v>
      </c>
      <c r="AQ84" s="937">
        <v>2030250.4392747581</v>
      </c>
      <c r="AR84" s="937">
        <v>0</v>
      </c>
      <c r="AS84" s="937">
        <v>2030250.4392747581</v>
      </c>
      <c r="AT84" s="937">
        <v>2030250.4392747581</v>
      </c>
      <c r="AU84" s="937">
        <v>2030250.4392747581</v>
      </c>
      <c r="AV84" s="937">
        <v>0</v>
      </c>
      <c r="AW84" s="937">
        <v>2136</v>
      </c>
      <c r="AX84" s="952">
        <v>950</v>
      </c>
      <c r="AY84" s="953">
        <v>10</v>
      </c>
      <c r="AZ84" s="960">
        <v>9500</v>
      </c>
      <c r="BA84" s="961">
        <v>2020750.4392747581</v>
      </c>
      <c r="BB84" s="964">
        <v>2020750.4392747581</v>
      </c>
      <c r="BC84" s="174">
        <v>0</v>
      </c>
      <c r="BD84" s="183">
        <v>0</v>
      </c>
      <c r="BE84" s="176">
        <v>0</v>
      </c>
      <c r="BF84" s="634">
        <v>0</v>
      </c>
      <c r="BG84" s="176">
        <v>0</v>
      </c>
      <c r="BH84" s="634">
        <v>0</v>
      </c>
      <c r="BI84" s="185">
        <v>0</v>
      </c>
      <c r="BJ84" s="634">
        <v>0</v>
      </c>
      <c r="BK84" s="180">
        <v>0</v>
      </c>
      <c r="BL84" s="13"/>
    </row>
    <row r="85" spans="1:68" ht="14.5" x14ac:dyDescent="0.35">
      <c r="A85" s="951">
        <v>4702220</v>
      </c>
      <c r="B85" s="937" t="s">
        <v>174</v>
      </c>
      <c r="C85" s="937">
        <v>6086473.259361621</v>
      </c>
      <c r="D85" s="937">
        <v>1467606.1453624922</v>
      </c>
      <c r="E85" s="937">
        <v>4279728.474776173</v>
      </c>
      <c r="F85" s="937">
        <v>4324411.6265852675</v>
      </c>
      <c r="G85" s="937">
        <v>16158219.506085554</v>
      </c>
      <c r="H85" s="937">
        <v>6745159.4356744075</v>
      </c>
      <c r="I85" s="937">
        <v>1650930.7722865597</v>
      </c>
      <c r="J85" s="937">
        <v>4898812.0464554857</v>
      </c>
      <c r="K85" s="937">
        <v>5016443.9881164394</v>
      </c>
      <c r="L85" s="937">
        <v>18311346.242532894</v>
      </c>
      <c r="M85" s="937">
        <v>18311346.242532894</v>
      </c>
      <c r="N85" s="937">
        <v>15186320.026682254</v>
      </c>
      <c r="O85" s="1012">
        <v>3125026.2158506401</v>
      </c>
      <c r="P85" s="1013">
        <v>3125026.2158506401</v>
      </c>
      <c r="Q85" s="1014">
        <v>2531742.633844655</v>
      </c>
      <c r="R85" s="165">
        <v>15779603.608688239</v>
      </c>
      <c r="S85" s="956">
        <v>1.0390669748144112</v>
      </c>
      <c r="T85" s="957">
        <v>0.86173913155745918</v>
      </c>
      <c r="U85" s="951" t="b">
        <v>0</v>
      </c>
      <c r="V85" s="937">
        <v>15631466.406298868</v>
      </c>
      <c r="W85" s="937">
        <v>15631466.406298872</v>
      </c>
      <c r="X85" s="937">
        <v>15631466.406298872</v>
      </c>
      <c r="Y85" s="937">
        <v>5720378.4560358105</v>
      </c>
      <c r="Z85" s="937">
        <v>1379331.2182822104</v>
      </c>
      <c r="AA85" s="937">
        <v>4022307.4219766431</v>
      </c>
      <c r="AB85" s="937">
        <v>4064302.9303875896</v>
      </c>
      <c r="AC85" s="937">
        <v>15186320.026682254</v>
      </c>
      <c r="AD85" s="958">
        <v>0.17221088195959738</v>
      </c>
      <c r="AE85" s="959">
        <v>0</v>
      </c>
      <c r="AF85" s="959">
        <v>0.9</v>
      </c>
      <c r="AG85" s="959">
        <v>0</v>
      </c>
      <c r="AH85" s="959">
        <v>0.9</v>
      </c>
      <c r="AI85" s="937">
        <v>13667688.02401403</v>
      </c>
      <c r="AJ85" s="937">
        <v>0</v>
      </c>
      <c r="AK85" s="937">
        <v>15631466.406298872</v>
      </c>
      <c r="AL85" s="937">
        <v>15619450.928639349</v>
      </c>
      <c r="AM85" s="937">
        <v>15619450.928639349</v>
      </c>
      <c r="AN85" s="937">
        <v>0</v>
      </c>
      <c r="AO85" s="937">
        <v>15619450.928639349</v>
      </c>
      <c r="AP85" s="937">
        <v>15619417.620013874</v>
      </c>
      <c r="AQ85" s="937">
        <v>15619417.620013874</v>
      </c>
      <c r="AR85" s="937">
        <v>0</v>
      </c>
      <c r="AS85" s="937">
        <v>15619417.620013874</v>
      </c>
      <c r="AT85" s="937">
        <v>15619417.620013874</v>
      </c>
      <c r="AU85" s="937">
        <v>15619417.620013874</v>
      </c>
      <c r="AV85" s="937">
        <v>0</v>
      </c>
      <c r="AW85" s="937">
        <v>12233</v>
      </c>
      <c r="AX85" s="952">
        <v>1277</v>
      </c>
      <c r="AY85" s="953">
        <v>102</v>
      </c>
      <c r="AZ85" s="960">
        <v>130254</v>
      </c>
      <c r="BA85" s="961">
        <v>15489163.620013874</v>
      </c>
      <c r="BB85" s="964">
        <v>15447022.620013874</v>
      </c>
      <c r="BC85" s="174">
        <v>32</v>
      </c>
      <c r="BD85" s="183">
        <v>40864</v>
      </c>
      <c r="BE85" s="176">
        <v>0</v>
      </c>
      <c r="BF85" s="634">
        <v>0</v>
      </c>
      <c r="BG85" s="176">
        <v>1</v>
      </c>
      <c r="BH85" s="634">
        <v>1277</v>
      </c>
      <c r="BI85" s="185">
        <v>0</v>
      </c>
      <c r="BJ85" s="634">
        <v>0</v>
      </c>
      <c r="BK85" s="180">
        <v>42141</v>
      </c>
      <c r="BL85" s="13"/>
      <c r="BM85" s="226"/>
      <c r="BN85" s="638"/>
      <c r="BO85" s="226"/>
      <c r="BP85" s="226"/>
    </row>
    <row r="86" spans="1:68" ht="14.5" x14ac:dyDescent="0.35">
      <c r="A86" s="951">
        <v>4702280</v>
      </c>
      <c r="B86" s="937" t="s">
        <v>175</v>
      </c>
      <c r="C86" s="937">
        <v>173350.9065752374</v>
      </c>
      <c r="D86" s="937">
        <v>41643.166635393165</v>
      </c>
      <c r="E86" s="937">
        <v>128295.52989254844</v>
      </c>
      <c r="F86" s="937">
        <v>127842.53925092566</v>
      </c>
      <c r="G86" s="937">
        <v>471132.14235410467</v>
      </c>
      <c r="H86" s="937">
        <v>176167.17373343176</v>
      </c>
      <c r="I86" s="937">
        <v>43118.300013051645</v>
      </c>
      <c r="J86" s="937">
        <v>127587.38449260467</v>
      </c>
      <c r="K86" s="937">
        <v>131054.13893783648</v>
      </c>
      <c r="L86" s="937">
        <v>477926.9971769246</v>
      </c>
      <c r="M86" s="937">
        <v>477926.9971769246</v>
      </c>
      <c r="N86" s="937">
        <v>443073.27493535617</v>
      </c>
      <c r="O86" s="1012">
        <v>34853.722241568437</v>
      </c>
      <c r="P86" s="1013">
        <v>34853.722241568437</v>
      </c>
      <c r="Q86" s="1014">
        <v>28236.772574766761</v>
      </c>
      <c r="R86" s="165">
        <v>449690.22460215783</v>
      </c>
      <c r="S86" s="956">
        <v>1.0149342107527632</v>
      </c>
      <c r="T86" s="957">
        <v>0.94091823073072023</v>
      </c>
      <c r="U86" s="951" t="b">
        <v>0</v>
      </c>
      <c r="V86" s="937">
        <v>445468.58168473165</v>
      </c>
      <c r="W86" s="937">
        <v>445468.58168473176</v>
      </c>
      <c r="X86" s="937">
        <v>445468.58168473176</v>
      </c>
      <c r="Y86" s="937">
        <v>163026.77525995427</v>
      </c>
      <c r="Z86" s="937">
        <v>39163.055459617921</v>
      </c>
      <c r="AA86" s="937">
        <v>120654.72821494298</v>
      </c>
      <c r="AB86" s="937">
        <v>120228.71600084101</v>
      </c>
      <c r="AC86" s="937">
        <v>443073.27493535617</v>
      </c>
      <c r="AD86" s="958">
        <v>0.40845070422535212</v>
      </c>
      <c r="AE86" s="959">
        <v>0</v>
      </c>
      <c r="AF86" s="959">
        <v>0</v>
      </c>
      <c r="AG86" s="959">
        <v>0.95</v>
      </c>
      <c r="AH86" s="959">
        <v>0.95</v>
      </c>
      <c r="AI86" s="937">
        <v>420919.61118858831</v>
      </c>
      <c r="AJ86" s="937">
        <v>0</v>
      </c>
      <c r="AK86" s="937">
        <v>445468.58168473176</v>
      </c>
      <c r="AL86" s="937">
        <v>445126.16225637309</v>
      </c>
      <c r="AM86" s="937">
        <v>445126.16225637309</v>
      </c>
      <c r="AN86" s="937">
        <v>0</v>
      </c>
      <c r="AO86" s="937">
        <v>445126.16225637309</v>
      </c>
      <c r="AP86" s="937">
        <v>445125.21302066086</v>
      </c>
      <c r="AQ86" s="937">
        <v>445125.21302066086</v>
      </c>
      <c r="AR86" s="937">
        <v>0</v>
      </c>
      <c r="AS86" s="937">
        <v>445125.21302066086</v>
      </c>
      <c r="AT86" s="937">
        <v>445125.21302066086</v>
      </c>
      <c r="AU86" s="937">
        <v>445125.21302066086</v>
      </c>
      <c r="AV86" s="937">
        <v>0</v>
      </c>
      <c r="AW86" s="937">
        <v>319</v>
      </c>
      <c r="AX86" s="952">
        <v>1395</v>
      </c>
      <c r="AY86" s="953">
        <v>0</v>
      </c>
      <c r="AZ86" s="960">
        <v>0</v>
      </c>
      <c r="BA86" s="961">
        <v>445125.21302066086</v>
      </c>
      <c r="BB86" s="964">
        <v>445125.21302066086</v>
      </c>
      <c r="BC86" s="174">
        <v>0</v>
      </c>
      <c r="BD86" s="183">
        <v>0</v>
      </c>
      <c r="BE86" s="176">
        <v>0</v>
      </c>
      <c r="BF86" s="634">
        <v>0</v>
      </c>
      <c r="BG86" s="176">
        <v>0</v>
      </c>
      <c r="BH86" s="634">
        <v>0</v>
      </c>
      <c r="BI86" s="185">
        <v>0</v>
      </c>
      <c r="BJ86" s="634">
        <v>0</v>
      </c>
      <c r="BK86" s="180">
        <v>0</v>
      </c>
      <c r="BL86" s="13"/>
    </row>
    <row r="87" spans="1:68" ht="14.5" x14ac:dyDescent="0.35">
      <c r="A87" s="951">
        <v>4700154</v>
      </c>
      <c r="B87" s="965" t="s">
        <v>176</v>
      </c>
      <c r="C87" s="937">
        <v>167420.18520329572</v>
      </c>
      <c r="D87" s="966">
        <v>29170.95658263002</v>
      </c>
      <c r="E87" s="937">
        <v>131047.77364890519</v>
      </c>
      <c r="F87" s="937">
        <v>133600.12456512213</v>
      </c>
      <c r="G87" s="937">
        <v>432068.08341732301</v>
      </c>
      <c r="H87" s="937">
        <v>222192.97985475173</v>
      </c>
      <c r="I87" s="937">
        <v>0</v>
      </c>
      <c r="J87" s="937">
        <v>173921.05554670037</v>
      </c>
      <c r="K87" s="937">
        <v>177308.42759518189</v>
      </c>
      <c r="L87" s="937">
        <v>573422.46299663396</v>
      </c>
      <c r="M87" s="937">
        <v>573422.46299663396</v>
      </c>
      <c r="N87" s="937">
        <v>423447.54777232313</v>
      </c>
      <c r="O87" s="1012">
        <v>149974.91522431083</v>
      </c>
      <c r="P87" s="1013">
        <v>149974.91522431083</v>
      </c>
      <c r="Q87" s="1014">
        <v>121502.30451019458</v>
      </c>
      <c r="R87" s="165">
        <v>451920.15848643938</v>
      </c>
      <c r="S87" s="956">
        <v>1.0672399943367372</v>
      </c>
      <c r="T87" s="957">
        <v>0.78811031595232817</v>
      </c>
      <c r="U87" s="951" t="b">
        <v>0</v>
      </c>
      <c r="V87" s="937">
        <v>447677.5811922492</v>
      </c>
      <c r="W87" s="937">
        <v>447677.58119224926</v>
      </c>
      <c r="X87" s="937">
        <v>447677.58119224926</v>
      </c>
      <c r="Y87" s="937">
        <v>164079.85128457047</v>
      </c>
      <c r="Z87" s="937">
        <v>28588.943514156228</v>
      </c>
      <c r="AA87" s="937">
        <v>128433.1347822636</v>
      </c>
      <c r="AB87" s="937">
        <v>130934.56170548905</v>
      </c>
      <c r="AC87" s="937">
        <v>452036.49128647934</v>
      </c>
      <c r="AD87" s="958">
        <v>7.1287908625443083E-2</v>
      </c>
      <c r="AE87" s="959">
        <v>0.85</v>
      </c>
      <c r="AF87" s="959">
        <v>0</v>
      </c>
      <c r="AG87" s="959">
        <v>0</v>
      </c>
      <c r="AH87" s="959">
        <v>0.85</v>
      </c>
      <c r="AI87" s="937">
        <v>384231.01759350742</v>
      </c>
      <c r="AJ87" s="937">
        <v>0</v>
      </c>
      <c r="AK87" s="937">
        <v>447677.58119224926</v>
      </c>
      <c r="AL87" s="937">
        <v>447333.46376681584</v>
      </c>
      <c r="AM87" s="937">
        <v>447333.46376681584</v>
      </c>
      <c r="AN87" s="937">
        <v>0</v>
      </c>
      <c r="AO87" s="937">
        <v>447333.46376681584</v>
      </c>
      <c r="AP87" s="937">
        <v>447332.50982401241</v>
      </c>
      <c r="AQ87" s="937">
        <v>447332.50982401241</v>
      </c>
      <c r="AR87" s="937">
        <v>0</v>
      </c>
      <c r="AS87" s="937">
        <v>447332.50982401241</v>
      </c>
      <c r="AT87" s="937">
        <v>447332.50982401241</v>
      </c>
      <c r="AU87" s="937">
        <v>447332.50982401241</v>
      </c>
      <c r="AV87" s="937">
        <v>0</v>
      </c>
      <c r="AW87" s="937">
        <v>181</v>
      </c>
      <c r="AX87" s="952">
        <v>2471</v>
      </c>
      <c r="AY87" s="953">
        <v>0</v>
      </c>
      <c r="AZ87" s="960">
        <v>0</v>
      </c>
      <c r="BA87" s="961">
        <v>447332.50982401241</v>
      </c>
      <c r="BB87" s="964">
        <v>447332.50982401241</v>
      </c>
      <c r="BC87" s="174">
        <v>0</v>
      </c>
      <c r="BD87" s="183">
        <v>0</v>
      </c>
      <c r="BE87" s="176">
        <v>0</v>
      </c>
      <c r="BF87" s="634">
        <v>0</v>
      </c>
      <c r="BG87" s="176">
        <v>0</v>
      </c>
      <c r="BH87" s="634">
        <v>0</v>
      </c>
      <c r="BI87" s="185">
        <v>0</v>
      </c>
      <c r="BJ87" s="634">
        <v>0</v>
      </c>
      <c r="BK87" s="180">
        <v>0</v>
      </c>
      <c r="BL87" s="13"/>
    </row>
    <row r="88" spans="1:68" ht="14.5" x14ac:dyDescent="0.35">
      <c r="A88" s="951">
        <v>4702310</v>
      </c>
      <c r="B88" s="937" t="s">
        <v>177</v>
      </c>
      <c r="C88" s="937">
        <v>756753.25305562362</v>
      </c>
      <c r="D88" s="937">
        <v>182472.78471145005</v>
      </c>
      <c r="E88" s="937">
        <v>422457.70061487012</v>
      </c>
      <c r="F88" s="937">
        <v>426868.43407161871</v>
      </c>
      <c r="G88" s="937">
        <v>1788552.1724535623</v>
      </c>
      <c r="H88" s="937">
        <v>681077.92775006127</v>
      </c>
      <c r="I88" s="937">
        <v>164225.50624030505</v>
      </c>
      <c r="J88" s="937">
        <v>380211.93055338314</v>
      </c>
      <c r="K88" s="937">
        <v>384181.59066445683</v>
      </c>
      <c r="L88" s="937">
        <v>1609696.9552082063</v>
      </c>
      <c r="M88" s="937">
        <v>1609696.9552082063</v>
      </c>
      <c r="N88" s="937">
        <v>1606725.225145435</v>
      </c>
      <c r="O88" s="1012">
        <v>2971.7300627713557</v>
      </c>
      <c r="P88" s="1013">
        <v>2971.7300627713557</v>
      </c>
      <c r="Q88" s="1014">
        <v>2407.5496256751035</v>
      </c>
      <c r="R88" s="165">
        <v>1607289.4055825311</v>
      </c>
      <c r="S88" s="956">
        <v>1.0003511368516949</v>
      </c>
      <c r="T88" s="957">
        <v>0.99850434603986449</v>
      </c>
      <c r="U88" s="951" t="b">
        <v>0</v>
      </c>
      <c r="V88" s="937">
        <v>1592200.3474618332</v>
      </c>
      <c r="W88" s="937">
        <v>1592200.3474618334</v>
      </c>
      <c r="X88" s="937">
        <v>1592200.3474618334</v>
      </c>
      <c r="Y88" s="937">
        <v>679820.56079882476</v>
      </c>
      <c r="Z88" s="937">
        <v>163922.32254328116</v>
      </c>
      <c r="AA88" s="937">
        <v>379510.00512537383</v>
      </c>
      <c r="AB88" s="937">
        <v>383472.33667795529</v>
      </c>
      <c r="AC88" s="937">
        <v>1606725.225145435</v>
      </c>
      <c r="AD88" s="958">
        <v>0.23791574279379157</v>
      </c>
      <c r="AE88" s="959">
        <v>0</v>
      </c>
      <c r="AF88" s="959">
        <v>0.9</v>
      </c>
      <c r="AG88" s="959">
        <v>0</v>
      </c>
      <c r="AH88" s="959">
        <v>0.9</v>
      </c>
      <c r="AI88" s="937">
        <v>1446052.7026308915</v>
      </c>
      <c r="AJ88" s="937">
        <v>0</v>
      </c>
      <c r="AK88" s="937">
        <v>1592200.3474618334</v>
      </c>
      <c r="AL88" s="937">
        <v>1590976.4669117206</v>
      </c>
      <c r="AM88" s="937">
        <v>1590976.4669117206</v>
      </c>
      <c r="AN88" s="937">
        <v>0</v>
      </c>
      <c r="AO88" s="937">
        <v>1590976.4669117206</v>
      </c>
      <c r="AP88" s="937">
        <v>1590973.0741394958</v>
      </c>
      <c r="AQ88" s="937">
        <v>1590973.0741394958</v>
      </c>
      <c r="AR88" s="937">
        <v>0</v>
      </c>
      <c r="AS88" s="937">
        <v>1590973.0741394958</v>
      </c>
      <c r="AT88" s="937">
        <v>1590973.0741394958</v>
      </c>
      <c r="AU88" s="937">
        <v>1590973.0741394958</v>
      </c>
      <c r="AV88" s="937">
        <v>0</v>
      </c>
      <c r="AW88" s="937">
        <v>1073</v>
      </c>
      <c r="AX88" s="952">
        <v>1483</v>
      </c>
      <c r="AY88" s="953">
        <v>0</v>
      </c>
      <c r="AZ88" s="960">
        <v>0</v>
      </c>
      <c r="BA88" s="961">
        <v>1590973.0741394958</v>
      </c>
      <c r="BB88" s="964">
        <v>1580592.0741394958</v>
      </c>
      <c r="BC88" s="174">
        <v>5</v>
      </c>
      <c r="BD88" s="183">
        <v>7415</v>
      </c>
      <c r="BE88" s="176">
        <v>2</v>
      </c>
      <c r="BF88" s="634">
        <v>2966</v>
      </c>
      <c r="BG88" s="176">
        <v>0</v>
      </c>
      <c r="BH88" s="634">
        <v>0</v>
      </c>
      <c r="BI88" s="185">
        <v>0</v>
      </c>
      <c r="BJ88" s="634">
        <v>0</v>
      </c>
      <c r="BK88" s="180">
        <v>10381</v>
      </c>
      <c r="BL88" s="13"/>
    </row>
    <row r="89" spans="1:68" ht="14.5" x14ac:dyDescent="0.35">
      <c r="A89" s="951">
        <v>4702340</v>
      </c>
      <c r="B89" s="937" t="s">
        <v>178</v>
      </c>
      <c r="C89" s="937">
        <v>940411.97841714136</v>
      </c>
      <c r="D89" s="937">
        <v>224637.46214489752</v>
      </c>
      <c r="E89" s="937">
        <v>453937.96831926197</v>
      </c>
      <c r="F89" s="937">
        <v>452335.18721147021</v>
      </c>
      <c r="G89" s="937">
        <v>2071322.596092771</v>
      </c>
      <c r="H89" s="937">
        <v>905687.03737563698</v>
      </c>
      <c r="I89" s="937">
        <v>221674.01887587679</v>
      </c>
      <c r="J89" s="937">
        <v>412148.89079020108</v>
      </c>
      <c r="K89" s="937">
        <v>407101.66849032318</v>
      </c>
      <c r="L89" s="937">
        <v>1946611.615532038</v>
      </c>
      <c r="M89" s="937">
        <v>1946611.615532038</v>
      </c>
      <c r="N89" s="937">
        <v>2029257.9002910182</v>
      </c>
      <c r="O89" s="1012">
        <v>-82646.284758980153</v>
      </c>
      <c r="P89" s="1013" t="s">
        <v>108</v>
      </c>
      <c r="Q89" s="1014">
        <v>0</v>
      </c>
      <c r="R89" s="165">
        <v>1946611.615532038</v>
      </c>
      <c r="S89" s="956">
        <v>0.95927265590680821</v>
      </c>
      <c r="T89" s="957">
        <v>1</v>
      </c>
      <c r="U89" s="951" t="b">
        <v>0</v>
      </c>
      <c r="V89" s="937">
        <v>1928337.0374111531</v>
      </c>
      <c r="W89" s="937">
        <v>1928337.0374111533</v>
      </c>
      <c r="X89" s="937">
        <v>1928337.0374111533</v>
      </c>
      <c r="Y89" s="937">
        <v>921313.96641502168</v>
      </c>
      <c r="Z89" s="937">
        <v>220075.49457469504</v>
      </c>
      <c r="AA89" s="937">
        <v>444719.33545819303</v>
      </c>
      <c r="AB89" s="937">
        <v>443149.10384310863</v>
      </c>
      <c r="AC89" s="937">
        <v>2029257.9002910182</v>
      </c>
      <c r="AD89" s="958">
        <v>0.20380265937616504</v>
      </c>
      <c r="AE89" s="959">
        <v>0</v>
      </c>
      <c r="AF89" s="959">
        <v>0.9</v>
      </c>
      <c r="AG89" s="959">
        <v>0</v>
      </c>
      <c r="AH89" s="959">
        <v>0.9</v>
      </c>
      <c r="AI89" s="937">
        <v>1826332.1102619164</v>
      </c>
      <c r="AJ89" s="937">
        <v>0</v>
      </c>
      <c r="AK89" s="937">
        <v>1928337.0374111533</v>
      </c>
      <c r="AL89" s="937">
        <v>1926854.777846324</v>
      </c>
      <c r="AM89" s="937">
        <v>1926854.777846324</v>
      </c>
      <c r="AN89" s="937">
        <v>0</v>
      </c>
      <c r="AO89" s="937">
        <v>1926854.777846324</v>
      </c>
      <c r="AP89" s="937">
        <v>1926850.6688104537</v>
      </c>
      <c r="AQ89" s="937">
        <v>1926850.6688104537</v>
      </c>
      <c r="AR89" s="937">
        <v>0</v>
      </c>
      <c r="AS89" s="937">
        <v>1926850.6688104537</v>
      </c>
      <c r="AT89" s="937">
        <v>1926850.6688104537</v>
      </c>
      <c r="AU89" s="937">
        <v>1926850.6688104537</v>
      </c>
      <c r="AV89" s="937">
        <v>0</v>
      </c>
      <c r="AW89" s="937">
        <v>1640</v>
      </c>
      <c r="AX89" s="952">
        <v>1175</v>
      </c>
      <c r="AY89" s="953">
        <v>0</v>
      </c>
      <c r="AZ89" s="960">
        <v>0</v>
      </c>
      <c r="BA89" s="961">
        <v>1926850.6688104537</v>
      </c>
      <c r="BB89" s="964">
        <v>1925675.6688104537</v>
      </c>
      <c r="BC89" s="174">
        <v>1</v>
      </c>
      <c r="BD89" s="183">
        <v>1175</v>
      </c>
      <c r="BE89" s="176">
        <v>0</v>
      </c>
      <c r="BF89" s="634">
        <v>0</v>
      </c>
      <c r="BG89" s="176">
        <v>0</v>
      </c>
      <c r="BH89" s="634">
        <v>0</v>
      </c>
      <c r="BI89" s="185">
        <v>0</v>
      </c>
      <c r="BJ89" s="634">
        <v>0</v>
      </c>
      <c r="BK89" s="180">
        <v>1175</v>
      </c>
      <c r="BL89" s="13"/>
    </row>
    <row r="90" spans="1:68" ht="14.5" x14ac:dyDescent="0.35">
      <c r="A90" s="951">
        <v>4702370</v>
      </c>
      <c r="B90" s="937" t="s">
        <v>179</v>
      </c>
      <c r="C90" s="937">
        <v>338079.25413135049</v>
      </c>
      <c r="D90" s="937">
        <v>81519.653474133273</v>
      </c>
      <c r="E90" s="937">
        <v>117702.82877453165</v>
      </c>
      <c r="F90" s="937">
        <v>118931.72294328315</v>
      </c>
      <c r="G90" s="937">
        <v>656233.45932329854</v>
      </c>
      <c r="H90" s="937">
        <v>394857.45836803684</v>
      </c>
      <c r="I90" s="937">
        <v>96644.465546495048</v>
      </c>
      <c r="J90" s="937">
        <v>148252.13907118529</v>
      </c>
      <c r="K90" s="937">
        <v>123212.80531864657</v>
      </c>
      <c r="L90" s="937">
        <v>762966.8683043638</v>
      </c>
      <c r="M90" s="937">
        <v>762966.8683043638</v>
      </c>
      <c r="N90" s="937">
        <v>634993.74262775132</v>
      </c>
      <c r="O90" s="1012">
        <v>127973.12567661249</v>
      </c>
      <c r="P90" s="1013">
        <v>127973.12567661249</v>
      </c>
      <c r="Q90" s="1014">
        <v>103677.53608545254</v>
      </c>
      <c r="R90" s="165">
        <v>659289.33221891127</v>
      </c>
      <c r="S90" s="956">
        <v>1.0382611480400092</v>
      </c>
      <c r="T90" s="957">
        <v>0.86411266282654187</v>
      </c>
      <c r="U90" s="951" t="b">
        <v>0</v>
      </c>
      <c r="V90" s="937">
        <v>653099.995676497</v>
      </c>
      <c r="W90" s="937">
        <v>653099.99567649711</v>
      </c>
      <c r="X90" s="937">
        <v>653099.99567649711</v>
      </c>
      <c r="Y90" s="937">
        <v>327136.94773661642</v>
      </c>
      <c r="Z90" s="937">
        <v>78881.18035102365</v>
      </c>
      <c r="AA90" s="937">
        <v>113893.24744045352</v>
      </c>
      <c r="AB90" s="937">
        <v>115082.36709965777</v>
      </c>
      <c r="AC90" s="937">
        <v>634993.74262775132</v>
      </c>
      <c r="AD90" s="958">
        <v>0.17385091688497262</v>
      </c>
      <c r="AE90" s="959">
        <v>0</v>
      </c>
      <c r="AF90" s="959">
        <v>0.9</v>
      </c>
      <c r="AG90" s="959">
        <v>0</v>
      </c>
      <c r="AH90" s="959">
        <v>0.9</v>
      </c>
      <c r="AI90" s="937">
        <v>571494.36836497625</v>
      </c>
      <c r="AJ90" s="937">
        <v>0</v>
      </c>
      <c r="AK90" s="937">
        <v>653099.99567649711</v>
      </c>
      <c r="AL90" s="937">
        <v>652597.97569938703</v>
      </c>
      <c r="AM90" s="937">
        <v>652597.97569938703</v>
      </c>
      <c r="AN90" s="937">
        <v>0</v>
      </c>
      <c r="AO90" s="937">
        <v>652597.97569938703</v>
      </c>
      <c r="AP90" s="937">
        <v>652596.58402808837</v>
      </c>
      <c r="AQ90" s="937">
        <v>652596.58402808837</v>
      </c>
      <c r="AR90" s="937">
        <v>0</v>
      </c>
      <c r="AS90" s="937">
        <v>652596.58402808837</v>
      </c>
      <c r="AT90" s="937">
        <v>652596.58402808837</v>
      </c>
      <c r="AU90" s="937">
        <v>652596.58402808837</v>
      </c>
      <c r="AV90" s="937">
        <v>0</v>
      </c>
      <c r="AW90" s="937">
        <v>730</v>
      </c>
      <c r="AX90" s="952">
        <v>894</v>
      </c>
      <c r="AY90" s="953">
        <v>0</v>
      </c>
      <c r="AZ90" s="960">
        <v>0</v>
      </c>
      <c r="BA90" s="961">
        <v>652596.58402808837</v>
      </c>
      <c r="BB90" s="964">
        <v>651702.58402808837</v>
      </c>
      <c r="BC90" s="174">
        <v>0</v>
      </c>
      <c r="BD90" s="183">
        <v>0</v>
      </c>
      <c r="BE90" s="176">
        <v>0</v>
      </c>
      <c r="BF90" s="634">
        <v>0</v>
      </c>
      <c r="BG90" s="176">
        <v>1</v>
      </c>
      <c r="BH90" s="634">
        <v>894</v>
      </c>
      <c r="BI90" s="185">
        <v>0</v>
      </c>
      <c r="BJ90" s="634">
        <v>0</v>
      </c>
      <c r="BK90" s="180">
        <v>894</v>
      </c>
      <c r="BL90" s="13"/>
    </row>
    <row r="91" spans="1:68" ht="14.5" x14ac:dyDescent="0.35">
      <c r="A91" s="951">
        <v>4702400</v>
      </c>
      <c r="B91" s="937" t="s">
        <v>180</v>
      </c>
      <c r="C91" s="937">
        <v>197300.12199306357</v>
      </c>
      <c r="D91" s="937">
        <v>47574.163095585507</v>
      </c>
      <c r="E91" s="937">
        <v>88471.219370800231</v>
      </c>
      <c r="F91" s="937">
        <v>89394.916504667519</v>
      </c>
      <c r="G91" s="937">
        <v>422740.42096411681</v>
      </c>
      <c r="H91" s="937">
        <v>198809.34966782268</v>
      </c>
      <c r="I91" s="937">
        <v>48660.150484948572</v>
      </c>
      <c r="J91" s="937">
        <v>86220.724435190597</v>
      </c>
      <c r="K91" s="937">
        <v>80337.168726697986</v>
      </c>
      <c r="L91" s="937">
        <v>414027.39331465983</v>
      </c>
      <c r="M91" s="937">
        <v>414027.39331465983</v>
      </c>
      <c r="N91" s="937">
        <v>399163.0182761373</v>
      </c>
      <c r="O91" s="1012">
        <v>14864.375038522528</v>
      </c>
      <c r="P91" s="1013">
        <v>14864.375038522528</v>
      </c>
      <c r="Q91" s="1014">
        <v>12042.386018908976</v>
      </c>
      <c r="R91" s="165">
        <v>401985.00729575084</v>
      </c>
      <c r="S91" s="956">
        <v>1.0070697657107637</v>
      </c>
      <c r="T91" s="957">
        <v>0.97091403560885448</v>
      </c>
      <c r="U91" s="951" t="b">
        <v>0</v>
      </c>
      <c r="V91" s="937">
        <v>398211.21576967754</v>
      </c>
      <c r="W91" s="937">
        <v>398211.2157696776</v>
      </c>
      <c r="X91" s="937">
        <v>398211.2157696776</v>
      </c>
      <c r="Y91" s="937">
        <v>186296.14840565779</v>
      </c>
      <c r="Z91" s="937">
        <v>44920.820417139708</v>
      </c>
      <c r="AA91" s="937">
        <v>83536.934731908346</v>
      </c>
      <c r="AB91" s="937">
        <v>84409.11472143147</v>
      </c>
      <c r="AC91" s="937">
        <v>399163.0182761373</v>
      </c>
      <c r="AD91" s="958">
        <v>0.23471278567016676</v>
      </c>
      <c r="AE91" s="959">
        <v>0</v>
      </c>
      <c r="AF91" s="959">
        <v>0.9</v>
      </c>
      <c r="AG91" s="959">
        <v>0</v>
      </c>
      <c r="AH91" s="959">
        <v>0.9</v>
      </c>
      <c r="AI91" s="937">
        <v>359246.71644852357</v>
      </c>
      <c r="AJ91" s="937">
        <v>0</v>
      </c>
      <c r="AK91" s="937">
        <v>398211.2157696776</v>
      </c>
      <c r="AL91" s="937">
        <v>397905.12177679897</v>
      </c>
      <c r="AM91" s="937">
        <v>397905.12177679897</v>
      </c>
      <c r="AN91" s="937">
        <v>0</v>
      </c>
      <c r="AO91" s="937">
        <v>397905.12177679897</v>
      </c>
      <c r="AP91" s="937">
        <v>397904.27324039803</v>
      </c>
      <c r="AQ91" s="937">
        <v>397904.27324039803</v>
      </c>
      <c r="AR91" s="937">
        <v>0</v>
      </c>
      <c r="AS91" s="937">
        <v>397904.27324039803</v>
      </c>
      <c r="AT91" s="937">
        <v>397904.27324039803</v>
      </c>
      <c r="AU91" s="937">
        <v>397904.27324039803</v>
      </c>
      <c r="AV91" s="937">
        <v>0</v>
      </c>
      <c r="AW91" s="937">
        <v>380</v>
      </c>
      <c r="AX91" s="952">
        <v>1047</v>
      </c>
      <c r="AY91" s="953">
        <v>0</v>
      </c>
      <c r="AZ91" s="960">
        <v>0</v>
      </c>
      <c r="BA91" s="961">
        <v>397904.27324039803</v>
      </c>
      <c r="BB91" s="964">
        <v>396857.27324039803</v>
      </c>
      <c r="BC91" s="174">
        <v>1</v>
      </c>
      <c r="BD91" s="183">
        <v>1047</v>
      </c>
      <c r="BE91" s="176">
        <v>0</v>
      </c>
      <c r="BF91" s="634">
        <v>0</v>
      </c>
      <c r="BG91" s="176">
        <v>0</v>
      </c>
      <c r="BH91" s="634">
        <v>0</v>
      </c>
      <c r="BI91" s="185">
        <v>0</v>
      </c>
      <c r="BJ91" s="634">
        <v>0</v>
      </c>
      <c r="BK91" s="180">
        <v>1047</v>
      </c>
      <c r="BL91" s="13"/>
    </row>
    <row r="92" spans="1:68" ht="14.5" x14ac:dyDescent="0.35">
      <c r="A92" s="951">
        <v>4702430</v>
      </c>
      <c r="B92" s="937" t="s">
        <v>181</v>
      </c>
      <c r="C92" s="937">
        <v>282081.60677522892</v>
      </c>
      <c r="D92" s="937">
        <v>68017.172171142171</v>
      </c>
      <c r="E92" s="937">
        <v>144722.88356252527</v>
      </c>
      <c r="F92" s="937">
        <v>146233.88469602884</v>
      </c>
      <c r="G92" s="937">
        <v>641055.54720492521</v>
      </c>
      <c r="H92" s="937">
        <v>253873.44609770604</v>
      </c>
      <c r="I92" s="937">
        <v>61215.454954027955</v>
      </c>
      <c r="J92" s="937">
        <v>130250.59520627274</v>
      </c>
      <c r="K92" s="937">
        <v>131610.49622642595</v>
      </c>
      <c r="L92" s="937">
        <v>576949.99248443265</v>
      </c>
      <c r="M92" s="937">
        <v>576949.99248443265</v>
      </c>
      <c r="N92" s="937">
        <v>560415.84174474678</v>
      </c>
      <c r="O92" s="1012">
        <v>16534.150739685865</v>
      </c>
      <c r="P92" s="1013">
        <v>16534.150739685865</v>
      </c>
      <c r="Q92" s="1014">
        <v>13395.156216531894</v>
      </c>
      <c r="R92" s="165">
        <v>563554.83626790077</v>
      </c>
      <c r="S92" s="956">
        <v>1.0056011880631022</v>
      </c>
      <c r="T92" s="957">
        <v>0.9767828123909833</v>
      </c>
      <c r="U92" s="951" t="b">
        <v>0</v>
      </c>
      <c r="V92" s="937">
        <v>558264.24476078828</v>
      </c>
      <c r="W92" s="937">
        <v>558264.2447607884</v>
      </c>
      <c r="X92" s="937">
        <v>558264.2447607884</v>
      </c>
      <c r="Y92" s="937">
        <v>246597.97702540818</v>
      </c>
      <c r="Z92" s="937">
        <v>59461.151161683854</v>
      </c>
      <c r="AA92" s="937">
        <v>126517.89219365866</v>
      </c>
      <c r="AB92" s="937">
        <v>127838.82136399619</v>
      </c>
      <c r="AC92" s="937">
        <v>560415.84174474678</v>
      </c>
      <c r="AD92" s="958">
        <v>0.2312532773990561</v>
      </c>
      <c r="AE92" s="959">
        <v>0</v>
      </c>
      <c r="AF92" s="959">
        <v>0.9</v>
      </c>
      <c r="AG92" s="959">
        <v>0</v>
      </c>
      <c r="AH92" s="959">
        <v>0.9</v>
      </c>
      <c r="AI92" s="937">
        <v>504374.25757027214</v>
      </c>
      <c r="AJ92" s="937">
        <v>0</v>
      </c>
      <c r="AK92" s="937">
        <v>558264.2447607884</v>
      </c>
      <c r="AL92" s="937">
        <v>557835.12241316715</v>
      </c>
      <c r="AM92" s="937">
        <v>557835.12241316715</v>
      </c>
      <c r="AN92" s="937">
        <v>0</v>
      </c>
      <c r="AO92" s="937">
        <v>557835.12241316715</v>
      </c>
      <c r="AP92" s="937">
        <v>557833.93282454112</v>
      </c>
      <c r="AQ92" s="937">
        <v>557833.93282454112</v>
      </c>
      <c r="AR92" s="937">
        <v>0</v>
      </c>
      <c r="AS92" s="937">
        <v>557833.93282454112</v>
      </c>
      <c r="AT92" s="937">
        <v>557833.93282454112</v>
      </c>
      <c r="AU92" s="937">
        <v>557833.93282454112</v>
      </c>
      <c r="AV92" s="937">
        <v>0</v>
      </c>
      <c r="AW92" s="937">
        <v>441</v>
      </c>
      <c r="AX92" s="952">
        <v>1265</v>
      </c>
      <c r="AY92" s="953">
        <v>0</v>
      </c>
      <c r="AZ92" s="960">
        <v>0</v>
      </c>
      <c r="BA92" s="961">
        <v>557833.93282454112</v>
      </c>
      <c r="BB92" s="964">
        <v>556568.93282454112</v>
      </c>
      <c r="BC92" s="174">
        <v>0</v>
      </c>
      <c r="BD92" s="183">
        <v>0</v>
      </c>
      <c r="BE92" s="176">
        <v>0</v>
      </c>
      <c r="BF92" s="634">
        <v>0</v>
      </c>
      <c r="BG92" s="176">
        <v>1</v>
      </c>
      <c r="BH92" s="634">
        <v>1265</v>
      </c>
      <c r="BI92" s="185">
        <v>0</v>
      </c>
      <c r="BJ92" s="634">
        <v>0</v>
      </c>
      <c r="BK92" s="180">
        <v>1265</v>
      </c>
      <c r="BL92" s="13"/>
    </row>
    <row r="93" spans="1:68" ht="14.5" x14ac:dyDescent="0.35">
      <c r="A93" s="951">
        <v>4702460</v>
      </c>
      <c r="B93" s="937" t="s">
        <v>182</v>
      </c>
      <c r="C93" s="937">
        <v>118798.74719476247</v>
      </c>
      <c r="D93" s="937">
        <v>28645.450988588615</v>
      </c>
      <c r="E93" s="937">
        <v>60077.53137575127</v>
      </c>
      <c r="F93" s="937">
        <v>60704.779919811896</v>
      </c>
      <c r="G93" s="937">
        <v>268226.50947891426</v>
      </c>
      <c r="H93" s="937">
        <v>113210.87967195462</v>
      </c>
      <c r="I93" s="937">
        <v>27709.252359484599</v>
      </c>
      <c r="J93" s="937">
        <v>54267.145773307297</v>
      </c>
      <c r="K93" s="937">
        <v>54833.730108534692</v>
      </c>
      <c r="L93" s="937">
        <v>250021.00791328121</v>
      </c>
      <c r="M93" s="937">
        <v>250021.00791328121</v>
      </c>
      <c r="N93" s="937">
        <v>262089.93321332967</v>
      </c>
      <c r="O93" s="1012">
        <v>-12068.92530004846</v>
      </c>
      <c r="P93" s="1013" t="s">
        <v>108</v>
      </c>
      <c r="Q93" s="1014">
        <v>0</v>
      </c>
      <c r="R93" s="165">
        <v>250021.00791328121</v>
      </c>
      <c r="S93" s="956">
        <v>0.95395120616775131</v>
      </c>
      <c r="T93" s="957">
        <v>1</v>
      </c>
      <c r="U93" s="951" t="b">
        <v>0</v>
      </c>
      <c r="V93" s="937">
        <v>247673.83788484958</v>
      </c>
      <c r="W93" s="937">
        <v>247673.83788484964</v>
      </c>
      <c r="X93" s="937">
        <v>247673.83788484964</v>
      </c>
      <c r="Y93" s="937">
        <v>116080.829514542</v>
      </c>
      <c r="Z93" s="937">
        <v>27990.09072984671</v>
      </c>
      <c r="AA93" s="937">
        <v>58703.057413980794</v>
      </c>
      <c r="AB93" s="937">
        <v>59315.95555496015</v>
      </c>
      <c r="AC93" s="937">
        <v>262089.93321332967</v>
      </c>
      <c r="AD93" s="958">
        <v>0.25030084235860411</v>
      </c>
      <c r="AE93" s="959">
        <v>0</v>
      </c>
      <c r="AF93" s="959">
        <v>0.9</v>
      </c>
      <c r="AG93" s="959">
        <v>0</v>
      </c>
      <c r="AH93" s="959">
        <v>0.9</v>
      </c>
      <c r="AI93" s="937">
        <v>235880.93989199671</v>
      </c>
      <c r="AJ93" s="937">
        <v>0</v>
      </c>
      <c r="AK93" s="937">
        <v>247673.83788484964</v>
      </c>
      <c r="AL93" s="937">
        <v>247483.45782781582</v>
      </c>
      <c r="AM93" s="937">
        <v>247483.45782781582</v>
      </c>
      <c r="AN93" s="937">
        <v>0</v>
      </c>
      <c r="AO93" s="937">
        <v>247483.45782781582</v>
      </c>
      <c r="AP93" s="937">
        <v>247482.93006702283</v>
      </c>
      <c r="AQ93" s="937">
        <v>247482.93006702283</v>
      </c>
      <c r="AR93" s="937">
        <v>0</v>
      </c>
      <c r="AS93" s="937">
        <v>247482.93006702283</v>
      </c>
      <c r="AT93" s="937">
        <v>247482.93006702283</v>
      </c>
      <c r="AU93" s="937">
        <v>247482.93006702283</v>
      </c>
      <c r="AV93" s="937">
        <v>0</v>
      </c>
      <c r="AW93" s="937">
        <v>208</v>
      </c>
      <c r="AX93" s="952">
        <v>1190</v>
      </c>
      <c r="AY93" s="953">
        <v>0</v>
      </c>
      <c r="AZ93" s="960">
        <v>0</v>
      </c>
      <c r="BA93" s="961">
        <v>247482.93006702283</v>
      </c>
      <c r="BB93" s="964">
        <v>246292.93006702283</v>
      </c>
      <c r="BC93" s="174">
        <v>0</v>
      </c>
      <c r="BD93" s="183">
        <v>0</v>
      </c>
      <c r="BE93" s="176">
        <v>1</v>
      </c>
      <c r="BF93" s="634">
        <v>1190</v>
      </c>
      <c r="BG93" s="176">
        <v>0</v>
      </c>
      <c r="BH93" s="634">
        <v>0</v>
      </c>
      <c r="BI93" s="185">
        <v>0</v>
      </c>
      <c r="BJ93" s="634">
        <v>0</v>
      </c>
      <c r="BK93" s="180">
        <v>1190</v>
      </c>
      <c r="BL93" s="13"/>
    </row>
    <row r="94" spans="1:68" ht="14.5" x14ac:dyDescent="0.35">
      <c r="A94" s="951">
        <v>4702490</v>
      </c>
      <c r="B94" s="937" t="s">
        <v>183</v>
      </c>
      <c r="C94" s="937">
        <v>430187.53389469034</v>
      </c>
      <c r="D94" s="937">
        <v>103729.34234634295</v>
      </c>
      <c r="E94" s="937">
        <v>161280.19270035432</v>
      </c>
      <c r="F94" s="937">
        <v>162964.06292172545</v>
      </c>
      <c r="G94" s="937">
        <v>858161.13186311303</v>
      </c>
      <c r="H94" s="937">
        <v>392096.21740042797</v>
      </c>
      <c r="I94" s="937">
        <v>95968.630123092968</v>
      </c>
      <c r="J94" s="937">
        <v>145057.89836638924</v>
      </c>
      <c r="K94" s="937">
        <v>146572.39727257332</v>
      </c>
      <c r="L94" s="937">
        <v>779695.14316248347</v>
      </c>
      <c r="M94" s="937">
        <v>779695.14316248347</v>
      </c>
      <c r="N94" s="937">
        <v>797969.43972927635</v>
      </c>
      <c r="O94" s="1012">
        <v>-18274.29656679288</v>
      </c>
      <c r="P94" s="1013" t="s">
        <v>108</v>
      </c>
      <c r="Q94" s="1014">
        <v>0</v>
      </c>
      <c r="R94" s="165">
        <v>779695.14316248347</v>
      </c>
      <c r="S94" s="956">
        <v>0.97709900197056077</v>
      </c>
      <c r="T94" s="957">
        <v>1</v>
      </c>
      <c r="U94" s="951" t="b">
        <v>0</v>
      </c>
      <c r="V94" s="937">
        <v>772375.44996302458</v>
      </c>
      <c r="W94" s="937">
        <v>772375.44996302482</v>
      </c>
      <c r="X94" s="937">
        <v>772375.44996302482</v>
      </c>
      <c r="Y94" s="937">
        <v>400014.04474611167</v>
      </c>
      <c r="Z94" s="937">
        <v>96453.733596502294</v>
      </c>
      <c r="AA94" s="937">
        <v>149967.94917654243</v>
      </c>
      <c r="AB94" s="937">
        <v>151533.71221011996</v>
      </c>
      <c r="AC94" s="937">
        <v>797969.43972927635</v>
      </c>
      <c r="AD94" s="958">
        <v>0.15120051914341337</v>
      </c>
      <c r="AE94" s="959">
        <v>0</v>
      </c>
      <c r="AF94" s="959">
        <v>0.9</v>
      </c>
      <c r="AG94" s="959">
        <v>0</v>
      </c>
      <c r="AH94" s="959">
        <v>0.9</v>
      </c>
      <c r="AI94" s="937">
        <v>718172.49575634871</v>
      </c>
      <c r="AJ94" s="937">
        <v>0</v>
      </c>
      <c r="AK94" s="937">
        <v>772375.44996302482</v>
      </c>
      <c r="AL94" s="937">
        <v>771781.74622963392</v>
      </c>
      <c r="AM94" s="937">
        <v>771781.74622963392</v>
      </c>
      <c r="AN94" s="937">
        <v>0</v>
      </c>
      <c r="AO94" s="937">
        <v>771781.74622963392</v>
      </c>
      <c r="AP94" s="937">
        <v>771780.1003978278</v>
      </c>
      <c r="AQ94" s="937">
        <v>771780.1003978278</v>
      </c>
      <c r="AR94" s="937">
        <v>0</v>
      </c>
      <c r="AS94" s="937">
        <v>771780.1003978278</v>
      </c>
      <c r="AT94" s="937">
        <v>771780.1003978278</v>
      </c>
      <c r="AU94" s="937">
        <v>771780.1003978278</v>
      </c>
      <c r="AV94" s="937">
        <v>0</v>
      </c>
      <c r="AW94" s="937">
        <v>699</v>
      </c>
      <c r="AX94" s="952">
        <v>1104</v>
      </c>
      <c r="AY94" s="953">
        <v>0</v>
      </c>
      <c r="AZ94" s="960">
        <v>0</v>
      </c>
      <c r="BA94" s="961">
        <v>771780.1003978278</v>
      </c>
      <c r="BB94" s="964">
        <v>770676.1003978278</v>
      </c>
      <c r="BC94" s="174">
        <v>0</v>
      </c>
      <c r="BD94" s="183">
        <v>0</v>
      </c>
      <c r="BE94" s="176">
        <v>0</v>
      </c>
      <c r="BF94" s="634">
        <v>0</v>
      </c>
      <c r="BG94" s="176">
        <v>1</v>
      </c>
      <c r="BH94" s="634">
        <v>1104</v>
      </c>
      <c r="BI94" s="185">
        <v>0</v>
      </c>
      <c r="BJ94" s="634">
        <v>0</v>
      </c>
      <c r="BK94" s="180">
        <v>1104</v>
      </c>
      <c r="BL94" s="13"/>
    </row>
    <row r="95" spans="1:68" ht="14.5" x14ac:dyDescent="0.35">
      <c r="A95" s="951">
        <v>4702520</v>
      </c>
      <c r="B95" s="937" t="s">
        <v>184</v>
      </c>
      <c r="C95" s="937">
        <v>452691.26133687003</v>
      </c>
      <c r="D95" s="937">
        <v>102413.98731641487</v>
      </c>
      <c r="E95" s="937">
        <v>172107.52790043163</v>
      </c>
      <c r="F95" s="937">
        <v>173904.44255097266</v>
      </c>
      <c r="G95" s="937">
        <v>901117.2191046892</v>
      </c>
      <c r="H95" s="937">
        <v>525188.0320391648</v>
      </c>
      <c r="I95" s="937">
        <v>128543.89753107243</v>
      </c>
      <c r="J95" s="937">
        <v>210703.68926186214</v>
      </c>
      <c r="K95" s="937">
        <v>178687.17170984368</v>
      </c>
      <c r="L95" s="937">
        <v>1043122.7905419429</v>
      </c>
      <c r="M95" s="937">
        <v>1043122.7905419429</v>
      </c>
      <c r="N95" s="937">
        <v>888692.65080493304</v>
      </c>
      <c r="O95" s="1012">
        <v>154430.13973700989</v>
      </c>
      <c r="P95" s="1013">
        <v>154430.13973700989</v>
      </c>
      <c r="Q95" s="1014">
        <v>125111.70842013255</v>
      </c>
      <c r="R95" s="165">
        <v>918011.08212181041</v>
      </c>
      <c r="S95" s="956">
        <v>1.0329905184771386</v>
      </c>
      <c r="T95" s="957">
        <v>0.88006042092596581</v>
      </c>
      <c r="U95" s="951" t="b">
        <v>0</v>
      </c>
      <c r="V95" s="937">
        <v>909392.89393151342</v>
      </c>
      <c r="W95" s="937">
        <v>909392.89393151365</v>
      </c>
      <c r="X95" s="937">
        <v>909392.89393151365</v>
      </c>
      <c r="Y95" s="937">
        <v>446449.57226919138</v>
      </c>
      <c r="Z95" s="937">
        <v>101001.90734137298</v>
      </c>
      <c r="AA95" s="937">
        <v>169734.51616570339</v>
      </c>
      <c r="AB95" s="937">
        <v>171506.65502866521</v>
      </c>
      <c r="AC95" s="937">
        <v>888692.65080493304</v>
      </c>
      <c r="AD95" s="958">
        <v>0.1584513047927682</v>
      </c>
      <c r="AE95" s="959">
        <v>0</v>
      </c>
      <c r="AF95" s="959">
        <v>0.9</v>
      </c>
      <c r="AG95" s="959">
        <v>0</v>
      </c>
      <c r="AH95" s="959">
        <v>0.9</v>
      </c>
      <c r="AI95" s="937">
        <v>799823.38572443975</v>
      </c>
      <c r="AJ95" s="937">
        <v>0</v>
      </c>
      <c r="AK95" s="937">
        <v>909392.89393151365</v>
      </c>
      <c r="AL95" s="937">
        <v>908693.86866307433</v>
      </c>
      <c r="AM95" s="937">
        <v>908693.86866307433</v>
      </c>
      <c r="AN95" s="937">
        <v>0</v>
      </c>
      <c r="AO95" s="937">
        <v>908693.86866307433</v>
      </c>
      <c r="AP95" s="937">
        <v>908691.93086488405</v>
      </c>
      <c r="AQ95" s="937">
        <v>908691.93086488405</v>
      </c>
      <c r="AR95" s="937">
        <v>0</v>
      </c>
      <c r="AS95" s="937">
        <v>908691.93086488405</v>
      </c>
      <c r="AT95" s="937">
        <v>908691.93086488405</v>
      </c>
      <c r="AU95" s="937">
        <v>908691.93086488405</v>
      </c>
      <c r="AV95" s="937">
        <v>0</v>
      </c>
      <c r="AW95" s="937">
        <v>929</v>
      </c>
      <c r="AX95" s="952">
        <v>978</v>
      </c>
      <c r="AY95" s="953">
        <v>0</v>
      </c>
      <c r="AZ95" s="960">
        <v>0</v>
      </c>
      <c r="BA95" s="961">
        <v>908691.93086488405</v>
      </c>
      <c r="BB95" s="964">
        <v>906735.93086488405</v>
      </c>
      <c r="BC95" s="174">
        <v>2</v>
      </c>
      <c r="BD95" s="183">
        <v>1956</v>
      </c>
      <c r="BE95" s="176">
        <v>0</v>
      </c>
      <c r="BF95" s="634">
        <v>0</v>
      </c>
      <c r="BG95" s="176">
        <v>0</v>
      </c>
      <c r="BH95" s="634">
        <v>0</v>
      </c>
      <c r="BI95" s="185">
        <v>0</v>
      </c>
      <c r="BJ95" s="634">
        <v>0</v>
      </c>
      <c r="BK95" s="180">
        <v>1956</v>
      </c>
      <c r="BL95" s="13"/>
    </row>
    <row r="96" spans="1:68" ht="14.5" x14ac:dyDescent="0.35">
      <c r="A96" s="951">
        <v>4702550</v>
      </c>
      <c r="B96" s="937" t="s">
        <v>185</v>
      </c>
      <c r="C96" s="937">
        <v>533627.05258975527</v>
      </c>
      <c r="D96" s="937">
        <v>127468.20497479041</v>
      </c>
      <c r="E96" s="937">
        <v>270926.004641646</v>
      </c>
      <c r="F96" s="937">
        <v>269969.40900049073</v>
      </c>
      <c r="G96" s="937">
        <v>1201990.6712066825</v>
      </c>
      <c r="H96" s="937">
        <v>562740.90919864236</v>
      </c>
      <c r="I96" s="937">
        <v>137735.25928934047</v>
      </c>
      <c r="J96" s="937">
        <v>261996.20346729638</v>
      </c>
      <c r="K96" s="937">
        <v>242972.46810044168</v>
      </c>
      <c r="L96" s="937">
        <v>1205444.8400557209</v>
      </c>
      <c r="M96" s="937">
        <v>1205444.8400557209</v>
      </c>
      <c r="N96" s="937">
        <v>1177580.484190797</v>
      </c>
      <c r="O96" s="1012">
        <v>27864.355864923913</v>
      </c>
      <c r="P96" s="1013">
        <v>27864.355864923913</v>
      </c>
      <c r="Q96" s="1014">
        <v>22574.331488814278</v>
      </c>
      <c r="R96" s="165">
        <v>1182870.5085669067</v>
      </c>
      <c r="S96" s="956">
        <v>1.0044922826483023</v>
      </c>
      <c r="T96" s="957">
        <v>0.98127302823099671</v>
      </c>
      <c r="U96" s="951" t="b">
        <v>0</v>
      </c>
      <c r="V96" s="937">
        <v>1171765.8488889211</v>
      </c>
      <c r="W96" s="937">
        <v>1171765.8488889213</v>
      </c>
      <c r="X96" s="937">
        <v>1171765.8488889213</v>
      </c>
      <c r="Y96" s="937">
        <v>522790.08316687704</v>
      </c>
      <c r="Z96" s="937">
        <v>124879.56365123489</v>
      </c>
      <c r="AA96" s="937">
        <v>265424.0031709274</v>
      </c>
      <c r="AB96" s="937">
        <v>264486.83420175762</v>
      </c>
      <c r="AC96" s="937">
        <v>1177580.484190797</v>
      </c>
      <c r="AD96" s="958">
        <v>0.2450082217524078</v>
      </c>
      <c r="AE96" s="959">
        <v>0</v>
      </c>
      <c r="AF96" s="959">
        <v>0.9</v>
      </c>
      <c r="AG96" s="959">
        <v>0</v>
      </c>
      <c r="AH96" s="959">
        <v>0.9</v>
      </c>
      <c r="AI96" s="937">
        <v>1059822.4357717172</v>
      </c>
      <c r="AJ96" s="937">
        <v>0</v>
      </c>
      <c r="AK96" s="937">
        <v>1171765.8488889213</v>
      </c>
      <c r="AL96" s="937">
        <v>1170865.1447570401</v>
      </c>
      <c r="AM96" s="937">
        <v>1170865.1447570401</v>
      </c>
      <c r="AN96" s="937">
        <v>0</v>
      </c>
      <c r="AO96" s="937">
        <v>1170865.1447570401</v>
      </c>
      <c r="AP96" s="937">
        <v>1170862.6478761467</v>
      </c>
      <c r="AQ96" s="937">
        <v>1170862.6478761467</v>
      </c>
      <c r="AR96" s="937">
        <v>0</v>
      </c>
      <c r="AS96" s="937">
        <v>1170862.6478761467</v>
      </c>
      <c r="AT96" s="937">
        <v>1170862.6478761467</v>
      </c>
      <c r="AU96" s="937">
        <v>1170862.6478761467</v>
      </c>
      <c r="AV96" s="937">
        <v>0</v>
      </c>
      <c r="AW96" s="937">
        <v>1043</v>
      </c>
      <c r="AX96" s="952">
        <v>1123</v>
      </c>
      <c r="AY96" s="953">
        <v>0</v>
      </c>
      <c r="AZ96" s="960">
        <v>0</v>
      </c>
      <c r="BA96" s="961">
        <v>1170862.6478761467</v>
      </c>
      <c r="BB96" s="964">
        <v>1170862.6478761467</v>
      </c>
      <c r="BC96" s="174">
        <v>0</v>
      </c>
      <c r="BD96" s="183">
        <v>0</v>
      </c>
      <c r="BE96" s="176">
        <v>0</v>
      </c>
      <c r="BF96" s="634">
        <v>0</v>
      </c>
      <c r="BG96" s="176">
        <v>0</v>
      </c>
      <c r="BH96" s="634">
        <v>0</v>
      </c>
      <c r="BI96" s="185">
        <v>0</v>
      </c>
      <c r="BJ96" s="634">
        <v>0</v>
      </c>
      <c r="BK96" s="180">
        <v>0</v>
      </c>
      <c r="BL96" s="13"/>
    </row>
    <row r="97" spans="1:67" ht="14.5" x14ac:dyDescent="0.35">
      <c r="A97" s="951">
        <v>4702580</v>
      </c>
      <c r="B97" s="937" t="s">
        <v>186</v>
      </c>
      <c r="C97" s="937">
        <v>2229962.3867704091</v>
      </c>
      <c r="D97" s="937">
        <v>537701.61525275826</v>
      </c>
      <c r="E97" s="937">
        <v>1273722.2561160622</v>
      </c>
      <c r="F97" s="937">
        <v>1287020.7457908383</v>
      </c>
      <c r="G97" s="937">
        <v>5328407.0039300676</v>
      </c>
      <c r="H97" s="937">
        <v>2006966.1480933682</v>
      </c>
      <c r="I97" s="937">
        <v>486466.33776480512</v>
      </c>
      <c r="J97" s="937">
        <v>1146350.030504456</v>
      </c>
      <c r="K97" s="937">
        <v>1158318.6712117544</v>
      </c>
      <c r="L97" s="937">
        <v>4798101.1875743829</v>
      </c>
      <c r="M97" s="937">
        <v>4798101.1875743829</v>
      </c>
      <c r="N97" s="937">
        <v>4857496.4029422235</v>
      </c>
      <c r="O97" s="1012">
        <v>-59395.215367840603</v>
      </c>
      <c r="P97" s="1013" t="s">
        <v>108</v>
      </c>
      <c r="Q97" s="1014">
        <v>0</v>
      </c>
      <c r="R97" s="165">
        <v>4798101.1875743829</v>
      </c>
      <c r="S97" s="956">
        <v>0.98777246333484381</v>
      </c>
      <c r="T97" s="957">
        <v>1</v>
      </c>
      <c r="U97" s="951" t="b">
        <v>0</v>
      </c>
      <c r="V97" s="937">
        <v>4753057.1354971146</v>
      </c>
      <c r="W97" s="937">
        <v>4753057.1354971156</v>
      </c>
      <c r="X97" s="937">
        <v>4753057.1354971156</v>
      </c>
      <c r="Y97" s="937">
        <v>2032884.1742840486</v>
      </c>
      <c r="Z97" s="937">
        <v>490180.96027950797</v>
      </c>
      <c r="AA97" s="937">
        <v>1161154.0321277657</v>
      </c>
      <c r="AB97" s="937">
        <v>1173277.2362509014</v>
      </c>
      <c r="AC97" s="937">
        <v>4857496.4029422235</v>
      </c>
      <c r="AD97" s="958">
        <v>0.23223318158826506</v>
      </c>
      <c r="AE97" s="959">
        <v>0</v>
      </c>
      <c r="AF97" s="959">
        <v>0.9</v>
      </c>
      <c r="AG97" s="959">
        <v>0</v>
      </c>
      <c r="AH97" s="959">
        <v>0.9</v>
      </c>
      <c r="AI97" s="937">
        <v>4371746.7626480013</v>
      </c>
      <c r="AJ97" s="937">
        <v>0</v>
      </c>
      <c r="AK97" s="937">
        <v>4753057.1354971156</v>
      </c>
      <c r="AL97" s="937">
        <v>4749403.5913994871</v>
      </c>
      <c r="AM97" s="937">
        <v>4749403.5913994871</v>
      </c>
      <c r="AN97" s="937">
        <v>0</v>
      </c>
      <c r="AO97" s="937">
        <v>4749403.5913994871</v>
      </c>
      <c r="AP97" s="937">
        <v>4749393.4632518217</v>
      </c>
      <c r="AQ97" s="937">
        <v>4749393.4632518217</v>
      </c>
      <c r="AR97" s="937">
        <v>0</v>
      </c>
      <c r="AS97" s="937">
        <v>4749393.4632518217</v>
      </c>
      <c r="AT97" s="937">
        <v>4749393.4632518217</v>
      </c>
      <c r="AU97" s="937">
        <v>4749393.4632518217</v>
      </c>
      <c r="AV97" s="937">
        <v>0</v>
      </c>
      <c r="AW97" s="937">
        <v>3673</v>
      </c>
      <c r="AX97" s="952">
        <v>1293</v>
      </c>
      <c r="AY97" s="953">
        <v>45</v>
      </c>
      <c r="AZ97" s="960">
        <v>58185</v>
      </c>
      <c r="BA97" s="961">
        <v>4691208.4632518217</v>
      </c>
      <c r="BB97" s="964">
        <v>4671813.4632518217</v>
      </c>
      <c r="BC97" s="174">
        <v>3</v>
      </c>
      <c r="BD97" s="183">
        <v>3879</v>
      </c>
      <c r="BE97" s="176">
        <v>12</v>
      </c>
      <c r="BF97" s="634">
        <v>15516</v>
      </c>
      <c r="BG97" s="176">
        <v>0</v>
      </c>
      <c r="BH97" s="634">
        <v>0</v>
      </c>
      <c r="BI97" s="185">
        <v>0</v>
      </c>
      <c r="BJ97" s="634">
        <v>0</v>
      </c>
      <c r="BK97" s="180">
        <v>19395</v>
      </c>
      <c r="BL97" s="13"/>
    </row>
    <row r="98" spans="1:67" ht="14.5" x14ac:dyDescent="0.35">
      <c r="A98" s="951">
        <v>4702610</v>
      </c>
      <c r="B98" s="937" t="s">
        <v>187</v>
      </c>
      <c r="C98" s="937">
        <v>167469.59956970924</v>
      </c>
      <c r="D98" s="937">
        <v>40381.252494926703</v>
      </c>
      <c r="E98" s="937">
        <v>87236.232866985651</v>
      </c>
      <c r="F98" s="937">
        <v>88935.288659279307</v>
      </c>
      <c r="G98" s="937">
        <v>384022.37359090091</v>
      </c>
      <c r="H98" s="937">
        <v>160704.22431482331</v>
      </c>
      <c r="I98" s="937">
        <v>39333.621642000086</v>
      </c>
      <c r="J98" s="937">
        <v>78512.609580287084</v>
      </c>
      <c r="K98" s="937">
        <v>80041.759793351375</v>
      </c>
      <c r="L98" s="937">
        <v>358592.21533046186</v>
      </c>
      <c r="M98" s="937">
        <v>358592.21533046186</v>
      </c>
      <c r="N98" s="937">
        <v>389808.18500817462</v>
      </c>
      <c r="O98" s="1012">
        <v>-31215.969677712768</v>
      </c>
      <c r="P98" s="1013" t="s">
        <v>108</v>
      </c>
      <c r="Q98" s="1014">
        <v>0</v>
      </c>
      <c r="R98" s="165">
        <v>358592.21533046186</v>
      </c>
      <c r="S98" s="956">
        <v>0.91991966593246843</v>
      </c>
      <c r="T98" s="957">
        <v>1</v>
      </c>
      <c r="U98" s="951" t="b">
        <v>0</v>
      </c>
      <c r="V98" s="937">
        <v>355225.79061568552</v>
      </c>
      <c r="W98" s="937">
        <v>355225.79061568558</v>
      </c>
      <c r="X98" s="937">
        <v>355225.79061568558</v>
      </c>
      <c r="Y98" s="937">
        <v>169992.75339581651</v>
      </c>
      <c r="Z98" s="937">
        <v>40989.650150366055</v>
      </c>
      <c r="AA98" s="937">
        <v>88550.563559237053</v>
      </c>
      <c r="AB98" s="937">
        <v>90275.217902754986</v>
      </c>
      <c r="AC98" s="937">
        <v>389808.18500817462</v>
      </c>
      <c r="AD98" s="958">
        <v>0.24261771747805266</v>
      </c>
      <c r="AE98" s="959">
        <v>0</v>
      </c>
      <c r="AF98" s="959">
        <v>0.9</v>
      </c>
      <c r="AG98" s="959">
        <v>0</v>
      </c>
      <c r="AH98" s="959">
        <v>0.9</v>
      </c>
      <c r="AI98" s="937">
        <v>350827.36650735716</v>
      </c>
      <c r="AJ98" s="937">
        <v>0</v>
      </c>
      <c r="AK98" s="937">
        <v>355225.79061568558</v>
      </c>
      <c r="AL98" s="937">
        <v>354952.73833509412</v>
      </c>
      <c r="AM98" s="937">
        <v>354952.73833509412</v>
      </c>
      <c r="AN98" s="937">
        <v>0</v>
      </c>
      <c r="AO98" s="937">
        <v>354952.73833509412</v>
      </c>
      <c r="AP98" s="937">
        <v>354951.98139505333</v>
      </c>
      <c r="AQ98" s="937">
        <v>354951.98139505333</v>
      </c>
      <c r="AR98" s="937">
        <v>0</v>
      </c>
      <c r="AS98" s="937">
        <v>354951.98139505333</v>
      </c>
      <c r="AT98" s="937">
        <v>354951.98139505333</v>
      </c>
      <c r="AU98" s="937">
        <v>354951.98139505333</v>
      </c>
      <c r="AV98" s="937">
        <v>0</v>
      </c>
      <c r="AW98" s="937">
        <v>304</v>
      </c>
      <c r="AX98" s="952">
        <v>1168</v>
      </c>
      <c r="AY98" s="953">
        <v>0</v>
      </c>
      <c r="AZ98" s="960">
        <v>0</v>
      </c>
      <c r="BA98" s="961">
        <v>354951.98139505333</v>
      </c>
      <c r="BB98" s="964">
        <v>354951.98139505333</v>
      </c>
      <c r="BC98" s="174">
        <v>0</v>
      </c>
      <c r="BD98" s="183">
        <v>0</v>
      </c>
      <c r="BE98" s="176">
        <v>0</v>
      </c>
      <c r="BF98" s="634">
        <v>0</v>
      </c>
      <c r="BG98" s="176">
        <v>0</v>
      </c>
      <c r="BH98" s="634">
        <v>0</v>
      </c>
      <c r="BI98" s="185">
        <v>0</v>
      </c>
      <c r="BJ98" s="634">
        <v>0</v>
      </c>
      <c r="BK98" s="180">
        <v>0</v>
      </c>
      <c r="BL98" s="13"/>
    </row>
    <row r="99" spans="1:67" ht="14.5" x14ac:dyDescent="0.35">
      <c r="A99" s="951">
        <v>4702640</v>
      </c>
      <c r="B99" s="937" t="s">
        <v>188</v>
      </c>
      <c r="C99" s="937">
        <v>554219.70607600629</v>
      </c>
      <c r="D99" s="937">
        <v>133636.70747539806</v>
      </c>
      <c r="E99" s="937">
        <v>261745.77461108883</v>
      </c>
      <c r="F99" s="937">
        <v>264478.57092077716</v>
      </c>
      <c r="G99" s="937">
        <v>1214080.7590832703</v>
      </c>
      <c r="H99" s="937">
        <v>535680.74771607784</v>
      </c>
      <c r="I99" s="937">
        <v>131112.07214000027</v>
      </c>
      <c r="J99" s="937">
        <v>236796.70494438385</v>
      </c>
      <c r="K99" s="937">
        <v>238030.71382869946</v>
      </c>
      <c r="L99" s="937">
        <v>1141620.2386291614</v>
      </c>
      <c r="M99" s="937">
        <v>1141620.2386291614</v>
      </c>
      <c r="N99" s="937">
        <v>1087570.1992386784</v>
      </c>
      <c r="O99" s="1012">
        <v>54050.03939048294</v>
      </c>
      <c r="P99" s="1013">
        <v>54050.03939048294</v>
      </c>
      <c r="Q99" s="1014">
        <v>43788.685161036388</v>
      </c>
      <c r="R99" s="165">
        <v>1097831.5534681249</v>
      </c>
      <c r="S99" s="956">
        <v>1.0094351189804849</v>
      </c>
      <c r="T99" s="957">
        <v>0.96164338745989897</v>
      </c>
      <c r="U99" s="951" t="b">
        <v>0</v>
      </c>
      <c r="V99" s="937">
        <v>1087525.2302512347</v>
      </c>
      <c r="W99" s="937">
        <v>1087525.230251235</v>
      </c>
      <c r="X99" s="937">
        <v>1087525.230251235</v>
      </c>
      <c r="Y99" s="937">
        <v>496468.48584785365</v>
      </c>
      <c r="Z99" s="937">
        <v>119711.39439221707</v>
      </c>
      <c r="AA99" s="937">
        <v>234471.14379657144</v>
      </c>
      <c r="AB99" s="937">
        <v>236919.17520203631</v>
      </c>
      <c r="AC99" s="937">
        <v>1087570.1992386784</v>
      </c>
      <c r="AD99" s="958">
        <v>0.21934127540294324</v>
      </c>
      <c r="AE99" s="959">
        <v>0</v>
      </c>
      <c r="AF99" s="959">
        <v>0.9</v>
      </c>
      <c r="AG99" s="959">
        <v>0</v>
      </c>
      <c r="AH99" s="959">
        <v>0.9</v>
      </c>
      <c r="AI99" s="937">
        <v>978813.17931481067</v>
      </c>
      <c r="AJ99" s="937">
        <v>0</v>
      </c>
      <c r="AK99" s="937">
        <v>1087525.230251235</v>
      </c>
      <c r="AL99" s="937">
        <v>1086689.2795625019</v>
      </c>
      <c r="AM99" s="937">
        <v>1086689.2795625019</v>
      </c>
      <c r="AN99" s="937">
        <v>0</v>
      </c>
      <c r="AO99" s="937">
        <v>1086689.2795625019</v>
      </c>
      <c r="AP99" s="937">
        <v>1086686.9621874299</v>
      </c>
      <c r="AQ99" s="937">
        <v>1086686.9621874299</v>
      </c>
      <c r="AR99" s="937">
        <v>0</v>
      </c>
      <c r="AS99" s="937">
        <v>1086686.9621874299</v>
      </c>
      <c r="AT99" s="937">
        <v>1086686.9621874299</v>
      </c>
      <c r="AU99" s="937">
        <v>1086686.9621874299</v>
      </c>
      <c r="AV99" s="937">
        <v>0</v>
      </c>
      <c r="AW99" s="937">
        <v>939</v>
      </c>
      <c r="AX99" s="952">
        <v>1157</v>
      </c>
      <c r="AY99" s="953">
        <v>0</v>
      </c>
      <c r="AZ99" s="960">
        <v>0</v>
      </c>
      <c r="BA99" s="961">
        <v>1086686.9621874299</v>
      </c>
      <c r="BB99" s="964">
        <v>1085529.9621874299</v>
      </c>
      <c r="BC99" s="174">
        <v>1</v>
      </c>
      <c r="BD99" s="183">
        <v>1157</v>
      </c>
      <c r="BE99" s="176">
        <v>0</v>
      </c>
      <c r="BF99" s="634">
        <v>0</v>
      </c>
      <c r="BG99" s="176">
        <v>0</v>
      </c>
      <c r="BH99" s="634">
        <v>0</v>
      </c>
      <c r="BI99" s="185">
        <v>0</v>
      </c>
      <c r="BJ99" s="634">
        <v>0</v>
      </c>
      <c r="BK99" s="180">
        <v>1157</v>
      </c>
      <c r="BL99" s="13"/>
    </row>
    <row r="100" spans="1:67" ht="14.5" x14ac:dyDescent="0.35">
      <c r="A100" s="951">
        <v>4702670</v>
      </c>
      <c r="B100" s="937" t="s">
        <v>189</v>
      </c>
      <c r="C100" s="937">
        <v>512352.30618357903</v>
      </c>
      <c r="D100" s="937">
        <v>123541.39435166636</v>
      </c>
      <c r="E100" s="937">
        <v>203021.80024389154</v>
      </c>
      <c r="F100" s="937">
        <v>205141.48002598973</v>
      </c>
      <c r="G100" s="937">
        <v>1044056.9808051266</v>
      </c>
      <c r="H100" s="937">
        <v>500336.86333068722</v>
      </c>
      <c r="I100" s="937">
        <v>122461.37872045385</v>
      </c>
      <c r="J100" s="937">
        <v>197546.89090369781</v>
      </c>
      <c r="K100" s="937">
        <v>184671.43051773604</v>
      </c>
      <c r="L100" s="937">
        <v>1005016.5634725749</v>
      </c>
      <c r="M100" s="937">
        <v>1005016.5634725749</v>
      </c>
      <c r="N100" s="937">
        <v>952363.35220797267</v>
      </c>
      <c r="O100" s="1012">
        <v>52653.211264602258</v>
      </c>
      <c r="P100" s="1013">
        <v>52653.211264602258</v>
      </c>
      <c r="Q100" s="1014">
        <v>42657.043672555999</v>
      </c>
      <c r="R100" s="165">
        <v>962359.51980001898</v>
      </c>
      <c r="S100" s="956">
        <v>1.0104961699427757</v>
      </c>
      <c r="T100" s="957">
        <v>0.95755587994971392</v>
      </c>
      <c r="U100" s="951" t="b">
        <v>0</v>
      </c>
      <c r="V100" s="937">
        <v>953324.99330041418</v>
      </c>
      <c r="W100" s="937">
        <v>953324.99330041429</v>
      </c>
      <c r="X100" s="937">
        <v>953324.99330041429</v>
      </c>
      <c r="Y100" s="937">
        <v>467355.29650134488</v>
      </c>
      <c r="Z100" s="937">
        <v>112691.45135207963</v>
      </c>
      <c r="AA100" s="937">
        <v>185191.54203869918</v>
      </c>
      <c r="AB100" s="937">
        <v>187125.06231584895</v>
      </c>
      <c r="AC100" s="937">
        <v>952363.35220797267</v>
      </c>
      <c r="AD100" s="958">
        <v>0.15525114155251141</v>
      </c>
      <c r="AE100" s="959">
        <v>0</v>
      </c>
      <c r="AF100" s="959">
        <v>0.9</v>
      </c>
      <c r="AG100" s="959">
        <v>0</v>
      </c>
      <c r="AH100" s="959">
        <v>0.9</v>
      </c>
      <c r="AI100" s="937">
        <v>857127.01698717545</v>
      </c>
      <c r="AJ100" s="937">
        <v>0</v>
      </c>
      <c r="AK100" s="937">
        <v>953324.99330041429</v>
      </c>
      <c r="AL100" s="937">
        <v>952592.19863729493</v>
      </c>
      <c r="AM100" s="937">
        <v>952592.19863729493</v>
      </c>
      <c r="AN100" s="937">
        <v>0</v>
      </c>
      <c r="AO100" s="937">
        <v>952592.19863729493</v>
      </c>
      <c r="AP100" s="937">
        <v>952590.16722550464</v>
      </c>
      <c r="AQ100" s="937">
        <v>952590.16722550464</v>
      </c>
      <c r="AR100" s="937">
        <v>0</v>
      </c>
      <c r="AS100" s="937">
        <v>952590.16722550464</v>
      </c>
      <c r="AT100" s="937">
        <v>952590.16722550464</v>
      </c>
      <c r="AU100" s="937">
        <v>952590.16722550464</v>
      </c>
      <c r="AV100" s="937">
        <v>0</v>
      </c>
      <c r="AW100" s="937">
        <v>884</v>
      </c>
      <c r="AX100" s="952">
        <v>1078</v>
      </c>
      <c r="AY100" s="953">
        <v>0</v>
      </c>
      <c r="AZ100" s="960">
        <v>0</v>
      </c>
      <c r="BA100" s="961">
        <v>952590.16722550464</v>
      </c>
      <c r="BB100" s="964">
        <v>951512.16722550464</v>
      </c>
      <c r="BC100" s="174">
        <v>1</v>
      </c>
      <c r="BD100" s="183">
        <v>1078</v>
      </c>
      <c r="BE100" s="176">
        <v>0</v>
      </c>
      <c r="BF100" s="634">
        <v>0</v>
      </c>
      <c r="BG100" s="176">
        <v>0</v>
      </c>
      <c r="BH100" s="634">
        <v>0</v>
      </c>
      <c r="BI100" s="185">
        <v>0</v>
      </c>
      <c r="BJ100" s="634">
        <v>0</v>
      </c>
      <c r="BK100" s="180">
        <v>1078</v>
      </c>
      <c r="BL100" s="13"/>
    </row>
    <row r="101" spans="1:67" ht="14.5" x14ac:dyDescent="0.35">
      <c r="A101" s="951">
        <v>4702700</v>
      </c>
      <c r="B101" s="937" t="s">
        <v>190</v>
      </c>
      <c r="C101" s="937">
        <v>342789.33661924861</v>
      </c>
      <c r="D101" s="937">
        <v>80102.601107668743</v>
      </c>
      <c r="E101" s="937">
        <v>118414.31804073814</v>
      </c>
      <c r="F101" s="937">
        <v>119650.64062067968</v>
      </c>
      <c r="G101" s="937">
        <v>660956.89638833515</v>
      </c>
      <c r="H101" s="937">
        <v>308706.74017864681</v>
      </c>
      <c r="I101" s="937">
        <v>68257.665398861704</v>
      </c>
      <c r="J101" s="937">
        <v>108957.78195872431</v>
      </c>
      <c r="K101" s="937">
        <v>102035.00459739495</v>
      </c>
      <c r="L101" s="937">
        <v>587957.19213362772</v>
      </c>
      <c r="M101" s="937">
        <v>587957.19213362772</v>
      </c>
      <c r="N101" s="937">
        <v>654404.72188984591</v>
      </c>
      <c r="O101" s="1012">
        <v>-66447.529756218195</v>
      </c>
      <c r="P101" s="1013" t="s">
        <v>108</v>
      </c>
      <c r="Q101" s="1014">
        <v>0</v>
      </c>
      <c r="R101" s="165">
        <v>587957.19213362772</v>
      </c>
      <c r="S101" s="956">
        <v>0.89846110895360698</v>
      </c>
      <c r="T101" s="957">
        <v>1</v>
      </c>
      <c r="U101" s="951" t="b">
        <v>0</v>
      </c>
      <c r="V101" s="937">
        <v>582437.51396380167</v>
      </c>
      <c r="W101" s="937">
        <v>582437.51396380179</v>
      </c>
      <c r="X101" s="937">
        <v>582437.51396380179</v>
      </c>
      <c r="Y101" s="937">
        <v>339391.20950683992</v>
      </c>
      <c r="Z101" s="937">
        <v>79308.5308390805</v>
      </c>
      <c r="AA101" s="937">
        <v>117240.45741660043</v>
      </c>
      <c r="AB101" s="937">
        <v>118464.524127325</v>
      </c>
      <c r="AC101" s="937">
        <v>654404.72188984591</v>
      </c>
      <c r="AD101" s="958">
        <v>0.1244285430331942</v>
      </c>
      <c r="AE101" s="959">
        <v>0.85</v>
      </c>
      <c r="AF101" s="959">
        <v>0</v>
      </c>
      <c r="AG101" s="959">
        <v>0</v>
      </c>
      <c r="AH101" s="959">
        <v>0.85</v>
      </c>
      <c r="AI101" s="937">
        <v>556244.01360636903</v>
      </c>
      <c r="AJ101" s="937">
        <v>0</v>
      </c>
      <c r="AK101" s="937">
        <v>582437.51396380179</v>
      </c>
      <c r="AL101" s="937">
        <v>581989.81028999412</v>
      </c>
      <c r="AM101" s="937">
        <v>581989.81028999412</v>
      </c>
      <c r="AN101" s="937">
        <v>0</v>
      </c>
      <c r="AO101" s="937">
        <v>581989.81028999412</v>
      </c>
      <c r="AP101" s="937">
        <v>581988.56919126981</v>
      </c>
      <c r="AQ101" s="937">
        <v>581988.56919126981</v>
      </c>
      <c r="AR101" s="937">
        <v>0</v>
      </c>
      <c r="AS101" s="937">
        <v>581988.56919126981</v>
      </c>
      <c r="AT101" s="937">
        <v>581988.56919126981</v>
      </c>
      <c r="AU101" s="937">
        <v>581988.56919126981</v>
      </c>
      <c r="AV101" s="937">
        <v>0</v>
      </c>
      <c r="AW101" s="937">
        <v>626</v>
      </c>
      <c r="AX101" s="952">
        <v>930</v>
      </c>
      <c r="AY101" s="953">
        <v>0</v>
      </c>
      <c r="AZ101" s="960">
        <v>0</v>
      </c>
      <c r="BA101" s="961">
        <v>581988.56919126981</v>
      </c>
      <c r="BB101" s="964">
        <v>581988.56919126981</v>
      </c>
      <c r="BC101" s="174">
        <v>0</v>
      </c>
      <c r="BD101" s="183">
        <v>0</v>
      </c>
      <c r="BE101" s="176">
        <v>0</v>
      </c>
      <c r="BF101" s="634">
        <v>0</v>
      </c>
      <c r="BG101" s="176">
        <v>0</v>
      </c>
      <c r="BH101" s="634">
        <v>0</v>
      </c>
      <c r="BI101" s="185">
        <v>0</v>
      </c>
      <c r="BJ101" s="634">
        <v>0</v>
      </c>
      <c r="BK101" s="180">
        <v>0</v>
      </c>
      <c r="BL101" s="13"/>
    </row>
    <row r="102" spans="1:67" ht="14.5" x14ac:dyDescent="0.35">
      <c r="A102" s="951">
        <v>4702760</v>
      </c>
      <c r="B102" s="937" t="s">
        <v>191</v>
      </c>
      <c r="C102" s="937">
        <v>1357550.4415119558</v>
      </c>
      <c r="D102" s="937">
        <v>327340.52803699952</v>
      </c>
      <c r="E102" s="937">
        <v>670984.33802778565</v>
      </c>
      <c r="F102" s="937">
        <v>677989.85139488964</v>
      </c>
      <c r="G102" s="937">
        <v>3033865.158971631</v>
      </c>
      <c r="H102" s="937">
        <v>1186229.1196846752</v>
      </c>
      <c r="I102" s="937">
        <v>278286.50266267941</v>
      </c>
      <c r="J102" s="937">
        <v>570412.58891846193</v>
      </c>
      <c r="K102" s="937">
        <v>576368.06774256995</v>
      </c>
      <c r="L102" s="937">
        <v>2611296.2790083867</v>
      </c>
      <c r="M102" s="937">
        <v>2611296.2790083867</v>
      </c>
      <c r="N102" s="937">
        <v>2865438.9515781286</v>
      </c>
      <c r="O102" s="1012">
        <v>-254142.67256974196</v>
      </c>
      <c r="P102" s="1013" t="s">
        <v>108</v>
      </c>
      <c r="Q102" s="1014">
        <v>0</v>
      </c>
      <c r="R102" s="165">
        <v>2611296.2790083867</v>
      </c>
      <c r="S102" s="956">
        <v>0.91130759479982149</v>
      </c>
      <c r="T102" s="957">
        <v>1</v>
      </c>
      <c r="U102" s="951" t="b">
        <v>0</v>
      </c>
      <c r="V102" s="937">
        <v>2586781.7135620727</v>
      </c>
      <c r="W102" s="937">
        <v>2586781.7135620732</v>
      </c>
      <c r="X102" s="937">
        <v>2586781.7135620732</v>
      </c>
      <c r="Y102" s="937">
        <v>1282185.499357857</v>
      </c>
      <c r="Z102" s="937">
        <v>309168.0909725434</v>
      </c>
      <c r="AA102" s="937">
        <v>633734.38084354275</v>
      </c>
      <c r="AB102" s="937">
        <v>640350.98040418548</v>
      </c>
      <c r="AC102" s="937">
        <v>2865438.9515781286</v>
      </c>
      <c r="AD102" s="958">
        <v>0.13895717427869064</v>
      </c>
      <c r="AE102" s="959">
        <v>0.85</v>
      </c>
      <c r="AF102" s="959">
        <v>0</v>
      </c>
      <c r="AG102" s="959">
        <v>0</v>
      </c>
      <c r="AH102" s="959">
        <v>0.85</v>
      </c>
      <c r="AI102" s="937">
        <v>2435623.1088414094</v>
      </c>
      <c r="AJ102" s="937">
        <v>0</v>
      </c>
      <c r="AK102" s="937">
        <v>2586781.7135620732</v>
      </c>
      <c r="AL102" s="937">
        <v>2584793.3257114715</v>
      </c>
      <c r="AM102" s="937">
        <v>2584793.3257114715</v>
      </c>
      <c r="AN102" s="937">
        <v>0</v>
      </c>
      <c r="AO102" s="937">
        <v>2584793.3257114715</v>
      </c>
      <c r="AP102" s="937">
        <v>2584787.8136154823</v>
      </c>
      <c r="AQ102" s="937">
        <v>2584787.8136154823</v>
      </c>
      <c r="AR102" s="937">
        <v>0</v>
      </c>
      <c r="AS102" s="937">
        <v>2584787.8136154823</v>
      </c>
      <c r="AT102" s="937">
        <v>2584787.8136154823</v>
      </c>
      <c r="AU102" s="937">
        <v>2584787.8136154823</v>
      </c>
      <c r="AV102" s="937">
        <v>0</v>
      </c>
      <c r="AW102" s="937">
        <v>2148</v>
      </c>
      <c r="AX102" s="952">
        <v>1203</v>
      </c>
      <c r="AY102" s="953">
        <v>53</v>
      </c>
      <c r="AZ102" s="960">
        <v>63759</v>
      </c>
      <c r="BA102" s="961">
        <v>2521028.8136154823</v>
      </c>
      <c r="BB102" s="964">
        <v>2518622.8136154823</v>
      </c>
      <c r="BC102" s="174">
        <v>1</v>
      </c>
      <c r="BD102" s="183">
        <v>1203</v>
      </c>
      <c r="BE102" s="176">
        <v>0</v>
      </c>
      <c r="BF102" s="634">
        <v>0</v>
      </c>
      <c r="BG102" s="176">
        <v>1</v>
      </c>
      <c r="BH102" s="634">
        <v>1203</v>
      </c>
      <c r="BI102" s="185">
        <v>0</v>
      </c>
      <c r="BJ102" s="634">
        <v>0</v>
      </c>
      <c r="BK102" s="180">
        <v>2406</v>
      </c>
      <c r="BL102" s="13"/>
    </row>
    <row r="103" spans="1:67" ht="14.5" x14ac:dyDescent="0.35">
      <c r="A103" s="951">
        <v>4702790</v>
      </c>
      <c r="B103" s="937" t="s">
        <v>192</v>
      </c>
      <c r="C103" s="937">
        <v>153100.67230264869</v>
      </c>
      <c r="D103" s="937">
        <v>36571.361560740545</v>
      </c>
      <c r="E103" s="937">
        <v>84146.578072775359</v>
      </c>
      <c r="F103" s="937">
        <v>83849.47019673734</v>
      </c>
      <c r="G103" s="937">
        <v>357668.08213290188</v>
      </c>
      <c r="H103" s="937">
        <v>148554.76405734525</v>
      </c>
      <c r="I103" s="937">
        <v>36359.94577903099</v>
      </c>
      <c r="J103" s="937">
        <v>75897.483849641212</v>
      </c>
      <c r="K103" s="937">
        <v>75631.815352823949</v>
      </c>
      <c r="L103" s="937">
        <v>336444.00903884141</v>
      </c>
      <c r="M103" s="937">
        <v>336444.00903884141</v>
      </c>
      <c r="N103" s="937">
        <v>350404.51097247651</v>
      </c>
      <c r="O103" s="1012">
        <v>-13960.501933635096</v>
      </c>
      <c r="P103" s="1013" t="s">
        <v>108</v>
      </c>
      <c r="Q103" s="1014">
        <v>0</v>
      </c>
      <c r="R103" s="165">
        <v>336444.00903884141</v>
      </c>
      <c r="S103" s="956">
        <v>0.96015889779817454</v>
      </c>
      <c r="T103" s="957">
        <v>1</v>
      </c>
      <c r="U103" s="951" t="b">
        <v>0</v>
      </c>
      <c r="V103" s="937">
        <v>333285.50927575253</v>
      </c>
      <c r="W103" s="937">
        <v>333285.50927575259</v>
      </c>
      <c r="X103" s="937">
        <v>333285.50927575259</v>
      </c>
      <c r="Y103" s="937">
        <v>149991.48341068029</v>
      </c>
      <c r="Z103" s="937">
        <v>35828.6654679106</v>
      </c>
      <c r="AA103" s="937">
        <v>82437.718131756672</v>
      </c>
      <c r="AB103" s="937">
        <v>82146.643962128946</v>
      </c>
      <c r="AC103" s="937">
        <v>350404.51097247651</v>
      </c>
      <c r="AD103" s="958">
        <v>0.25069380203515262</v>
      </c>
      <c r="AE103" s="959">
        <v>0</v>
      </c>
      <c r="AF103" s="959">
        <v>0.9</v>
      </c>
      <c r="AG103" s="959">
        <v>0</v>
      </c>
      <c r="AH103" s="959">
        <v>0.9</v>
      </c>
      <c r="AI103" s="937">
        <v>315364.05987522885</v>
      </c>
      <c r="AJ103" s="937">
        <v>0</v>
      </c>
      <c r="AK103" s="937">
        <v>333285.50927575259</v>
      </c>
      <c r="AL103" s="937">
        <v>333029.3218850845</v>
      </c>
      <c r="AM103" s="937">
        <v>333029.3218850845</v>
      </c>
      <c r="AN103" s="937">
        <v>0</v>
      </c>
      <c r="AO103" s="937">
        <v>333029.3218850845</v>
      </c>
      <c r="AP103" s="937">
        <v>333028.61169693479</v>
      </c>
      <c r="AQ103" s="937">
        <v>333028.61169693479</v>
      </c>
      <c r="AR103" s="937">
        <v>0</v>
      </c>
      <c r="AS103" s="937">
        <v>333028.61169693479</v>
      </c>
      <c r="AT103" s="937">
        <v>333028.61169693479</v>
      </c>
      <c r="AU103" s="937">
        <v>333028.61169693479</v>
      </c>
      <c r="AV103" s="937">
        <v>0</v>
      </c>
      <c r="AW103" s="937">
        <v>271</v>
      </c>
      <c r="AX103" s="952">
        <v>1229</v>
      </c>
      <c r="AY103" s="953">
        <v>0</v>
      </c>
      <c r="AZ103" s="960">
        <v>0</v>
      </c>
      <c r="BA103" s="961">
        <v>333028.61169693479</v>
      </c>
      <c r="BB103" s="964">
        <v>333028.61169693479</v>
      </c>
      <c r="BC103" s="174">
        <v>0</v>
      </c>
      <c r="BD103" s="183">
        <v>0</v>
      </c>
      <c r="BE103" s="176">
        <v>0</v>
      </c>
      <c r="BF103" s="634">
        <v>0</v>
      </c>
      <c r="BG103" s="176">
        <v>0</v>
      </c>
      <c r="BH103" s="634">
        <v>0</v>
      </c>
      <c r="BI103" s="185">
        <v>0</v>
      </c>
      <c r="BJ103" s="634">
        <v>0</v>
      </c>
      <c r="BK103" s="180">
        <v>0</v>
      </c>
      <c r="BL103" s="13"/>
    </row>
    <row r="104" spans="1:67" ht="14.5" x14ac:dyDescent="0.35">
      <c r="A104" s="951">
        <v>4702820</v>
      </c>
      <c r="B104" s="937" t="s">
        <v>193</v>
      </c>
      <c r="C104" s="937">
        <v>756602.15963518247</v>
      </c>
      <c r="D104" s="937">
        <v>180730.56585249683</v>
      </c>
      <c r="E104" s="937">
        <v>350317.04962954303</v>
      </c>
      <c r="F104" s="937">
        <v>349080.13712591957</v>
      </c>
      <c r="G104" s="937">
        <v>1636729.9122431418</v>
      </c>
      <c r="H104" s="937">
        <v>821193.06376681221</v>
      </c>
      <c r="I104" s="937">
        <v>200993.45491977356</v>
      </c>
      <c r="J104" s="937">
        <v>367415.77637244237</v>
      </c>
      <c r="K104" s="937">
        <v>314235.91974017903</v>
      </c>
      <c r="L104" s="937">
        <v>1703838.2147992072</v>
      </c>
      <c r="M104" s="937">
        <v>1703838.2147992072</v>
      </c>
      <c r="N104" s="937">
        <v>1603490.9826828649</v>
      </c>
      <c r="O104" s="1012">
        <v>100347.23211634229</v>
      </c>
      <c r="P104" s="1013">
        <v>100347.23211634229</v>
      </c>
      <c r="Q104" s="1014">
        <v>81296.395034591857</v>
      </c>
      <c r="R104" s="165">
        <v>1622541.8197646153</v>
      </c>
      <c r="S104" s="956">
        <v>1.0118808507734016</v>
      </c>
      <c r="T104" s="957">
        <v>0.95228631783906048</v>
      </c>
      <c r="U104" s="951" t="b">
        <v>0</v>
      </c>
      <c r="V104" s="937">
        <v>1607309.5736385244</v>
      </c>
      <c r="W104" s="937">
        <v>1607309.5736385249</v>
      </c>
      <c r="X104" s="937">
        <v>1607309.5736385249</v>
      </c>
      <c r="Y104" s="937">
        <v>741236.98197138519</v>
      </c>
      <c r="Z104" s="937">
        <v>177060.26539374422</v>
      </c>
      <c r="AA104" s="937">
        <v>343202.76421855419</v>
      </c>
      <c r="AB104" s="937">
        <v>341990.97109918139</v>
      </c>
      <c r="AC104" s="937">
        <v>1603490.9826828649</v>
      </c>
      <c r="AD104" s="958">
        <v>0.2217522658610272</v>
      </c>
      <c r="AE104" s="959">
        <v>0</v>
      </c>
      <c r="AF104" s="959">
        <v>0.9</v>
      </c>
      <c r="AG104" s="959">
        <v>0</v>
      </c>
      <c r="AH104" s="959">
        <v>0.9</v>
      </c>
      <c r="AI104" s="937">
        <v>1443141.8844145783</v>
      </c>
      <c r="AJ104" s="937">
        <v>0</v>
      </c>
      <c r="AK104" s="937">
        <v>1607309.5736385249</v>
      </c>
      <c r="AL104" s="937">
        <v>1606074.0790424319</v>
      </c>
      <c r="AM104" s="937">
        <v>1606074.0790424319</v>
      </c>
      <c r="AN104" s="937">
        <v>0</v>
      </c>
      <c r="AO104" s="937">
        <v>1606074.0790424319</v>
      </c>
      <c r="AP104" s="937">
        <v>1606070.6540744076</v>
      </c>
      <c r="AQ104" s="937">
        <v>1606070.6540744076</v>
      </c>
      <c r="AR104" s="937">
        <v>0</v>
      </c>
      <c r="AS104" s="937">
        <v>1606070.6540744076</v>
      </c>
      <c r="AT104" s="937">
        <v>1606070.6540744076</v>
      </c>
      <c r="AU104" s="937">
        <v>1606070.6540744076</v>
      </c>
      <c r="AV104" s="937">
        <v>0</v>
      </c>
      <c r="AW104" s="937">
        <v>1468</v>
      </c>
      <c r="AX104" s="952">
        <v>1094</v>
      </c>
      <c r="AY104" s="953">
        <v>0</v>
      </c>
      <c r="AZ104" s="960">
        <v>0</v>
      </c>
      <c r="BA104" s="961">
        <v>1606070.6540744076</v>
      </c>
      <c r="BB104" s="964">
        <v>1602788.6540744076</v>
      </c>
      <c r="BC104" s="174">
        <v>2</v>
      </c>
      <c r="BD104" s="183">
        <v>2188</v>
      </c>
      <c r="BE104" s="176">
        <v>0</v>
      </c>
      <c r="BF104" s="634">
        <v>0</v>
      </c>
      <c r="BG104" s="176">
        <v>1</v>
      </c>
      <c r="BH104" s="634">
        <v>1094</v>
      </c>
      <c r="BI104" s="185">
        <v>0</v>
      </c>
      <c r="BJ104" s="634">
        <v>0</v>
      </c>
      <c r="BK104" s="180">
        <v>3282</v>
      </c>
      <c r="BL104" s="13"/>
    </row>
    <row r="105" spans="1:67" ht="14.5" x14ac:dyDescent="0.35">
      <c r="A105" s="951">
        <v>4702880</v>
      </c>
      <c r="B105" s="937" t="s">
        <v>194</v>
      </c>
      <c r="C105" s="937">
        <v>686102.01573715277</v>
      </c>
      <c r="D105" s="937">
        <v>165436.9438151528</v>
      </c>
      <c r="E105" s="937">
        <v>368843.70179861091</v>
      </c>
      <c r="F105" s="937">
        <v>372694.67019962793</v>
      </c>
      <c r="G105" s="937">
        <v>1593077.3315505444</v>
      </c>
      <c r="H105" s="937">
        <v>617491.81416343746</v>
      </c>
      <c r="I105" s="937">
        <v>148893.24943363754</v>
      </c>
      <c r="J105" s="937">
        <v>331959.33161874983</v>
      </c>
      <c r="K105" s="937">
        <v>335425.20317966514</v>
      </c>
      <c r="L105" s="937">
        <v>1433769.5983954899</v>
      </c>
      <c r="M105" s="937">
        <v>1433769.5983954899</v>
      </c>
      <c r="N105" s="937">
        <v>1210323.5121282083</v>
      </c>
      <c r="O105" s="1012">
        <v>223446.08626728156</v>
      </c>
      <c r="P105" s="1013">
        <v>223446.08626728156</v>
      </c>
      <c r="Q105" s="1014">
        <v>181025.03591785717</v>
      </c>
      <c r="R105" s="165">
        <v>1252744.5624776327</v>
      </c>
      <c r="S105" s="956">
        <v>1.0350493483141809</v>
      </c>
      <c r="T105" s="957">
        <v>0.87374189261619184</v>
      </c>
      <c r="U105" s="951" t="b">
        <v>0</v>
      </c>
      <c r="V105" s="937">
        <v>1240983.9327814751</v>
      </c>
      <c r="W105" s="937">
        <v>1240983.9327814754</v>
      </c>
      <c r="X105" s="937">
        <v>1240983.9327814754</v>
      </c>
      <c r="Y105" s="937">
        <v>521258.68902861053</v>
      </c>
      <c r="Z105" s="937">
        <v>125688.95364246159</v>
      </c>
      <c r="AA105" s="937">
        <v>280225.06864294078</v>
      </c>
      <c r="AB105" s="937">
        <v>283150.80081419525</v>
      </c>
      <c r="AC105" s="937">
        <v>1210323.5121282083</v>
      </c>
      <c r="AD105" s="958">
        <v>0.21794871794871795</v>
      </c>
      <c r="AE105" s="959">
        <v>0</v>
      </c>
      <c r="AF105" s="959">
        <v>0.9</v>
      </c>
      <c r="AG105" s="959">
        <v>0</v>
      </c>
      <c r="AH105" s="959">
        <v>0.9</v>
      </c>
      <c r="AI105" s="937">
        <v>1089291.1609153876</v>
      </c>
      <c r="AJ105" s="937">
        <v>0</v>
      </c>
      <c r="AK105" s="937">
        <v>1240983.9327814754</v>
      </c>
      <c r="AL105" s="937">
        <v>1240030.0226151103</v>
      </c>
      <c r="AM105" s="937">
        <v>1240030.0226151103</v>
      </c>
      <c r="AN105" s="937">
        <v>0</v>
      </c>
      <c r="AO105" s="937">
        <v>1240030.0226151103</v>
      </c>
      <c r="AP105" s="937">
        <v>1240027.3782394668</v>
      </c>
      <c r="AQ105" s="937">
        <v>1240027.3782394668</v>
      </c>
      <c r="AR105" s="937">
        <v>0</v>
      </c>
      <c r="AS105" s="937">
        <v>1240027.3782394668</v>
      </c>
      <c r="AT105" s="937">
        <v>1240027.3782394668</v>
      </c>
      <c r="AU105" s="937">
        <v>1240027.3782394668</v>
      </c>
      <c r="AV105" s="937">
        <v>0</v>
      </c>
      <c r="AW105" s="937">
        <v>952</v>
      </c>
      <c r="AX105" s="952">
        <v>1303</v>
      </c>
      <c r="AY105" s="953">
        <v>0</v>
      </c>
      <c r="AZ105" s="960">
        <v>0</v>
      </c>
      <c r="BA105" s="961">
        <v>1240027.3782394668</v>
      </c>
      <c r="BB105" s="964">
        <v>1230906.3782394668</v>
      </c>
      <c r="BC105" s="174">
        <v>1</v>
      </c>
      <c r="BD105" s="183">
        <v>1303</v>
      </c>
      <c r="BE105" s="176">
        <v>5</v>
      </c>
      <c r="BF105" s="634">
        <v>6515</v>
      </c>
      <c r="BG105" s="176">
        <v>1</v>
      </c>
      <c r="BH105" s="634">
        <v>1303</v>
      </c>
      <c r="BI105" s="185">
        <v>0</v>
      </c>
      <c r="BJ105" s="634">
        <v>0</v>
      </c>
      <c r="BK105" s="180">
        <v>9121</v>
      </c>
      <c r="BL105" s="13"/>
    </row>
    <row r="106" spans="1:67" ht="14.5" x14ac:dyDescent="0.35">
      <c r="A106" s="951">
        <v>4702910</v>
      </c>
      <c r="B106" s="937" t="s">
        <v>195</v>
      </c>
      <c r="C106" s="937">
        <v>250681.05685590848</v>
      </c>
      <c r="D106" s="937">
        <v>60445.687328343403</v>
      </c>
      <c r="E106" s="937">
        <v>120109.17042381606</v>
      </c>
      <c r="F106" s="937">
        <v>121363.18836615579</v>
      </c>
      <c r="G106" s="937">
        <v>552599.10297422379</v>
      </c>
      <c r="H106" s="937">
        <v>248511.68708477833</v>
      </c>
      <c r="I106" s="937">
        <v>60825.188106185684</v>
      </c>
      <c r="J106" s="937">
        <v>117789.92120500689</v>
      </c>
      <c r="K106" s="937">
        <v>109226.86952954021</v>
      </c>
      <c r="L106" s="937">
        <v>536353.66592551116</v>
      </c>
      <c r="M106" s="937">
        <v>536353.66592551116</v>
      </c>
      <c r="N106" s="937">
        <v>522220.87549457594</v>
      </c>
      <c r="O106" s="1012">
        <v>14132.790430935216</v>
      </c>
      <c r="P106" s="1013">
        <v>14132.790430935216</v>
      </c>
      <c r="Q106" s="1014">
        <v>11449.692129846946</v>
      </c>
      <c r="R106" s="165">
        <v>524903.97379566426</v>
      </c>
      <c r="S106" s="956">
        <v>1.0051378610603172</v>
      </c>
      <c r="T106" s="957">
        <v>0.97865271954450106</v>
      </c>
      <c r="U106" s="951" t="b">
        <v>0</v>
      </c>
      <c r="V106" s="937">
        <v>519976.23238153011</v>
      </c>
      <c r="W106" s="937">
        <v>519976.23238153022</v>
      </c>
      <c r="X106" s="937">
        <v>519976.23238153022</v>
      </c>
      <c r="Y106" s="937">
        <v>236900.27775398779</v>
      </c>
      <c r="Z106" s="937">
        <v>57122.785011019645</v>
      </c>
      <c r="AA106" s="937">
        <v>113506.36618130417</v>
      </c>
      <c r="AB106" s="937">
        <v>114691.44654826436</v>
      </c>
      <c r="AC106" s="937">
        <v>522220.87549457594</v>
      </c>
      <c r="AD106" s="958">
        <v>0.24429967426710097</v>
      </c>
      <c r="AE106" s="959">
        <v>0</v>
      </c>
      <c r="AF106" s="959">
        <v>0.9</v>
      </c>
      <c r="AG106" s="959">
        <v>0</v>
      </c>
      <c r="AH106" s="959">
        <v>0.9</v>
      </c>
      <c r="AI106" s="937">
        <v>469998.78794511838</v>
      </c>
      <c r="AJ106" s="937">
        <v>0</v>
      </c>
      <c r="AK106" s="937">
        <v>519976.23238153022</v>
      </c>
      <c r="AL106" s="937">
        <v>519576.54097438586</v>
      </c>
      <c r="AM106" s="937">
        <v>519576.54097438586</v>
      </c>
      <c r="AN106" s="937">
        <v>0</v>
      </c>
      <c r="AO106" s="937">
        <v>519576.54097438586</v>
      </c>
      <c r="AP106" s="937">
        <v>519575.43297254329</v>
      </c>
      <c r="AQ106" s="937">
        <v>519575.43297254329</v>
      </c>
      <c r="AR106" s="937">
        <v>0</v>
      </c>
      <c r="AS106" s="937">
        <v>519575.43297254329</v>
      </c>
      <c r="AT106" s="937">
        <v>519575.43297254329</v>
      </c>
      <c r="AU106" s="937">
        <v>519575.43297254329</v>
      </c>
      <c r="AV106" s="937">
        <v>0</v>
      </c>
      <c r="AW106" s="937">
        <v>450</v>
      </c>
      <c r="AX106" s="952">
        <v>1155</v>
      </c>
      <c r="AY106" s="953">
        <v>0</v>
      </c>
      <c r="AZ106" s="960">
        <v>0</v>
      </c>
      <c r="BA106" s="961">
        <v>519575.43297254329</v>
      </c>
      <c r="BB106" s="964">
        <v>519575.43297254329</v>
      </c>
      <c r="BC106" s="174">
        <v>0</v>
      </c>
      <c r="BD106" s="183">
        <v>0</v>
      </c>
      <c r="BE106" s="176">
        <v>0</v>
      </c>
      <c r="BF106" s="634">
        <v>0</v>
      </c>
      <c r="BG106" s="176">
        <v>0</v>
      </c>
      <c r="BH106" s="634">
        <v>0</v>
      </c>
      <c r="BI106" s="185">
        <v>0</v>
      </c>
      <c r="BJ106" s="634">
        <v>0</v>
      </c>
      <c r="BK106" s="180">
        <v>0</v>
      </c>
      <c r="BL106" s="13"/>
    </row>
    <row r="107" spans="1:67" ht="14.5" x14ac:dyDescent="0.35">
      <c r="A107" s="951">
        <v>4702970</v>
      </c>
      <c r="B107" s="937" t="s">
        <v>196</v>
      </c>
      <c r="C107" s="937">
        <v>237217.03005032483</v>
      </c>
      <c r="D107" s="937">
        <v>56664.347999635786</v>
      </c>
      <c r="E107" s="937">
        <v>113329.48675409496</v>
      </c>
      <c r="F107" s="937">
        <v>112929.33877573194</v>
      </c>
      <c r="G107" s="937">
        <v>520140.20357978751</v>
      </c>
      <c r="H107" s="937">
        <v>234153.23405321332</v>
      </c>
      <c r="I107" s="937">
        <v>57310.843904494963</v>
      </c>
      <c r="J107" s="937">
        <v>101996.53807868547</v>
      </c>
      <c r="K107" s="937">
        <v>101636.40489815875</v>
      </c>
      <c r="L107" s="937">
        <v>495097.02093455248</v>
      </c>
      <c r="M107" s="937">
        <v>495097.02093455248</v>
      </c>
      <c r="N107" s="937">
        <v>514983.96813363797</v>
      </c>
      <c r="O107" s="1012">
        <v>-19886.947199085495</v>
      </c>
      <c r="P107" s="1013" t="s">
        <v>108</v>
      </c>
      <c r="Q107" s="1014">
        <v>0</v>
      </c>
      <c r="R107" s="165">
        <v>495097.02093455248</v>
      </c>
      <c r="S107" s="956">
        <v>0.96138336641593303</v>
      </c>
      <c r="T107" s="957">
        <v>1</v>
      </c>
      <c r="U107" s="951" t="b">
        <v>0</v>
      </c>
      <c r="V107" s="937">
        <v>490449.1039518867</v>
      </c>
      <c r="W107" s="937">
        <v>490449.10395188682</v>
      </c>
      <c r="X107" s="937">
        <v>490449.10395188682</v>
      </c>
      <c r="Y107" s="937">
        <v>234865.45858871183</v>
      </c>
      <c r="Z107" s="937">
        <v>56102.624991727869</v>
      </c>
      <c r="AA107" s="937">
        <v>112206.03289939642</v>
      </c>
      <c r="AB107" s="937">
        <v>111809.85165380187</v>
      </c>
      <c r="AC107" s="937">
        <v>514983.96813363797</v>
      </c>
      <c r="AD107" s="958">
        <v>0.21335992023928216</v>
      </c>
      <c r="AE107" s="959">
        <v>0</v>
      </c>
      <c r="AF107" s="959">
        <v>0.9</v>
      </c>
      <c r="AG107" s="959">
        <v>0</v>
      </c>
      <c r="AH107" s="959">
        <v>0.9</v>
      </c>
      <c r="AI107" s="937">
        <v>463485.5713202742</v>
      </c>
      <c r="AJ107" s="937">
        <v>0</v>
      </c>
      <c r="AK107" s="937">
        <v>490449.10395188682</v>
      </c>
      <c r="AL107" s="937">
        <v>490072.10923504492</v>
      </c>
      <c r="AM107" s="937">
        <v>490072.10923504492</v>
      </c>
      <c r="AN107" s="937">
        <v>0</v>
      </c>
      <c r="AO107" s="937">
        <v>490072.10923504492</v>
      </c>
      <c r="AP107" s="937">
        <v>490071.06415167951</v>
      </c>
      <c r="AQ107" s="937">
        <v>490071.06415167951</v>
      </c>
      <c r="AR107" s="937">
        <v>0</v>
      </c>
      <c r="AS107" s="937">
        <v>490071.06415167951</v>
      </c>
      <c r="AT107" s="937">
        <v>490071.06415167951</v>
      </c>
      <c r="AU107" s="937">
        <v>490071.06415167951</v>
      </c>
      <c r="AV107" s="937">
        <v>0</v>
      </c>
      <c r="AW107" s="937">
        <v>428</v>
      </c>
      <c r="AX107" s="952">
        <v>1145</v>
      </c>
      <c r="AY107" s="953">
        <v>0</v>
      </c>
      <c r="AZ107" s="960">
        <v>0</v>
      </c>
      <c r="BA107" s="961">
        <v>490071.06415167951</v>
      </c>
      <c r="BB107" s="964">
        <v>486636.06415167951</v>
      </c>
      <c r="BC107" s="174">
        <v>1</v>
      </c>
      <c r="BD107" s="183">
        <v>1145</v>
      </c>
      <c r="BE107" s="176">
        <v>2</v>
      </c>
      <c r="BF107" s="634">
        <v>2290</v>
      </c>
      <c r="BG107" s="176">
        <v>0</v>
      </c>
      <c r="BH107" s="634">
        <v>0</v>
      </c>
      <c r="BI107" s="185">
        <v>0</v>
      </c>
      <c r="BJ107" s="634">
        <v>0</v>
      </c>
      <c r="BK107" s="180">
        <v>3435</v>
      </c>
      <c r="BL107" s="13"/>
      <c r="BN107" s="5"/>
      <c r="BO107" s="198"/>
    </row>
    <row r="108" spans="1:67" ht="14.5" x14ac:dyDescent="0.35">
      <c r="A108" s="951">
        <v>4700150</v>
      </c>
      <c r="B108" s="965" t="s">
        <v>197</v>
      </c>
      <c r="C108" s="937">
        <v>375034.98330818367</v>
      </c>
      <c r="D108" s="937">
        <v>89336.763187176053</v>
      </c>
      <c r="E108" s="937">
        <v>293265.31864586152</v>
      </c>
      <c r="F108" s="937">
        <v>298977.09828086535</v>
      </c>
      <c r="G108" s="937">
        <v>1056614.1634220867</v>
      </c>
      <c r="H108" s="937">
        <v>356200.08482151566</v>
      </c>
      <c r="I108" s="937">
        <v>87182.769618866208</v>
      </c>
      <c r="J108" s="937">
        <v>263938.78678127535</v>
      </c>
      <c r="K108" s="937">
        <v>269079.3884527788</v>
      </c>
      <c r="L108" s="937">
        <v>976401.02967443597</v>
      </c>
      <c r="M108" s="937">
        <v>976401.02967443597</v>
      </c>
      <c r="N108" s="937">
        <v>1056214.6312571305</v>
      </c>
      <c r="O108" s="1012">
        <v>-79813.601582694566</v>
      </c>
      <c r="P108" s="1013" t="s">
        <v>108</v>
      </c>
      <c r="Q108" s="1014">
        <v>0</v>
      </c>
      <c r="R108" s="165">
        <v>976401.02967443597</v>
      </c>
      <c r="S108" s="956">
        <v>0.92443429657123888</v>
      </c>
      <c r="T108" s="957">
        <v>1</v>
      </c>
      <c r="U108" s="951" t="b">
        <v>0</v>
      </c>
      <c r="V108" s="937">
        <v>967234.68300737301</v>
      </c>
      <c r="W108" s="937">
        <v>967234.68300737324</v>
      </c>
      <c r="X108" s="937">
        <v>967234.68300737324</v>
      </c>
      <c r="Y108" s="937">
        <v>374893.17322840012</v>
      </c>
      <c r="Z108" s="937">
        <v>89302.982729141368</v>
      </c>
      <c r="AA108" s="937">
        <v>293154.42771545262</v>
      </c>
      <c r="AB108" s="937">
        <v>298864.04758413654</v>
      </c>
      <c r="AC108" s="937">
        <v>1056214.6312571305</v>
      </c>
      <c r="AD108" s="958">
        <v>0.22755524861878454</v>
      </c>
      <c r="AE108" s="959">
        <v>0</v>
      </c>
      <c r="AF108" s="959">
        <v>0.9</v>
      </c>
      <c r="AG108" s="959">
        <v>0</v>
      </c>
      <c r="AH108" s="959">
        <v>0.9</v>
      </c>
      <c r="AI108" s="937">
        <v>950593.16813141748</v>
      </c>
      <c r="AJ108" s="937">
        <v>0</v>
      </c>
      <c r="AK108" s="937">
        <v>967234.68300737324</v>
      </c>
      <c r="AL108" s="937">
        <v>966491.19634891697</v>
      </c>
      <c r="AM108" s="937">
        <v>966491.19634891697</v>
      </c>
      <c r="AN108" s="937">
        <v>0</v>
      </c>
      <c r="AO108" s="937">
        <v>966491.19634891697</v>
      </c>
      <c r="AP108" s="937">
        <v>966489.13529738376</v>
      </c>
      <c r="AQ108" s="937">
        <v>966489.13529738376</v>
      </c>
      <c r="AR108" s="937">
        <v>0</v>
      </c>
      <c r="AS108" s="937">
        <v>966489.13529738376</v>
      </c>
      <c r="AT108" s="937">
        <v>966489.13529738376</v>
      </c>
      <c r="AU108" s="937">
        <v>966489.13529738376</v>
      </c>
      <c r="AV108" s="937">
        <v>0</v>
      </c>
      <c r="AW108" s="937">
        <v>659</v>
      </c>
      <c r="AX108" s="952">
        <v>1467</v>
      </c>
      <c r="AY108" s="953">
        <v>0</v>
      </c>
      <c r="AZ108" s="960">
        <v>0</v>
      </c>
      <c r="BA108" s="961">
        <v>966489.13529738376</v>
      </c>
      <c r="BB108" s="964">
        <v>965022.13529738376</v>
      </c>
      <c r="BC108" s="174">
        <v>1</v>
      </c>
      <c r="BD108" s="183">
        <v>1467</v>
      </c>
      <c r="BE108" s="176">
        <v>0</v>
      </c>
      <c r="BF108" s="634">
        <v>0</v>
      </c>
      <c r="BG108" s="176">
        <v>0</v>
      </c>
      <c r="BH108" s="634">
        <v>0</v>
      </c>
      <c r="BI108" s="185">
        <v>0</v>
      </c>
      <c r="BJ108" s="634">
        <v>0</v>
      </c>
      <c r="BK108" s="180">
        <v>1467</v>
      </c>
      <c r="BL108" s="13"/>
      <c r="BN108" s="5"/>
      <c r="BO108" s="198"/>
    </row>
    <row r="109" spans="1:67" ht="14.5" x14ac:dyDescent="0.35">
      <c r="A109" s="951">
        <v>4703000</v>
      </c>
      <c r="B109" s="937" t="s">
        <v>198</v>
      </c>
      <c r="C109" s="937">
        <v>718025.90815512824</v>
      </c>
      <c r="D109" s="937">
        <v>173134.62007199816</v>
      </c>
      <c r="E109" s="937">
        <v>312501.56364434614</v>
      </c>
      <c r="F109" s="937">
        <v>315764.28343865043</v>
      </c>
      <c r="G109" s="937">
        <v>1519426.375310123</v>
      </c>
      <c r="H109" s="937">
        <v>803521.12157411652</v>
      </c>
      <c r="I109" s="937">
        <v>196668.10821000036</v>
      </c>
      <c r="J109" s="937">
        <v>376986.21666792588</v>
      </c>
      <c r="K109" s="937">
        <v>313578.91106415435</v>
      </c>
      <c r="L109" s="937">
        <v>1690754.357516197</v>
      </c>
      <c r="M109" s="937">
        <v>1690754.357516197</v>
      </c>
      <c r="N109" s="937">
        <v>1428479.4486858223</v>
      </c>
      <c r="O109" s="1012">
        <v>262274.90883037471</v>
      </c>
      <c r="P109" s="1013">
        <v>262274.90883037471</v>
      </c>
      <c r="Q109" s="1014">
        <v>212482.23938269704</v>
      </c>
      <c r="R109" s="165">
        <v>1478272.1181335</v>
      </c>
      <c r="S109" s="956">
        <v>1.0348571129206556</v>
      </c>
      <c r="T109" s="957">
        <v>0.87432696036646973</v>
      </c>
      <c r="U109" s="951" t="b">
        <v>0</v>
      </c>
      <c r="V109" s="937">
        <v>1464394.2602746414</v>
      </c>
      <c r="W109" s="937">
        <v>1464394.2602746417</v>
      </c>
      <c r="X109" s="937">
        <v>1464394.2602746417</v>
      </c>
      <c r="Y109" s="937">
        <v>675047.68252705026</v>
      </c>
      <c r="Z109" s="937">
        <v>162771.45812899168</v>
      </c>
      <c r="AA109" s="937">
        <v>293796.44094767014</v>
      </c>
      <c r="AB109" s="937">
        <v>296863.86708211043</v>
      </c>
      <c r="AC109" s="937">
        <v>1428479.4486858223</v>
      </c>
      <c r="AD109" s="958">
        <v>0.23979422502489214</v>
      </c>
      <c r="AE109" s="959">
        <v>0</v>
      </c>
      <c r="AF109" s="959">
        <v>0.9</v>
      </c>
      <c r="AG109" s="959">
        <v>0</v>
      </c>
      <c r="AH109" s="959">
        <v>0.9</v>
      </c>
      <c r="AI109" s="937">
        <v>1285631.50381724</v>
      </c>
      <c r="AJ109" s="937">
        <v>0</v>
      </c>
      <c r="AK109" s="937">
        <v>1464394.2602746417</v>
      </c>
      <c r="AL109" s="937">
        <v>1463268.6207433452</v>
      </c>
      <c r="AM109" s="937">
        <v>1463268.6207433452</v>
      </c>
      <c r="AN109" s="937">
        <v>0</v>
      </c>
      <c r="AO109" s="937">
        <v>1463268.6207433452</v>
      </c>
      <c r="AP109" s="937">
        <v>1463265.5003092992</v>
      </c>
      <c r="AQ109" s="937">
        <v>1463265.5003092992</v>
      </c>
      <c r="AR109" s="937">
        <v>0</v>
      </c>
      <c r="AS109" s="937">
        <v>1463265.5003092992</v>
      </c>
      <c r="AT109" s="937">
        <v>1463265.5003092992</v>
      </c>
      <c r="AU109" s="937">
        <v>1463265.5003092992</v>
      </c>
      <c r="AV109" s="937">
        <v>0</v>
      </c>
      <c r="AW109" s="937">
        <v>1445</v>
      </c>
      <c r="AX109" s="952">
        <v>1013</v>
      </c>
      <c r="AY109" s="953">
        <v>0</v>
      </c>
      <c r="AZ109" s="960">
        <v>0</v>
      </c>
      <c r="BA109" s="961">
        <v>1463265.5003092992</v>
      </c>
      <c r="BB109" s="964">
        <v>1462252.5003092992</v>
      </c>
      <c r="BC109" s="174">
        <v>1</v>
      </c>
      <c r="BD109" s="183">
        <v>1013</v>
      </c>
      <c r="BE109" s="176">
        <v>0</v>
      </c>
      <c r="BF109" s="634">
        <v>0</v>
      </c>
      <c r="BG109" s="176">
        <v>0</v>
      </c>
      <c r="BH109" s="634">
        <v>0</v>
      </c>
      <c r="BI109" s="185">
        <v>0</v>
      </c>
      <c r="BJ109" s="634">
        <v>0</v>
      </c>
      <c r="BK109" s="180">
        <v>1013</v>
      </c>
      <c r="BL109" s="13"/>
    </row>
    <row r="110" spans="1:67" ht="14.5" x14ac:dyDescent="0.35">
      <c r="A110" s="951">
        <v>4703030</v>
      </c>
      <c r="B110" s="965" t="s">
        <v>199</v>
      </c>
      <c r="C110" s="937">
        <v>3338912.9263512138</v>
      </c>
      <c r="D110" s="937">
        <v>804558.01149409241</v>
      </c>
      <c r="E110" s="937">
        <v>2008015.0575163278</v>
      </c>
      <c r="F110" s="937">
        <v>2025756.3044128611</v>
      </c>
      <c r="G110" s="937">
        <v>8177242.2997744959</v>
      </c>
      <c r="H110" s="937">
        <v>3617777.915760851</v>
      </c>
      <c r="I110" s="937">
        <v>882161.27841515071</v>
      </c>
      <c r="J110" s="937">
        <v>2230177.9735884289</v>
      </c>
      <c r="K110" s="937">
        <v>2064602.3797774133</v>
      </c>
      <c r="L110" s="937">
        <v>8794719.5475418437</v>
      </c>
      <c r="M110" s="937">
        <v>8794719.5475418437</v>
      </c>
      <c r="N110" s="937">
        <v>7208859.8639661847</v>
      </c>
      <c r="O110" s="1012">
        <v>1585859.6835756591</v>
      </c>
      <c r="P110" s="1013">
        <v>1585859.6835756591</v>
      </c>
      <c r="Q110" s="1014">
        <v>1284785.5649463728</v>
      </c>
      <c r="R110" s="165">
        <v>7509933.9825954707</v>
      </c>
      <c r="S110" s="956">
        <v>1.041764457113977</v>
      </c>
      <c r="T110" s="957">
        <v>0.85391398122462303</v>
      </c>
      <c r="U110" s="951" t="b">
        <v>0</v>
      </c>
      <c r="V110" s="937">
        <v>7439431.5391945466</v>
      </c>
      <c r="W110" s="937">
        <v>7439431.5391945485</v>
      </c>
      <c r="X110" s="937">
        <v>7439431.5391945485</v>
      </c>
      <c r="Y110" s="937">
        <v>2943505.2187110712</v>
      </c>
      <c r="Z110" s="937">
        <v>709278.96528786398</v>
      </c>
      <c r="AA110" s="937">
        <v>1770217.7119991172</v>
      </c>
      <c r="AB110" s="937">
        <v>1785857.9679681326</v>
      </c>
      <c r="AC110" s="937">
        <v>7208859.8639661847</v>
      </c>
      <c r="AD110" s="958">
        <v>0.17736308316430019</v>
      </c>
      <c r="AE110" s="959">
        <v>0</v>
      </c>
      <c r="AF110" s="959">
        <v>0.9</v>
      </c>
      <c r="AG110" s="959">
        <v>0</v>
      </c>
      <c r="AH110" s="959">
        <v>0.9</v>
      </c>
      <c r="AI110" s="937">
        <v>6487973.8775695665</v>
      </c>
      <c r="AJ110" s="937">
        <v>0</v>
      </c>
      <c r="AK110" s="937">
        <v>7439431.5391945485</v>
      </c>
      <c r="AL110" s="937">
        <v>7433713.0530886818</v>
      </c>
      <c r="AM110" s="937">
        <v>7433713.0530886818</v>
      </c>
      <c r="AN110" s="937">
        <v>0</v>
      </c>
      <c r="AO110" s="937">
        <v>7433713.0530886818</v>
      </c>
      <c r="AP110" s="937">
        <v>7433697.2006259356</v>
      </c>
      <c r="AQ110" s="937">
        <v>7433697.2006259356</v>
      </c>
      <c r="AR110" s="937">
        <v>0</v>
      </c>
      <c r="AS110" s="937">
        <v>7433697.2006259356</v>
      </c>
      <c r="AT110" s="937">
        <v>7433697.2006259356</v>
      </c>
      <c r="AU110" s="937">
        <v>7433697.2006259356</v>
      </c>
      <c r="AV110" s="937">
        <v>0</v>
      </c>
      <c r="AW110" s="937">
        <v>6558</v>
      </c>
      <c r="AX110" s="952">
        <v>1134</v>
      </c>
      <c r="AY110" s="953">
        <v>105</v>
      </c>
      <c r="AZ110" s="960">
        <v>119070</v>
      </c>
      <c r="BA110" s="961">
        <v>7314627.2006259356</v>
      </c>
      <c r="BB110" s="964">
        <v>7294215.2006259356</v>
      </c>
      <c r="BC110" s="174">
        <v>7</v>
      </c>
      <c r="BD110" s="183">
        <v>7938</v>
      </c>
      <c r="BE110" s="176">
        <v>0</v>
      </c>
      <c r="BF110" s="634">
        <v>0</v>
      </c>
      <c r="BG110" s="176">
        <v>11</v>
      </c>
      <c r="BH110" s="634">
        <v>12474</v>
      </c>
      <c r="BI110" s="185">
        <v>0</v>
      </c>
      <c r="BJ110" s="634">
        <v>0</v>
      </c>
      <c r="BK110" s="180">
        <v>20412</v>
      </c>
      <c r="BL110" s="13"/>
    </row>
    <row r="111" spans="1:67" ht="14.5" x14ac:dyDescent="0.35">
      <c r="A111" s="951">
        <v>4700078</v>
      </c>
      <c r="B111" s="937" t="s">
        <v>200</v>
      </c>
      <c r="C111" s="937">
        <v>81118.087291577904</v>
      </c>
      <c r="D111" s="937">
        <v>19559.669177230116</v>
      </c>
      <c r="E111" s="937">
        <v>28420.231784738033</v>
      </c>
      <c r="F111" s="937">
        <v>28716.957508991723</v>
      </c>
      <c r="G111" s="937">
        <v>157814.94576253777</v>
      </c>
      <c r="H111" s="937">
        <v>76210.250705998697</v>
      </c>
      <c r="I111" s="937">
        <v>16625.718800645598</v>
      </c>
      <c r="J111" s="937">
        <v>26898.34331002496</v>
      </c>
      <c r="K111" s="937">
        <v>24409.413882642963</v>
      </c>
      <c r="L111" s="937">
        <v>144143.72669931222</v>
      </c>
      <c r="M111" s="937">
        <v>144143.72669931222</v>
      </c>
      <c r="N111" s="937">
        <v>147589.14318327478</v>
      </c>
      <c r="O111" s="1012">
        <v>-3445.4164839625591</v>
      </c>
      <c r="P111" s="1013" t="s">
        <v>108</v>
      </c>
      <c r="Q111" s="1014">
        <v>0</v>
      </c>
      <c r="R111" s="165">
        <v>144143.72669931222</v>
      </c>
      <c r="S111" s="956">
        <v>0.97665535276071036</v>
      </c>
      <c r="T111" s="957">
        <v>1</v>
      </c>
      <c r="U111" s="951" t="b">
        <v>0</v>
      </c>
      <c r="V111" s="937">
        <v>142790.52107103792</v>
      </c>
      <c r="W111" s="937">
        <v>142790.52107103795</v>
      </c>
      <c r="X111" s="937">
        <v>142790.52107103795</v>
      </c>
      <c r="Y111" s="937">
        <v>75861.946675471539</v>
      </c>
      <c r="Z111" s="937">
        <v>18292.277710879342</v>
      </c>
      <c r="AA111" s="937">
        <v>26578.709880184593</v>
      </c>
      <c r="AB111" s="937">
        <v>26856.20891673931</v>
      </c>
      <c r="AC111" s="937">
        <v>147589.14318327478</v>
      </c>
      <c r="AD111" s="958">
        <v>0.14345114345114346</v>
      </c>
      <c r="AE111" s="959">
        <v>0.85</v>
      </c>
      <c r="AF111" s="959">
        <v>0</v>
      </c>
      <c r="AG111" s="959">
        <v>0</v>
      </c>
      <c r="AH111" s="959">
        <v>0.85</v>
      </c>
      <c r="AI111" s="937">
        <v>125450.77170578355</v>
      </c>
      <c r="AJ111" s="937">
        <v>0</v>
      </c>
      <c r="AK111" s="937">
        <v>142790.52107103795</v>
      </c>
      <c r="AL111" s="937">
        <v>142680.76193063959</v>
      </c>
      <c r="AM111" s="937">
        <v>142680.76193063959</v>
      </c>
      <c r="AN111" s="937">
        <v>0</v>
      </c>
      <c r="AO111" s="937">
        <v>142680.76193063959</v>
      </c>
      <c r="AP111" s="937">
        <v>142680.45766257771</v>
      </c>
      <c r="AQ111" s="937">
        <v>142680.45766257771</v>
      </c>
      <c r="AR111" s="937">
        <v>0</v>
      </c>
      <c r="AS111" s="937">
        <v>142680.45766257771</v>
      </c>
      <c r="AT111" s="937">
        <v>142680.45766257771</v>
      </c>
      <c r="AU111" s="937">
        <v>142680.45766257771</v>
      </c>
      <c r="AV111" s="937">
        <v>0</v>
      </c>
      <c r="AW111" s="937">
        <v>138</v>
      </c>
      <c r="AX111" s="952">
        <v>1034</v>
      </c>
      <c r="AY111" s="953">
        <v>0</v>
      </c>
      <c r="AZ111" s="960">
        <v>0</v>
      </c>
      <c r="BA111" s="961">
        <v>142680.45766257771</v>
      </c>
      <c r="BB111" s="964">
        <v>142680.45766257771</v>
      </c>
      <c r="BC111" s="174">
        <v>0</v>
      </c>
      <c r="BD111" s="183">
        <v>0</v>
      </c>
      <c r="BE111" s="176">
        <v>0</v>
      </c>
      <c r="BF111" s="634">
        <v>0</v>
      </c>
      <c r="BG111" s="176">
        <v>0</v>
      </c>
      <c r="BH111" s="634">
        <v>0</v>
      </c>
      <c r="BI111" s="185">
        <v>0</v>
      </c>
      <c r="BJ111" s="634">
        <v>0</v>
      </c>
      <c r="BK111" s="180">
        <v>0</v>
      </c>
      <c r="BL111" s="13"/>
    </row>
    <row r="112" spans="1:67" ht="14.5" x14ac:dyDescent="0.35">
      <c r="A112" s="951">
        <v>4703060</v>
      </c>
      <c r="B112" s="937" t="s">
        <v>201</v>
      </c>
      <c r="C112" s="937">
        <v>454261.28883283597</v>
      </c>
      <c r="D112" s="937">
        <v>109534.14739248865</v>
      </c>
      <c r="E112" s="937">
        <v>227035.32905572219</v>
      </c>
      <c r="F112" s="937">
        <v>229405.7257138314</v>
      </c>
      <c r="G112" s="937">
        <v>1020236.4909948782</v>
      </c>
      <c r="H112" s="937">
        <v>408835.15994955238</v>
      </c>
      <c r="I112" s="937">
        <v>99212.640155422836</v>
      </c>
      <c r="J112" s="937">
        <v>204331.79615014998</v>
      </c>
      <c r="K112" s="937">
        <v>206465.15314244825</v>
      </c>
      <c r="L112" s="937">
        <v>918844.74939757353</v>
      </c>
      <c r="M112" s="937">
        <v>918844.74939757353</v>
      </c>
      <c r="N112" s="937">
        <v>868119.64916012762</v>
      </c>
      <c r="O112" s="1012">
        <v>50725.100237445906</v>
      </c>
      <c r="P112" s="1013">
        <v>50725.100237445906</v>
      </c>
      <c r="Q112" s="1014">
        <v>41094.982891920597</v>
      </c>
      <c r="R112" s="165">
        <v>877749.76650565292</v>
      </c>
      <c r="S112" s="956">
        <v>1.0110930761155354</v>
      </c>
      <c r="T112" s="957">
        <v>0.95527537930769713</v>
      </c>
      <c r="U112" s="951" t="b">
        <v>0</v>
      </c>
      <c r="V112" s="937">
        <v>869509.54716728628</v>
      </c>
      <c r="W112" s="937">
        <v>869509.54716728651</v>
      </c>
      <c r="X112" s="937">
        <v>869509.54716728651</v>
      </c>
      <c r="Y112" s="937">
        <v>386531.11721581098</v>
      </c>
      <c r="Z112" s="937">
        <v>93202.650997805104</v>
      </c>
      <c r="AA112" s="937">
        <v>193184.45472834702</v>
      </c>
      <c r="AB112" s="937">
        <v>195201.4262181645</v>
      </c>
      <c r="AC112" s="937">
        <v>868119.64916012762</v>
      </c>
      <c r="AD112" s="958">
        <v>0.23264659270998414</v>
      </c>
      <c r="AE112" s="959">
        <v>0</v>
      </c>
      <c r="AF112" s="959">
        <v>0.9</v>
      </c>
      <c r="AG112" s="959">
        <v>0</v>
      </c>
      <c r="AH112" s="959">
        <v>0.9</v>
      </c>
      <c r="AI112" s="937">
        <v>781307.68424411491</v>
      </c>
      <c r="AJ112" s="937">
        <v>0</v>
      </c>
      <c r="AK112" s="937">
        <v>869509.54716728651</v>
      </c>
      <c r="AL112" s="937">
        <v>868841.17912892252</v>
      </c>
      <c r="AM112" s="937">
        <v>868841.17912892252</v>
      </c>
      <c r="AN112" s="937">
        <v>0</v>
      </c>
      <c r="AO112" s="937">
        <v>868841.17912892252</v>
      </c>
      <c r="AP112" s="937">
        <v>868839.32631696609</v>
      </c>
      <c r="AQ112" s="937">
        <v>868839.32631696609</v>
      </c>
      <c r="AR112" s="937">
        <v>0</v>
      </c>
      <c r="AS112" s="937">
        <v>868839.32631696609</v>
      </c>
      <c r="AT112" s="937">
        <v>868839.32631696609</v>
      </c>
      <c r="AU112" s="937">
        <v>868839.32631696609</v>
      </c>
      <c r="AV112" s="937">
        <v>0</v>
      </c>
      <c r="AW112" s="937">
        <v>734</v>
      </c>
      <c r="AX112" s="952">
        <v>1184</v>
      </c>
      <c r="AY112" s="953">
        <v>0</v>
      </c>
      <c r="AZ112" s="960">
        <v>0</v>
      </c>
      <c r="BA112" s="961">
        <v>868839.32631696609</v>
      </c>
      <c r="BB112" s="964">
        <v>866471.32631696609</v>
      </c>
      <c r="BC112" s="174">
        <v>0</v>
      </c>
      <c r="BD112" s="183">
        <v>0</v>
      </c>
      <c r="BE112" s="176">
        <v>0</v>
      </c>
      <c r="BF112" s="634">
        <v>0</v>
      </c>
      <c r="BG112" s="176">
        <v>0</v>
      </c>
      <c r="BH112" s="634">
        <v>0</v>
      </c>
      <c r="BI112" s="185">
        <v>2</v>
      </c>
      <c r="BJ112" s="634">
        <v>2368</v>
      </c>
      <c r="BK112" s="180">
        <v>2368</v>
      </c>
      <c r="BL112" s="13"/>
    </row>
    <row r="113" spans="1:64" ht="14.5" x14ac:dyDescent="0.35">
      <c r="A113" s="951">
        <v>4703090</v>
      </c>
      <c r="B113" s="977" t="s">
        <v>202</v>
      </c>
      <c r="C113" s="937">
        <v>770740.36930155102</v>
      </c>
      <c r="D113" s="937">
        <v>167800.42153144686</v>
      </c>
      <c r="E113" s="937">
        <v>337048.1008901149</v>
      </c>
      <c r="F113" s="937">
        <v>340652.32218200824</v>
      </c>
      <c r="G113" s="937">
        <v>1616241.213905121</v>
      </c>
      <c r="H113" s="937">
        <v>766056.08376666286</v>
      </c>
      <c r="I113" s="937">
        <v>142343.17344659698</v>
      </c>
      <c r="J113" s="937">
        <v>338502.69641438511</v>
      </c>
      <c r="K113" s="937">
        <v>290151.49226825498</v>
      </c>
      <c r="L113" s="937">
        <v>1537053.4458959</v>
      </c>
      <c r="M113" s="937">
        <v>1537053.4458959</v>
      </c>
      <c r="N113" s="937">
        <v>1686434.571542969</v>
      </c>
      <c r="O113" s="1012">
        <v>-149381.12564706896</v>
      </c>
      <c r="P113" s="1013" t="s">
        <v>108</v>
      </c>
      <c r="Q113" s="1014">
        <v>0</v>
      </c>
      <c r="R113" s="165">
        <v>1537053.4458959</v>
      </c>
      <c r="S113" s="956">
        <v>0.91142192637192221</v>
      </c>
      <c r="T113" s="957">
        <v>1</v>
      </c>
      <c r="U113" s="951" t="b">
        <v>0</v>
      </c>
      <c r="V113" s="937">
        <v>1522623.755325435</v>
      </c>
      <c r="W113" s="937">
        <v>1522623.7553254354</v>
      </c>
      <c r="X113" s="937">
        <v>1522623.7553254354</v>
      </c>
      <c r="Y113" s="937">
        <v>804213.62435955915</v>
      </c>
      <c r="Z113" s="937">
        <v>175087.99401691742</v>
      </c>
      <c r="AA113" s="937">
        <v>351686.10027003055</v>
      </c>
      <c r="AB113" s="937">
        <v>355446.85289646185</v>
      </c>
      <c r="AC113" s="937">
        <v>1686434.571542969</v>
      </c>
      <c r="AD113" s="958">
        <v>0.12952380952380951</v>
      </c>
      <c r="AE113" s="959">
        <v>0.85</v>
      </c>
      <c r="AF113" s="959">
        <v>0</v>
      </c>
      <c r="AG113" s="959">
        <v>0</v>
      </c>
      <c r="AH113" s="959">
        <v>0.85</v>
      </c>
      <c r="AI113" s="937">
        <v>1433469.3858115235</v>
      </c>
      <c r="AJ113" s="937">
        <v>0</v>
      </c>
      <c r="AK113" s="937">
        <v>1522623.7553254354</v>
      </c>
      <c r="AL113" s="937">
        <v>1521453.3563852182</v>
      </c>
      <c r="AM113" s="937">
        <v>1521453.3563852182</v>
      </c>
      <c r="AN113" s="937">
        <v>0</v>
      </c>
      <c r="AO113" s="937">
        <v>1521453.3563852182</v>
      </c>
      <c r="AP113" s="937">
        <v>1521450.1118716784</v>
      </c>
      <c r="AQ113" s="937">
        <v>1521450.1118716784</v>
      </c>
      <c r="AR113" s="937">
        <v>0</v>
      </c>
      <c r="AS113" s="937">
        <v>1521450.1118716784</v>
      </c>
      <c r="AT113" s="937">
        <v>1521450.1118716784</v>
      </c>
      <c r="AU113" s="937">
        <v>1521450.1118716784</v>
      </c>
      <c r="AV113" s="937">
        <v>0</v>
      </c>
      <c r="AW113" s="937">
        <v>1496</v>
      </c>
      <c r="AX113" s="952">
        <v>1017</v>
      </c>
      <c r="AY113" s="953">
        <v>0</v>
      </c>
      <c r="AZ113" s="960">
        <v>0</v>
      </c>
      <c r="BA113" s="961">
        <v>1521450.1118716784</v>
      </c>
      <c r="BB113" s="964">
        <v>1521450.1118716784</v>
      </c>
      <c r="BC113" s="174">
        <v>0</v>
      </c>
      <c r="BD113" s="183">
        <v>0</v>
      </c>
      <c r="BE113" s="176">
        <v>0</v>
      </c>
      <c r="BF113" s="634">
        <v>0</v>
      </c>
      <c r="BG113" s="176">
        <v>0</v>
      </c>
      <c r="BH113" s="634">
        <v>0</v>
      </c>
      <c r="BI113" s="185">
        <v>0</v>
      </c>
      <c r="BJ113" s="634">
        <v>0</v>
      </c>
      <c r="BK113" s="180">
        <v>0</v>
      </c>
      <c r="BL113" s="13"/>
    </row>
    <row r="114" spans="1:64" ht="14.5" x14ac:dyDescent="0.35">
      <c r="A114" s="951">
        <v>4703150</v>
      </c>
      <c r="B114" s="937" t="s">
        <v>203</v>
      </c>
      <c r="C114" s="937">
        <v>198346.80699037423</v>
      </c>
      <c r="D114" s="937">
        <v>47826.545923678808</v>
      </c>
      <c r="E114" s="937">
        <v>168774.91510624113</v>
      </c>
      <c r="F114" s="937">
        <v>176554.36541001819</v>
      </c>
      <c r="G114" s="937">
        <v>591502.63343031239</v>
      </c>
      <c r="H114" s="937">
        <v>212615.5545058659</v>
      </c>
      <c r="I114" s="937">
        <v>52039.327601958874</v>
      </c>
      <c r="J114" s="937">
        <v>184938.48251976655</v>
      </c>
      <c r="K114" s="937">
        <v>205529.31565599053</v>
      </c>
      <c r="L114" s="937">
        <v>655122.68028358184</v>
      </c>
      <c r="M114" s="937">
        <v>655122.68028358184</v>
      </c>
      <c r="N114" s="937">
        <v>567686.38849977928</v>
      </c>
      <c r="O114" s="1012">
        <v>87436.291783802561</v>
      </c>
      <c r="P114" s="1013">
        <v>87436.291783802561</v>
      </c>
      <c r="Q114" s="1014">
        <v>70836.585796153915</v>
      </c>
      <c r="R114" s="165">
        <v>584286.09448742797</v>
      </c>
      <c r="S114" s="956">
        <v>1.0292409793927182</v>
      </c>
      <c r="T114" s="957">
        <v>0.8918727927943344</v>
      </c>
      <c r="U114" s="951" t="b">
        <v>0</v>
      </c>
      <c r="V114" s="937">
        <v>578800.88018301269</v>
      </c>
      <c r="W114" s="937">
        <v>578800.88018301281</v>
      </c>
      <c r="X114" s="937">
        <v>578800.88018301281</v>
      </c>
      <c r="Y114" s="937">
        <v>190360.5768884444</v>
      </c>
      <c r="Z114" s="937">
        <v>45900.859261399695</v>
      </c>
      <c r="AA114" s="937">
        <v>161979.36680413244</v>
      </c>
      <c r="AB114" s="937">
        <v>169445.58554580272</v>
      </c>
      <c r="AC114" s="937">
        <v>567686.38849977928</v>
      </c>
      <c r="AD114" s="958">
        <v>0.53297442799461647</v>
      </c>
      <c r="AE114" s="959">
        <v>0</v>
      </c>
      <c r="AF114" s="959">
        <v>0</v>
      </c>
      <c r="AG114" s="959">
        <v>0.95</v>
      </c>
      <c r="AH114" s="959">
        <v>0.95</v>
      </c>
      <c r="AI114" s="937">
        <v>539302.06907479034</v>
      </c>
      <c r="AJ114" s="937">
        <v>0</v>
      </c>
      <c r="AK114" s="937">
        <v>578800.88018301281</v>
      </c>
      <c r="AL114" s="937">
        <v>578355.97188942181</v>
      </c>
      <c r="AM114" s="937">
        <v>578355.97188942181</v>
      </c>
      <c r="AN114" s="937">
        <v>0</v>
      </c>
      <c r="AO114" s="937">
        <v>578355.97188942181</v>
      </c>
      <c r="AP114" s="937">
        <v>578354.73853989202</v>
      </c>
      <c r="AQ114" s="937">
        <v>578354.73853989202</v>
      </c>
      <c r="AR114" s="937">
        <v>0</v>
      </c>
      <c r="AS114" s="937">
        <v>578354.73853989202</v>
      </c>
      <c r="AT114" s="937">
        <v>578354.73853989202</v>
      </c>
      <c r="AU114" s="937">
        <v>578354.73853989202</v>
      </c>
      <c r="AV114" s="937">
        <v>0</v>
      </c>
      <c r="AW114" s="937">
        <v>396</v>
      </c>
      <c r="AX114" s="952">
        <v>1460</v>
      </c>
      <c r="AY114" s="953">
        <v>0</v>
      </c>
      <c r="AZ114" s="960">
        <v>0</v>
      </c>
      <c r="BA114" s="961">
        <v>578354.73853989202</v>
      </c>
      <c r="BB114" s="964">
        <v>576894.73853989202</v>
      </c>
      <c r="BC114" s="174">
        <v>1</v>
      </c>
      <c r="BD114" s="183">
        <v>1460</v>
      </c>
      <c r="BE114" s="176">
        <v>0</v>
      </c>
      <c r="BF114" s="634">
        <v>0</v>
      </c>
      <c r="BG114" s="176">
        <v>0</v>
      </c>
      <c r="BH114" s="634">
        <v>0</v>
      </c>
      <c r="BI114" s="185">
        <v>0</v>
      </c>
      <c r="BJ114" s="634">
        <v>0</v>
      </c>
      <c r="BK114" s="180">
        <v>1460</v>
      </c>
      <c r="BL114" s="13"/>
    </row>
    <row r="115" spans="1:64" ht="14.5" x14ac:dyDescent="0.35">
      <c r="A115" s="951">
        <v>4703210</v>
      </c>
      <c r="B115" s="937" t="s">
        <v>204</v>
      </c>
      <c r="C115" s="937">
        <v>472653.81972503749</v>
      </c>
      <c r="D115" s="937">
        <v>112903.44760903037</v>
      </c>
      <c r="E115" s="937">
        <v>194984.4830121352</v>
      </c>
      <c r="F115" s="937">
        <v>194296.0245277271</v>
      </c>
      <c r="G115" s="937">
        <v>974837.77487393026</v>
      </c>
      <c r="H115" s="937">
        <v>455052.51146190532</v>
      </c>
      <c r="I115" s="937">
        <v>111377.67777666003</v>
      </c>
      <c r="J115" s="937">
        <v>175706.40678342318</v>
      </c>
      <c r="K115" s="937">
        <v>175089.09497537711</v>
      </c>
      <c r="L115" s="937">
        <v>917225.69099736563</v>
      </c>
      <c r="M115" s="937">
        <v>917225.69099736563</v>
      </c>
      <c r="N115" s="937">
        <v>955040.63920154294</v>
      </c>
      <c r="O115" s="1012">
        <v>-37814.948204177315</v>
      </c>
      <c r="P115" s="1013" t="s">
        <v>108</v>
      </c>
      <c r="Q115" s="1014">
        <v>0</v>
      </c>
      <c r="R115" s="165">
        <v>917225.69099736563</v>
      </c>
      <c r="S115" s="956">
        <v>0.96040488053388773</v>
      </c>
      <c r="T115" s="957">
        <v>1</v>
      </c>
      <c r="U115" s="951" t="b">
        <v>0</v>
      </c>
      <c r="V115" s="937">
        <v>908614.87597352092</v>
      </c>
      <c r="W115" s="937">
        <v>908614.87597352103</v>
      </c>
      <c r="X115" s="937">
        <v>908614.87597352103</v>
      </c>
      <c r="Y115" s="937">
        <v>463055.10285506526</v>
      </c>
      <c r="Z115" s="937">
        <v>110610.5893224449</v>
      </c>
      <c r="AA115" s="937">
        <v>191024.71210081541</v>
      </c>
      <c r="AB115" s="937">
        <v>190350.23492321745</v>
      </c>
      <c r="AC115" s="937">
        <v>955040.63920154294</v>
      </c>
      <c r="AD115" s="958">
        <v>0.17793367346938777</v>
      </c>
      <c r="AE115" s="959">
        <v>0</v>
      </c>
      <c r="AF115" s="959">
        <v>0.9</v>
      </c>
      <c r="AG115" s="959">
        <v>0</v>
      </c>
      <c r="AH115" s="959">
        <v>0.9</v>
      </c>
      <c r="AI115" s="937">
        <v>859536.57528138871</v>
      </c>
      <c r="AJ115" s="937">
        <v>0</v>
      </c>
      <c r="AK115" s="937">
        <v>908614.87597352103</v>
      </c>
      <c r="AL115" s="937">
        <v>907916.4487460556</v>
      </c>
      <c r="AM115" s="937">
        <v>907916.4487460556</v>
      </c>
      <c r="AN115" s="937">
        <v>0</v>
      </c>
      <c r="AO115" s="937">
        <v>907916.4487460556</v>
      </c>
      <c r="AP115" s="937">
        <v>907914.51260572055</v>
      </c>
      <c r="AQ115" s="937">
        <v>907914.51260572055</v>
      </c>
      <c r="AR115" s="937">
        <v>0</v>
      </c>
      <c r="AS115" s="937">
        <v>907914.51260572055</v>
      </c>
      <c r="AT115" s="937">
        <v>907914.51260572055</v>
      </c>
      <c r="AU115" s="937">
        <v>907914.51260572055</v>
      </c>
      <c r="AV115" s="937">
        <v>0</v>
      </c>
      <c r="AW115" s="937">
        <v>837</v>
      </c>
      <c r="AX115" s="952">
        <v>1085</v>
      </c>
      <c r="AY115" s="953">
        <v>0</v>
      </c>
      <c r="AZ115" s="960">
        <v>0</v>
      </c>
      <c r="BA115" s="961">
        <v>907914.51260572055</v>
      </c>
      <c r="BB115" s="964">
        <v>906829.51260572055</v>
      </c>
      <c r="BC115" s="174">
        <v>1</v>
      </c>
      <c r="BD115" s="183">
        <v>1085</v>
      </c>
      <c r="BE115" s="176">
        <v>0</v>
      </c>
      <c r="BF115" s="634">
        <v>0</v>
      </c>
      <c r="BG115" s="176">
        <v>0</v>
      </c>
      <c r="BH115" s="634">
        <v>0</v>
      </c>
      <c r="BI115" s="185">
        <v>0</v>
      </c>
      <c r="BJ115" s="634">
        <v>0</v>
      </c>
      <c r="BK115" s="180">
        <v>1085</v>
      </c>
      <c r="BL115" s="13"/>
    </row>
    <row r="116" spans="1:64" ht="14.5" x14ac:dyDescent="0.35">
      <c r="A116" s="951">
        <v>4703240</v>
      </c>
      <c r="B116" s="937" t="s">
        <v>205</v>
      </c>
      <c r="C116" s="937">
        <v>386226.76400764176</v>
      </c>
      <c r="D116" s="937">
        <v>93129.263566424677</v>
      </c>
      <c r="E116" s="937">
        <v>164140.75269119503</v>
      </c>
      <c r="F116" s="937">
        <v>165854.48902138192</v>
      </c>
      <c r="G116" s="937">
        <v>809351.26928664336</v>
      </c>
      <c r="H116" s="937">
        <v>443455.29939794878</v>
      </c>
      <c r="I116" s="937">
        <v>108539.16899837134</v>
      </c>
      <c r="J116" s="937">
        <v>210517.21844602071</v>
      </c>
      <c r="K116" s="937">
        <v>176086.44687130942</v>
      </c>
      <c r="L116" s="937">
        <v>938598.13371365028</v>
      </c>
      <c r="M116" s="937">
        <v>938598.13371365028</v>
      </c>
      <c r="N116" s="937">
        <v>692582.4264880846</v>
      </c>
      <c r="O116" s="1012">
        <v>246015.70722556568</v>
      </c>
      <c r="P116" s="1013">
        <v>246015.70722556568</v>
      </c>
      <c r="Q116" s="1014">
        <v>199309.83344050706</v>
      </c>
      <c r="R116" s="165">
        <v>739288.30027314322</v>
      </c>
      <c r="S116" s="956">
        <v>1.0674372782195654</v>
      </c>
      <c r="T116" s="957">
        <v>0.78765157708984646</v>
      </c>
      <c r="U116" s="951" t="b">
        <v>0</v>
      </c>
      <c r="V116" s="937">
        <v>732347.94211982703</v>
      </c>
      <c r="W116" s="937">
        <v>732347.94211982714</v>
      </c>
      <c r="X116" s="937">
        <v>732347.94211982714</v>
      </c>
      <c r="Y116" s="937">
        <v>330504.04631702206</v>
      </c>
      <c r="Z116" s="937">
        <v>79693.074917560036</v>
      </c>
      <c r="AA116" s="937">
        <v>140459.40878630622</v>
      </c>
      <c r="AB116" s="937">
        <v>141925.89646719632</v>
      </c>
      <c r="AC116" s="937">
        <v>692582.4264880846</v>
      </c>
      <c r="AD116" s="958">
        <v>0.24382810118866199</v>
      </c>
      <c r="AE116" s="959">
        <v>0</v>
      </c>
      <c r="AF116" s="959">
        <v>0.9</v>
      </c>
      <c r="AG116" s="959">
        <v>0</v>
      </c>
      <c r="AH116" s="959">
        <v>0.9</v>
      </c>
      <c r="AI116" s="937">
        <v>623324.1838392762</v>
      </c>
      <c r="AJ116" s="937">
        <v>0</v>
      </c>
      <c r="AK116" s="937">
        <v>732347.94211982714</v>
      </c>
      <c r="AL116" s="937">
        <v>731785.00642916199</v>
      </c>
      <c r="AM116" s="937">
        <v>731785.00642916199</v>
      </c>
      <c r="AN116" s="937">
        <v>0</v>
      </c>
      <c r="AO116" s="937">
        <v>731785.00642916199</v>
      </c>
      <c r="AP116" s="937">
        <v>731783.44589077821</v>
      </c>
      <c r="AQ116" s="937">
        <v>731783.44589077821</v>
      </c>
      <c r="AR116" s="937">
        <v>0</v>
      </c>
      <c r="AS116" s="937">
        <v>731783.44589077821</v>
      </c>
      <c r="AT116" s="937">
        <v>731783.44589077821</v>
      </c>
      <c r="AU116" s="937">
        <v>731783.44589077821</v>
      </c>
      <c r="AV116" s="937">
        <v>0</v>
      </c>
      <c r="AW116" s="937">
        <v>800</v>
      </c>
      <c r="AX116" s="952">
        <v>915</v>
      </c>
      <c r="AY116" s="953">
        <v>0</v>
      </c>
      <c r="AZ116" s="960">
        <v>0</v>
      </c>
      <c r="BA116" s="961">
        <v>731783.44589077821</v>
      </c>
      <c r="BB116" s="964">
        <v>730868.44589077821</v>
      </c>
      <c r="BC116" s="174">
        <v>1</v>
      </c>
      <c r="BD116" s="183">
        <v>915</v>
      </c>
      <c r="BE116" s="176">
        <v>0</v>
      </c>
      <c r="BF116" s="634">
        <v>0</v>
      </c>
      <c r="BG116" s="176">
        <v>0</v>
      </c>
      <c r="BH116" s="634">
        <v>0</v>
      </c>
      <c r="BI116" s="185">
        <v>0</v>
      </c>
      <c r="BJ116" s="634">
        <v>0</v>
      </c>
      <c r="BK116" s="180">
        <v>915</v>
      </c>
      <c r="BL116" s="13"/>
    </row>
    <row r="117" spans="1:64" ht="14.5" x14ac:dyDescent="0.35">
      <c r="A117" s="951">
        <v>4703270</v>
      </c>
      <c r="B117" s="937" t="s">
        <v>206</v>
      </c>
      <c r="C117" s="937">
        <v>111339.20015807929</v>
      </c>
      <c r="D117" s="937">
        <v>26595.74307299978</v>
      </c>
      <c r="E117" s="937">
        <v>83653.423759186597</v>
      </c>
      <c r="F117" s="937">
        <v>83358.057130790781</v>
      </c>
      <c r="G117" s="937">
        <v>304946.42412105645</v>
      </c>
      <c r="H117" s="937">
        <v>105772.24015017532</v>
      </c>
      <c r="I117" s="937">
        <v>25411.411919917569</v>
      </c>
      <c r="J117" s="937">
        <v>79470.752571227262</v>
      </c>
      <c r="K117" s="937">
        <v>79190.154274251239</v>
      </c>
      <c r="L117" s="937">
        <v>289844.55891557137</v>
      </c>
      <c r="M117" s="937">
        <v>289844.55891557137</v>
      </c>
      <c r="N117" s="937">
        <v>301923.44002867542</v>
      </c>
      <c r="O117" s="1012">
        <v>-12078.881113104057</v>
      </c>
      <c r="P117" s="1013" t="s">
        <v>108</v>
      </c>
      <c r="Q117" s="1014">
        <v>0</v>
      </c>
      <c r="R117" s="165">
        <v>289844.55891557137</v>
      </c>
      <c r="S117" s="956">
        <v>0.95999356289807491</v>
      </c>
      <c r="T117" s="957">
        <v>1</v>
      </c>
      <c r="U117" s="951" t="b">
        <v>0</v>
      </c>
      <c r="V117" s="937">
        <v>287123.52972179028</v>
      </c>
      <c r="W117" s="937">
        <v>287123.52972179034</v>
      </c>
      <c r="X117" s="937">
        <v>287123.52972179034</v>
      </c>
      <c r="Y117" s="937">
        <v>110235.4763419814</v>
      </c>
      <c r="Z117" s="937">
        <v>26332.095094616485</v>
      </c>
      <c r="AA117" s="937">
        <v>82824.153601236365</v>
      </c>
      <c r="AB117" s="937">
        <v>82531.714990841181</v>
      </c>
      <c r="AC117" s="937">
        <v>301923.44002867542</v>
      </c>
      <c r="AD117" s="958">
        <v>0.45472440944881892</v>
      </c>
      <c r="AE117" s="959">
        <v>0</v>
      </c>
      <c r="AF117" s="959">
        <v>0</v>
      </c>
      <c r="AG117" s="959">
        <v>0.95</v>
      </c>
      <c r="AH117" s="959">
        <v>0.95</v>
      </c>
      <c r="AI117" s="937">
        <v>286827.26802724163</v>
      </c>
      <c r="AJ117" s="937">
        <v>0</v>
      </c>
      <c r="AK117" s="937">
        <v>287123.52972179034</v>
      </c>
      <c r="AL117" s="937">
        <v>286902.82577327878</v>
      </c>
      <c r="AM117" s="937">
        <v>286902.82577327878</v>
      </c>
      <c r="AN117" s="937">
        <v>0</v>
      </c>
      <c r="AO117" s="937">
        <v>286902.82577327878</v>
      </c>
      <c r="AP117" s="937">
        <v>286902.21395031427</v>
      </c>
      <c r="AQ117" s="937">
        <v>286902.21395031427</v>
      </c>
      <c r="AR117" s="937">
        <v>0</v>
      </c>
      <c r="AS117" s="937">
        <v>286902.21395031427</v>
      </c>
      <c r="AT117" s="937">
        <v>286902.21395031427</v>
      </c>
      <c r="AU117" s="937">
        <v>286902.21395031427</v>
      </c>
      <c r="AV117" s="937">
        <v>0</v>
      </c>
      <c r="AW117" s="937">
        <v>231</v>
      </c>
      <c r="AX117" s="952">
        <v>1242</v>
      </c>
      <c r="AY117" s="953">
        <v>0</v>
      </c>
      <c r="AZ117" s="960">
        <v>0</v>
      </c>
      <c r="BA117" s="961">
        <v>286902.21395031427</v>
      </c>
      <c r="BB117" s="964">
        <v>286902.21395031427</v>
      </c>
      <c r="BC117" s="174">
        <v>0</v>
      </c>
      <c r="BD117" s="183">
        <v>0</v>
      </c>
      <c r="BE117" s="176">
        <v>0</v>
      </c>
      <c r="BF117" s="634">
        <v>0</v>
      </c>
      <c r="BG117" s="176">
        <v>0</v>
      </c>
      <c r="BH117" s="634">
        <v>0</v>
      </c>
      <c r="BI117" s="185">
        <v>0</v>
      </c>
      <c r="BJ117" s="634">
        <v>0</v>
      </c>
      <c r="BK117" s="180">
        <v>0</v>
      </c>
      <c r="BL117" s="13"/>
    </row>
    <row r="118" spans="1:64" ht="14.5" x14ac:dyDescent="0.35">
      <c r="A118" s="951">
        <v>4703300</v>
      </c>
      <c r="B118" s="937" t="s">
        <v>207</v>
      </c>
      <c r="C118" s="937">
        <v>439607.69887048658</v>
      </c>
      <c r="D118" s="937">
        <v>106000.7877991826</v>
      </c>
      <c r="E118" s="937">
        <v>194552.22066565815</v>
      </c>
      <c r="F118" s="937">
        <v>196583.47252241397</v>
      </c>
      <c r="G118" s="937">
        <v>936744.17985774123</v>
      </c>
      <c r="H118" s="937">
        <v>415290.6415283407</v>
      </c>
      <c r="I118" s="937">
        <v>101645.64767967028</v>
      </c>
      <c r="J118" s="937">
        <v>175005.1323878651</v>
      </c>
      <c r="K118" s="937">
        <v>176832.29991588602</v>
      </c>
      <c r="L118" s="937">
        <v>868773.72151176212</v>
      </c>
      <c r="M118" s="937">
        <v>868773.72151176212</v>
      </c>
      <c r="N118" s="937">
        <v>848443.13614744577</v>
      </c>
      <c r="O118" s="1012">
        <v>20330.585364316357</v>
      </c>
      <c r="P118" s="1013">
        <v>20330.585364316357</v>
      </c>
      <c r="Q118" s="1014">
        <v>16470.840941040595</v>
      </c>
      <c r="R118" s="165">
        <v>852302.88057072158</v>
      </c>
      <c r="S118" s="956">
        <v>1.0045492081423417</v>
      </c>
      <c r="T118" s="957">
        <v>0.98104127630336302</v>
      </c>
      <c r="U118" s="951" t="b">
        <v>0</v>
      </c>
      <c r="V118" s="937">
        <v>844301.55382974865</v>
      </c>
      <c r="W118" s="937">
        <v>844301.55382974888</v>
      </c>
      <c r="X118" s="937">
        <v>844301.55382974888</v>
      </c>
      <c r="Y118" s="937">
        <v>398168.61713608995</v>
      </c>
      <c r="Z118" s="937">
        <v>96008.75326292016</v>
      </c>
      <c r="AA118" s="937">
        <v>176212.99368103759</v>
      </c>
      <c r="AB118" s="937">
        <v>178052.77206739807</v>
      </c>
      <c r="AC118" s="937">
        <v>848443.13614744577</v>
      </c>
      <c r="AD118" s="958">
        <v>0.20877290394225431</v>
      </c>
      <c r="AE118" s="959">
        <v>0</v>
      </c>
      <c r="AF118" s="959">
        <v>0.9</v>
      </c>
      <c r="AG118" s="959">
        <v>0</v>
      </c>
      <c r="AH118" s="959">
        <v>0.9</v>
      </c>
      <c r="AI118" s="937">
        <v>763598.82253270119</v>
      </c>
      <c r="AJ118" s="937">
        <v>0</v>
      </c>
      <c r="AK118" s="937">
        <v>844301.55382974888</v>
      </c>
      <c r="AL118" s="937">
        <v>843652.56248151208</v>
      </c>
      <c r="AM118" s="937">
        <v>843652.56248151208</v>
      </c>
      <c r="AN118" s="937">
        <v>0</v>
      </c>
      <c r="AO118" s="937">
        <v>843652.56248151208</v>
      </c>
      <c r="AP118" s="937">
        <v>843650.76338451682</v>
      </c>
      <c r="AQ118" s="937">
        <v>843650.76338451682</v>
      </c>
      <c r="AR118" s="937">
        <v>0</v>
      </c>
      <c r="AS118" s="937">
        <v>843650.76338451682</v>
      </c>
      <c r="AT118" s="937">
        <v>843650.76338451682</v>
      </c>
      <c r="AU118" s="937">
        <v>843650.76338451682</v>
      </c>
      <c r="AV118" s="937">
        <v>0</v>
      </c>
      <c r="AW118" s="937">
        <v>752</v>
      </c>
      <c r="AX118" s="952">
        <v>1122</v>
      </c>
      <c r="AY118" s="953">
        <v>0</v>
      </c>
      <c r="AZ118" s="960">
        <v>0</v>
      </c>
      <c r="BA118" s="961">
        <v>843650.76338451682</v>
      </c>
      <c r="BB118" s="964">
        <v>842528.76338451682</v>
      </c>
      <c r="BC118" s="174">
        <v>0</v>
      </c>
      <c r="BD118" s="183">
        <v>0</v>
      </c>
      <c r="BE118" s="176">
        <v>0</v>
      </c>
      <c r="BF118" s="634">
        <v>0</v>
      </c>
      <c r="BG118" s="176">
        <v>0</v>
      </c>
      <c r="BH118" s="634">
        <v>0</v>
      </c>
      <c r="BI118" s="185">
        <v>1</v>
      </c>
      <c r="BJ118" s="634">
        <v>1122</v>
      </c>
      <c r="BK118" s="180">
        <v>1122</v>
      </c>
      <c r="BL118" s="13"/>
    </row>
    <row r="119" spans="1:64" ht="14.5" x14ac:dyDescent="0.35">
      <c r="A119" s="951">
        <v>4703330</v>
      </c>
      <c r="B119" s="937" t="s">
        <v>208</v>
      </c>
      <c r="C119" s="937">
        <v>217710.47944062189</v>
      </c>
      <c r="D119" s="937">
        <v>52495.628243404695</v>
      </c>
      <c r="E119" s="937">
        <v>130345.23852791151</v>
      </c>
      <c r="F119" s="937">
        <v>131706.12768596486</v>
      </c>
      <c r="G119" s="937">
        <v>532257.47389790299</v>
      </c>
      <c r="H119" s="937">
        <v>241332.46056899583</v>
      </c>
      <c r="I119" s="937">
        <v>59068.016005340338</v>
      </c>
      <c r="J119" s="937">
        <v>153736.92080629533</v>
      </c>
      <c r="K119" s="937">
        <v>148242.58859128645</v>
      </c>
      <c r="L119" s="937">
        <v>602379.98597191798</v>
      </c>
      <c r="M119" s="937">
        <v>602379.98597191798</v>
      </c>
      <c r="N119" s="937">
        <v>493027.51310443808</v>
      </c>
      <c r="O119" s="1012">
        <v>109352.4728674799</v>
      </c>
      <c r="P119" s="1013">
        <v>109352.4728674799</v>
      </c>
      <c r="Q119" s="1014">
        <v>88591.998451308929</v>
      </c>
      <c r="R119" s="165">
        <v>513787.98752060905</v>
      </c>
      <c r="S119" s="956">
        <v>1.0421081458222257</v>
      </c>
      <c r="T119" s="957">
        <v>0.85293004330419608</v>
      </c>
      <c r="U119" s="951" t="b">
        <v>0</v>
      </c>
      <c r="V119" s="937">
        <v>508964.6017765805</v>
      </c>
      <c r="W119" s="937">
        <v>508964.60177658062</v>
      </c>
      <c r="X119" s="937">
        <v>508964.60177658062</v>
      </c>
      <c r="Y119" s="937">
        <v>201664.15977086686</v>
      </c>
      <c r="Z119" s="937">
        <v>48626.445491051069</v>
      </c>
      <c r="AA119" s="937">
        <v>120738.16141236188</v>
      </c>
      <c r="AB119" s="937">
        <v>121998.74643015824</v>
      </c>
      <c r="AC119" s="937">
        <v>493027.51310443808</v>
      </c>
      <c r="AD119" s="958">
        <v>0.35616438356164382</v>
      </c>
      <c r="AE119" s="959">
        <v>0</v>
      </c>
      <c r="AF119" s="959">
        <v>0</v>
      </c>
      <c r="AG119" s="959">
        <v>0.95</v>
      </c>
      <c r="AH119" s="959">
        <v>0.95</v>
      </c>
      <c r="AI119" s="937">
        <v>468376.13744921616</v>
      </c>
      <c r="AJ119" s="937">
        <v>0</v>
      </c>
      <c r="AK119" s="937">
        <v>508964.60177658062</v>
      </c>
      <c r="AL119" s="937">
        <v>508573.37470656814</v>
      </c>
      <c r="AM119" s="937">
        <v>508573.37470656814</v>
      </c>
      <c r="AN119" s="937">
        <v>0</v>
      </c>
      <c r="AO119" s="937">
        <v>508573.37470656814</v>
      </c>
      <c r="AP119" s="937">
        <v>508572.29016908072</v>
      </c>
      <c r="AQ119" s="937">
        <v>508572.29016908072</v>
      </c>
      <c r="AR119" s="937">
        <v>0</v>
      </c>
      <c r="AS119" s="937">
        <v>508572.29016908072</v>
      </c>
      <c r="AT119" s="937">
        <v>508572.29016908072</v>
      </c>
      <c r="AU119" s="937">
        <v>508572.29016908072</v>
      </c>
      <c r="AV119" s="937">
        <v>0</v>
      </c>
      <c r="AW119" s="937">
        <v>442</v>
      </c>
      <c r="AX119" s="952">
        <v>1151</v>
      </c>
      <c r="AY119" s="953">
        <v>0</v>
      </c>
      <c r="AZ119" s="960">
        <v>0</v>
      </c>
      <c r="BA119" s="961">
        <v>508572.29016908072</v>
      </c>
      <c r="BB119" s="964">
        <v>508572.29016908072</v>
      </c>
      <c r="BC119" s="174">
        <v>0</v>
      </c>
      <c r="BD119" s="183">
        <v>0</v>
      </c>
      <c r="BE119" s="176">
        <v>0</v>
      </c>
      <c r="BF119" s="634">
        <v>0</v>
      </c>
      <c r="BG119" s="176">
        <v>0</v>
      </c>
      <c r="BH119" s="634">
        <v>0</v>
      </c>
      <c r="BI119" s="185">
        <v>0</v>
      </c>
      <c r="BJ119" s="634">
        <v>0</v>
      </c>
      <c r="BK119" s="180">
        <v>0</v>
      </c>
      <c r="BL119" s="13"/>
    </row>
    <row r="120" spans="1:64" ht="14.5" x14ac:dyDescent="0.35">
      <c r="A120" s="951">
        <v>4703360</v>
      </c>
      <c r="B120" s="937" t="s">
        <v>209</v>
      </c>
      <c r="C120" s="937">
        <v>223467.24692583064</v>
      </c>
      <c r="D120" s="937">
        <v>53883.733797917812</v>
      </c>
      <c r="E120" s="937">
        <v>136532.31885108308</v>
      </c>
      <c r="F120" s="937">
        <v>137957.80515612013</v>
      </c>
      <c r="G120" s="937">
        <v>551841.1047309516</v>
      </c>
      <c r="H120" s="937">
        <v>201120.52223324758</v>
      </c>
      <c r="I120" s="937">
        <v>49200.818823670183</v>
      </c>
      <c r="J120" s="937">
        <v>122879.08696597477</v>
      </c>
      <c r="K120" s="937">
        <v>124162.02464050811</v>
      </c>
      <c r="L120" s="937">
        <v>497362.45266340068</v>
      </c>
      <c r="M120" s="937">
        <v>497362.45266340068</v>
      </c>
      <c r="N120" s="937">
        <v>490572.65465642628</v>
      </c>
      <c r="O120" s="1012">
        <v>6789.7980069743935</v>
      </c>
      <c r="P120" s="1013">
        <v>6789.7980069743935</v>
      </c>
      <c r="Q120" s="1014">
        <v>5500.7606023462977</v>
      </c>
      <c r="R120" s="165">
        <v>491861.6920610544</v>
      </c>
      <c r="S120" s="956">
        <v>1.0026276177287763</v>
      </c>
      <c r="T120" s="957">
        <v>0.98894013697075556</v>
      </c>
      <c r="U120" s="951" t="b">
        <v>0</v>
      </c>
      <c r="V120" s="937">
        <v>487244.14799395826</v>
      </c>
      <c r="W120" s="937">
        <v>487244.14799395838</v>
      </c>
      <c r="X120" s="937">
        <v>487244.14799395838</v>
      </c>
      <c r="Y120" s="937">
        <v>198656.67782507089</v>
      </c>
      <c r="Z120" s="937">
        <v>47901.263797542771</v>
      </c>
      <c r="AA120" s="937">
        <v>121373.74604928872</v>
      </c>
      <c r="AB120" s="937">
        <v>122640.96698452396</v>
      </c>
      <c r="AC120" s="937">
        <v>490572.65465642628</v>
      </c>
      <c r="AD120" s="958">
        <v>0.29521492295214924</v>
      </c>
      <c r="AE120" s="959">
        <v>0</v>
      </c>
      <c r="AF120" s="959">
        <v>0.9</v>
      </c>
      <c r="AG120" s="959">
        <v>0</v>
      </c>
      <c r="AH120" s="959">
        <v>0.9</v>
      </c>
      <c r="AI120" s="937">
        <v>441515.38919078367</v>
      </c>
      <c r="AJ120" s="937">
        <v>0</v>
      </c>
      <c r="AK120" s="937">
        <v>487244.14799395838</v>
      </c>
      <c r="AL120" s="937">
        <v>486869.6168384811</v>
      </c>
      <c r="AM120" s="937">
        <v>486869.6168384811</v>
      </c>
      <c r="AN120" s="937">
        <v>0</v>
      </c>
      <c r="AO120" s="937">
        <v>486869.6168384811</v>
      </c>
      <c r="AP120" s="937">
        <v>486868.57858446077</v>
      </c>
      <c r="AQ120" s="937">
        <v>486868.57858446077</v>
      </c>
      <c r="AR120" s="937">
        <v>0</v>
      </c>
      <c r="AS120" s="937">
        <v>486868.57858446077</v>
      </c>
      <c r="AT120" s="937">
        <v>486868.57858446077</v>
      </c>
      <c r="AU120" s="937">
        <v>486868.57858446077</v>
      </c>
      <c r="AV120" s="937">
        <v>0</v>
      </c>
      <c r="AW120" s="937">
        <v>364</v>
      </c>
      <c r="AX120" s="952">
        <v>1338</v>
      </c>
      <c r="AY120" s="953">
        <v>0</v>
      </c>
      <c r="AZ120" s="960">
        <v>0</v>
      </c>
      <c r="BA120" s="961">
        <v>486868.57858446077</v>
      </c>
      <c r="BB120" s="964">
        <v>486868.57858446077</v>
      </c>
      <c r="BC120" s="174">
        <v>0</v>
      </c>
      <c r="BD120" s="183">
        <v>0</v>
      </c>
      <c r="BE120" s="176">
        <v>0</v>
      </c>
      <c r="BF120" s="634">
        <v>0</v>
      </c>
      <c r="BG120" s="176">
        <v>0</v>
      </c>
      <c r="BH120" s="634">
        <v>0</v>
      </c>
      <c r="BI120" s="185">
        <v>0</v>
      </c>
      <c r="BJ120" s="634">
        <v>0</v>
      </c>
      <c r="BK120" s="180">
        <v>0</v>
      </c>
      <c r="BL120" s="13"/>
    </row>
    <row r="121" spans="1:64" ht="14.5" x14ac:dyDescent="0.35">
      <c r="A121" s="951">
        <v>4703390</v>
      </c>
      <c r="B121" s="937" t="s">
        <v>210</v>
      </c>
      <c r="C121" s="937">
        <v>92631.622261995421</v>
      </c>
      <c r="D121" s="937">
        <v>22335.880286256328</v>
      </c>
      <c r="E121" s="937">
        <v>43049.656392993675</v>
      </c>
      <c r="F121" s="937">
        <v>43499.122835380091</v>
      </c>
      <c r="G121" s="937">
        <v>201516.28177662552</v>
      </c>
      <c r="H121" s="937">
        <v>91673.20012460713</v>
      </c>
      <c r="I121" s="937">
        <v>22437.736056948499</v>
      </c>
      <c r="J121" s="937">
        <v>43478.574711201676</v>
      </c>
      <c r="K121" s="937">
        <v>39330.600696855821</v>
      </c>
      <c r="L121" s="937">
        <v>196920.11158961314</v>
      </c>
      <c r="M121" s="937">
        <v>196920.11158961314</v>
      </c>
      <c r="N121" s="937">
        <v>188521.58529737947</v>
      </c>
      <c r="O121" s="1012">
        <v>8398.5262922336697</v>
      </c>
      <c r="P121" s="1013">
        <v>8398.5262922336697</v>
      </c>
      <c r="Q121" s="1014">
        <v>6804.0731843030117</v>
      </c>
      <c r="R121" s="165">
        <v>190116.03840531013</v>
      </c>
      <c r="S121" s="956">
        <v>1.0084576686824245</v>
      </c>
      <c r="T121" s="957">
        <v>0.96544754555856194</v>
      </c>
      <c r="U121" s="951" t="b">
        <v>0</v>
      </c>
      <c r="V121" s="937">
        <v>188331.24971497786</v>
      </c>
      <c r="W121" s="937">
        <v>188331.24971497792</v>
      </c>
      <c r="X121" s="937">
        <v>188331.24971497792</v>
      </c>
      <c r="Y121" s="937">
        <v>86658.309311486111</v>
      </c>
      <c r="Z121" s="937">
        <v>20895.560018545122</v>
      </c>
      <c r="AA121" s="937">
        <v>40273.616593971958</v>
      </c>
      <c r="AB121" s="937">
        <v>40694.099373376281</v>
      </c>
      <c r="AC121" s="937">
        <v>188521.58529737947</v>
      </c>
      <c r="AD121" s="958">
        <v>0.24447717231222385</v>
      </c>
      <c r="AE121" s="959">
        <v>0</v>
      </c>
      <c r="AF121" s="959">
        <v>0.9</v>
      </c>
      <c r="AG121" s="959">
        <v>0</v>
      </c>
      <c r="AH121" s="959">
        <v>0.9</v>
      </c>
      <c r="AI121" s="937">
        <v>169669.42676764153</v>
      </c>
      <c r="AJ121" s="937">
        <v>0</v>
      </c>
      <c r="AK121" s="937">
        <v>188331.24971497792</v>
      </c>
      <c r="AL121" s="937">
        <v>188186.48467088529</v>
      </c>
      <c r="AM121" s="937">
        <v>188186.48467088529</v>
      </c>
      <c r="AN121" s="937">
        <v>0</v>
      </c>
      <c r="AO121" s="937">
        <v>188186.48467088529</v>
      </c>
      <c r="AP121" s="937">
        <v>188186.08336144322</v>
      </c>
      <c r="AQ121" s="937">
        <v>188186.08336144322</v>
      </c>
      <c r="AR121" s="937">
        <v>0</v>
      </c>
      <c r="AS121" s="937">
        <v>188186.08336144322</v>
      </c>
      <c r="AT121" s="937">
        <v>188186.08336144322</v>
      </c>
      <c r="AU121" s="937">
        <v>188186.08336144322</v>
      </c>
      <c r="AV121" s="937">
        <v>0</v>
      </c>
      <c r="AW121" s="937">
        <v>166</v>
      </c>
      <c r="AX121" s="952">
        <v>1134</v>
      </c>
      <c r="AY121" s="953">
        <v>0</v>
      </c>
      <c r="AZ121" s="960">
        <v>0</v>
      </c>
      <c r="BA121" s="961">
        <v>188186.08336144322</v>
      </c>
      <c r="BB121" s="964">
        <v>179114.08336144322</v>
      </c>
      <c r="BC121" s="174">
        <v>0</v>
      </c>
      <c r="BD121" s="183">
        <v>0</v>
      </c>
      <c r="BE121" s="176">
        <v>0</v>
      </c>
      <c r="BF121" s="634">
        <v>0</v>
      </c>
      <c r="BG121" s="176">
        <v>0</v>
      </c>
      <c r="BH121" s="634">
        <v>0</v>
      </c>
      <c r="BI121" s="185">
        <v>8</v>
      </c>
      <c r="BJ121" s="634">
        <v>9072</v>
      </c>
      <c r="BK121" s="180">
        <v>9072</v>
      </c>
      <c r="BL121" s="13"/>
    </row>
    <row r="122" spans="1:64" ht="14.5" x14ac:dyDescent="0.35">
      <c r="A122" s="951">
        <v>4703420</v>
      </c>
      <c r="B122" s="937" t="s">
        <v>211</v>
      </c>
      <c r="C122" s="937">
        <v>309818.75920396211</v>
      </c>
      <c r="D122" s="937">
        <v>74705.31711561438</v>
      </c>
      <c r="E122" s="937">
        <v>139624.08002694134</v>
      </c>
      <c r="F122" s="937">
        <v>139131.09011801501</v>
      </c>
      <c r="G122" s="937">
        <v>663279.2464645328</v>
      </c>
      <c r="H122" s="937">
        <v>297109.5281146905</v>
      </c>
      <c r="I122" s="937">
        <v>72719.89155806198</v>
      </c>
      <c r="J122" s="937">
        <v>127279.32536838058</v>
      </c>
      <c r="K122" s="937">
        <v>125217.98110621351</v>
      </c>
      <c r="L122" s="937">
        <v>622326.72614734655</v>
      </c>
      <c r="M122" s="937">
        <v>622326.72614734655</v>
      </c>
      <c r="N122" s="937">
        <v>641498.14332561486</v>
      </c>
      <c r="O122" s="1012">
        <v>-19171.417178268312</v>
      </c>
      <c r="P122" s="1013" t="s">
        <v>108</v>
      </c>
      <c r="Q122" s="1014">
        <v>0</v>
      </c>
      <c r="R122" s="165">
        <v>622326.72614734655</v>
      </c>
      <c r="S122" s="956">
        <v>0.97011461782433062</v>
      </c>
      <c r="T122" s="957">
        <v>1</v>
      </c>
      <c r="U122" s="951" t="b">
        <v>0</v>
      </c>
      <c r="V122" s="937">
        <v>616484.39053044654</v>
      </c>
      <c r="W122" s="937">
        <v>616484.39053044666</v>
      </c>
      <c r="X122" s="937">
        <v>616484.39053044666</v>
      </c>
      <c r="Y122" s="937">
        <v>299644.77232805296</v>
      </c>
      <c r="Z122" s="937">
        <v>72252.105703084861</v>
      </c>
      <c r="AA122" s="937">
        <v>135039.03307431375</v>
      </c>
      <c r="AB122" s="937">
        <v>134562.23222016337</v>
      </c>
      <c r="AC122" s="937">
        <v>641498.14332561486</v>
      </c>
      <c r="AD122" s="958">
        <v>0.2179019846091535</v>
      </c>
      <c r="AE122" s="959">
        <v>0</v>
      </c>
      <c r="AF122" s="959">
        <v>0.9</v>
      </c>
      <c r="AG122" s="959">
        <v>0</v>
      </c>
      <c r="AH122" s="959">
        <v>0.9</v>
      </c>
      <c r="AI122" s="937">
        <v>577348.32899305341</v>
      </c>
      <c r="AJ122" s="937">
        <v>0</v>
      </c>
      <c r="AK122" s="937">
        <v>616484.39053044666</v>
      </c>
      <c r="AL122" s="937">
        <v>616010.51596043969</v>
      </c>
      <c r="AM122" s="937">
        <v>616010.51596043969</v>
      </c>
      <c r="AN122" s="937">
        <v>0</v>
      </c>
      <c r="AO122" s="937">
        <v>616010.51596043969</v>
      </c>
      <c r="AP122" s="937">
        <v>616009.20231224177</v>
      </c>
      <c r="AQ122" s="937">
        <v>616009.20231224177</v>
      </c>
      <c r="AR122" s="937">
        <v>0</v>
      </c>
      <c r="AS122" s="937">
        <v>616009.20231224177</v>
      </c>
      <c r="AT122" s="937">
        <v>616009.20231224177</v>
      </c>
      <c r="AU122" s="937">
        <v>616009.20231224177</v>
      </c>
      <c r="AV122" s="937">
        <v>0</v>
      </c>
      <c r="AW122" s="937">
        <v>538</v>
      </c>
      <c r="AX122" s="952">
        <v>1145</v>
      </c>
      <c r="AY122" s="953">
        <v>0</v>
      </c>
      <c r="AZ122" s="960">
        <v>0</v>
      </c>
      <c r="BA122" s="961">
        <v>616009.20231224177</v>
      </c>
      <c r="BB122" s="964">
        <v>616009.20231224177</v>
      </c>
      <c r="BC122" s="174">
        <v>0</v>
      </c>
      <c r="BD122" s="183">
        <v>0</v>
      </c>
      <c r="BE122" s="176">
        <v>0</v>
      </c>
      <c r="BF122" s="634">
        <v>0</v>
      </c>
      <c r="BG122" s="176">
        <v>0</v>
      </c>
      <c r="BH122" s="634">
        <v>0</v>
      </c>
      <c r="BI122" s="185">
        <v>0</v>
      </c>
      <c r="BJ122" s="634">
        <v>0</v>
      </c>
      <c r="BK122" s="180">
        <v>0</v>
      </c>
      <c r="BL122" s="13"/>
    </row>
    <row r="123" spans="1:64" ht="14.5" x14ac:dyDescent="0.35">
      <c r="A123" s="951">
        <v>4703450</v>
      </c>
      <c r="B123" s="937" t="s">
        <v>212</v>
      </c>
      <c r="C123" s="937">
        <v>1365400.5789917859</v>
      </c>
      <c r="D123" s="937">
        <v>329233.39924769907</v>
      </c>
      <c r="E123" s="937">
        <v>676407.89457926981</v>
      </c>
      <c r="F123" s="937">
        <v>683470.03340805031</v>
      </c>
      <c r="G123" s="937">
        <v>3054511.9062268054</v>
      </c>
      <c r="H123" s="937">
        <v>1438054.2959305842</v>
      </c>
      <c r="I123" s="937">
        <v>351975.08850779454</v>
      </c>
      <c r="J123" s="937">
        <v>727327.30479245016</v>
      </c>
      <c r="K123" s="937">
        <v>630942.58502911485</v>
      </c>
      <c r="L123" s="937">
        <v>3148299.274259944</v>
      </c>
      <c r="M123" s="937">
        <v>3148299.274259944</v>
      </c>
      <c r="N123" s="937">
        <v>2906053.2002375284</v>
      </c>
      <c r="O123" s="1012">
        <v>242246.07402241556</v>
      </c>
      <c r="P123" s="1013">
        <v>242246.07402241556</v>
      </c>
      <c r="Q123" s="1014">
        <v>196255.86191029585</v>
      </c>
      <c r="R123" s="165">
        <v>2952043.4123496483</v>
      </c>
      <c r="S123" s="956">
        <v>1.0158256607650407</v>
      </c>
      <c r="T123" s="957">
        <v>0.93766289516538148</v>
      </c>
      <c r="U123" s="951" t="b">
        <v>0</v>
      </c>
      <c r="V123" s="937">
        <v>2924329.9498773296</v>
      </c>
      <c r="W123" s="937">
        <v>2924329.9498773301</v>
      </c>
      <c r="X123" s="937">
        <v>2924329.9498773301</v>
      </c>
      <c r="Y123" s="937">
        <v>1299037.8967246446</v>
      </c>
      <c r="Z123" s="937">
        <v>313231.63990895683</v>
      </c>
      <c r="AA123" s="937">
        <v>643532.38325929106</v>
      </c>
      <c r="AB123" s="937">
        <v>650251.28034463618</v>
      </c>
      <c r="AC123" s="937">
        <v>2906053.2002375284</v>
      </c>
      <c r="AD123" s="958">
        <v>0.21869488536155202</v>
      </c>
      <c r="AE123" s="959">
        <v>0</v>
      </c>
      <c r="AF123" s="959">
        <v>0.9</v>
      </c>
      <c r="AG123" s="959">
        <v>0</v>
      </c>
      <c r="AH123" s="959">
        <v>0.9</v>
      </c>
      <c r="AI123" s="937">
        <v>2615447.8802137757</v>
      </c>
      <c r="AJ123" s="937">
        <v>0</v>
      </c>
      <c r="AK123" s="937">
        <v>2924329.9498773301</v>
      </c>
      <c r="AL123" s="937">
        <v>2922082.0979952016</v>
      </c>
      <c r="AM123" s="937">
        <v>2922082.0979952016</v>
      </c>
      <c r="AN123" s="937">
        <v>0</v>
      </c>
      <c r="AO123" s="937">
        <v>2922082.0979952016</v>
      </c>
      <c r="AP123" s="937">
        <v>2922075.8666277449</v>
      </c>
      <c r="AQ123" s="937">
        <v>2922075.8666277449</v>
      </c>
      <c r="AR123" s="937">
        <v>0</v>
      </c>
      <c r="AS123" s="937">
        <v>2922075.8666277449</v>
      </c>
      <c r="AT123" s="937">
        <v>2922075.8666277449</v>
      </c>
      <c r="AU123" s="937">
        <v>2922075.8666277449</v>
      </c>
      <c r="AV123" s="937">
        <v>0</v>
      </c>
      <c r="AW123" s="937">
        <v>2604</v>
      </c>
      <c r="AX123" s="952">
        <v>1122</v>
      </c>
      <c r="AY123" s="953">
        <v>23</v>
      </c>
      <c r="AZ123" s="960">
        <v>25806</v>
      </c>
      <c r="BA123" s="961">
        <v>2896269.8666277449</v>
      </c>
      <c r="BB123" s="964">
        <v>2892903.8666277449</v>
      </c>
      <c r="BC123" s="174">
        <v>0</v>
      </c>
      <c r="BD123" s="183">
        <v>0</v>
      </c>
      <c r="BE123" s="176">
        <v>0</v>
      </c>
      <c r="BF123" s="634">
        <v>0</v>
      </c>
      <c r="BG123" s="176">
        <v>3</v>
      </c>
      <c r="BH123" s="634">
        <v>3366</v>
      </c>
      <c r="BI123" s="185">
        <v>0</v>
      </c>
      <c r="BJ123" s="634">
        <v>0</v>
      </c>
      <c r="BK123" s="180">
        <v>3366</v>
      </c>
      <c r="BL123" s="13"/>
    </row>
    <row r="124" spans="1:64" ht="14.5" x14ac:dyDescent="0.35">
      <c r="A124" s="951">
        <v>4703480</v>
      </c>
      <c r="B124" s="937" t="s">
        <v>213</v>
      </c>
      <c r="C124" s="937">
        <v>598605.8262996003</v>
      </c>
      <c r="D124" s="937">
        <v>142989.77121859312</v>
      </c>
      <c r="E124" s="937">
        <v>292649.45759140892</v>
      </c>
      <c r="F124" s="937">
        <v>291616.15997242002</v>
      </c>
      <c r="G124" s="937">
        <v>1325861.2150820224</v>
      </c>
      <c r="H124" s="937">
        <v>579860.60319781606</v>
      </c>
      <c r="I124" s="937">
        <v>141925.43891443327</v>
      </c>
      <c r="J124" s="937">
        <v>262746.71145593858</v>
      </c>
      <c r="K124" s="937">
        <v>261818.99556820354</v>
      </c>
      <c r="L124" s="937">
        <v>1246351.7491363913</v>
      </c>
      <c r="M124" s="937">
        <v>1246351.7491363913</v>
      </c>
      <c r="N124" s="937">
        <v>1298935.4485244746</v>
      </c>
      <c r="O124" s="1012">
        <v>-52583.699388083303</v>
      </c>
      <c r="P124" s="1013" t="s">
        <v>108</v>
      </c>
      <c r="Q124" s="1014">
        <v>0</v>
      </c>
      <c r="R124" s="165">
        <v>1246351.7491363913</v>
      </c>
      <c r="S124" s="956">
        <v>0.95951785021510061</v>
      </c>
      <c r="T124" s="957">
        <v>1</v>
      </c>
      <c r="U124" s="951" t="b">
        <v>0</v>
      </c>
      <c r="V124" s="937">
        <v>1234651.1344765588</v>
      </c>
      <c r="W124" s="937">
        <v>1234651.134476559</v>
      </c>
      <c r="X124" s="937">
        <v>1234651.134476559</v>
      </c>
      <c r="Y124" s="937">
        <v>586449.25926559593</v>
      </c>
      <c r="Z124" s="937">
        <v>140085.91585563883</v>
      </c>
      <c r="AA124" s="937">
        <v>286706.29333811882</v>
      </c>
      <c r="AB124" s="937">
        <v>285693.98006512097</v>
      </c>
      <c r="AC124" s="937">
        <v>1298935.4485244746</v>
      </c>
      <c r="AD124" s="958">
        <v>0.21731748726655348</v>
      </c>
      <c r="AE124" s="959">
        <v>0</v>
      </c>
      <c r="AF124" s="959">
        <v>0.9</v>
      </c>
      <c r="AG124" s="959">
        <v>0</v>
      </c>
      <c r="AH124" s="959">
        <v>0.9</v>
      </c>
      <c r="AI124" s="937">
        <v>1169041.9036720272</v>
      </c>
      <c r="AJ124" s="937">
        <v>0</v>
      </c>
      <c r="AK124" s="937">
        <v>1234651.134476559</v>
      </c>
      <c r="AL124" s="937">
        <v>1233702.0921578147</v>
      </c>
      <c r="AM124" s="937">
        <v>1233702.0921578147</v>
      </c>
      <c r="AN124" s="937">
        <v>0</v>
      </c>
      <c r="AO124" s="937">
        <v>1233702.0921578147</v>
      </c>
      <c r="AP124" s="937">
        <v>1233699.4612765422</v>
      </c>
      <c r="AQ124" s="937">
        <v>1233699.4612765422</v>
      </c>
      <c r="AR124" s="937">
        <v>0</v>
      </c>
      <c r="AS124" s="937">
        <v>1233699.4612765422</v>
      </c>
      <c r="AT124" s="937">
        <v>1233699.4612765422</v>
      </c>
      <c r="AU124" s="937">
        <v>1233699.4612765422</v>
      </c>
      <c r="AV124" s="937">
        <v>0</v>
      </c>
      <c r="AW124" s="937">
        <v>1024</v>
      </c>
      <c r="AX124" s="952">
        <v>1205</v>
      </c>
      <c r="AY124" s="953">
        <v>0</v>
      </c>
      <c r="AZ124" s="960">
        <v>0</v>
      </c>
      <c r="BA124" s="961">
        <v>1233699.4612765422</v>
      </c>
      <c r="BB124" s="964">
        <v>1232494.4612765422</v>
      </c>
      <c r="BC124" s="174">
        <v>1</v>
      </c>
      <c r="BD124" s="183">
        <v>1205</v>
      </c>
      <c r="BE124" s="176">
        <v>0</v>
      </c>
      <c r="BF124" s="634">
        <v>0</v>
      </c>
      <c r="BG124" s="176">
        <v>0</v>
      </c>
      <c r="BH124" s="634">
        <v>0</v>
      </c>
      <c r="BI124" s="185">
        <v>0</v>
      </c>
      <c r="BJ124" s="634">
        <v>0</v>
      </c>
      <c r="BK124" s="180">
        <v>1205</v>
      </c>
      <c r="BL124" s="13"/>
    </row>
    <row r="125" spans="1:64" ht="14.5" x14ac:dyDescent="0.35">
      <c r="A125" s="951">
        <v>4703510</v>
      </c>
      <c r="B125" s="937" t="s">
        <v>214</v>
      </c>
      <c r="C125" s="937">
        <v>32884.995827280807</v>
      </c>
      <c r="D125" s="937">
        <v>7855.2827641771482</v>
      </c>
      <c r="E125" s="937">
        <v>22642.240156830823</v>
      </c>
      <c r="F125" s="937">
        <v>22562.294090861022</v>
      </c>
      <c r="G125" s="937">
        <v>85944.812839149803</v>
      </c>
      <c r="H125" s="937">
        <v>31240.746035916764</v>
      </c>
      <c r="I125" s="937">
        <v>7462.5186259682905</v>
      </c>
      <c r="J125" s="937">
        <v>21510.128148989283</v>
      </c>
      <c r="K125" s="937">
        <v>21434.17938631797</v>
      </c>
      <c r="L125" s="937">
        <v>81647.572197192319</v>
      </c>
      <c r="M125" s="937">
        <v>81647.572197192319</v>
      </c>
      <c r="N125" s="937">
        <v>80856.227448298683</v>
      </c>
      <c r="O125" s="1012">
        <v>791.34474889363628</v>
      </c>
      <c r="P125" s="1013">
        <v>791.34474889363628</v>
      </c>
      <c r="Q125" s="1014">
        <v>641.10861812330722</v>
      </c>
      <c r="R125" s="165">
        <v>81006.463579069008</v>
      </c>
      <c r="S125" s="956">
        <v>1.0018580650558597</v>
      </c>
      <c r="T125" s="957">
        <v>0.99214785448151566</v>
      </c>
      <c r="U125" s="951" t="b">
        <v>0</v>
      </c>
      <c r="V125" s="937">
        <v>80245.98370976148</v>
      </c>
      <c r="W125" s="937">
        <v>80245.983709761495</v>
      </c>
      <c r="X125" s="937">
        <v>80245.983709761495</v>
      </c>
      <c r="Y125" s="937">
        <v>30937.954419929287</v>
      </c>
      <c r="Z125" s="937">
        <v>7390.1903892643459</v>
      </c>
      <c r="AA125" s="937">
        <v>21301.647645519795</v>
      </c>
      <c r="AB125" s="937">
        <v>21226.434993585248</v>
      </c>
      <c r="AC125" s="937">
        <v>80856.227448298683</v>
      </c>
      <c r="AD125" s="958">
        <v>0.30864197530864196</v>
      </c>
      <c r="AE125" s="959">
        <v>0</v>
      </c>
      <c r="AF125" s="959">
        <v>0</v>
      </c>
      <c r="AG125" s="959">
        <v>0.95</v>
      </c>
      <c r="AH125" s="959">
        <v>0.95</v>
      </c>
      <c r="AI125" s="937">
        <v>76813.416075883739</v>
      </c>
      <c r="AJ125" s="937">
        <v>0</v>
      </c>
      <c r="AK125" s="937">
        <v>80245.983709761495</v>
      </c>
      <c r="AL125" s="937">
        <v>80184.300832450477</v>
      </c>
      <c r="AM125" s="937">
        <v>80184.300832450477</v>
      </c>
      <c r="AN125" s="937">
        <v>0</v>
      </c>
      <c r="AO125" s="937">
        <v>80184.300832450477</v>
      </c>
      <c r="AP125" s="937">
        <v>80184.129838677545</v>
      </c>
      <c r="AQ125" s="937">
        <v>80184.129838677545</v>
      </c>
      <c r="AR125" s="937">
        <v>0</v>
      </c>
      <c r="AS125" s="937">
        <v>80184.129838677545</v>
      </c>
      <c r="AT125" s="937">
        <v>80184.129838677545</v>
      </c>
      <c r="AU125" s="937">
        <v>80184.129838677545</v>
      </c>
      <c r="AV125" s="937">
        <v>0</v>
      </c>
      <c r="AW125" s="937">
        <v>50</v>
      </c>
      <c r="AX125" s="952">
        <v>1604</v>
      </c>
      <c r="AY125" s="953">
        <v>0</v>
      </c>
      <c r="AZ125" s="960">
        <v>0</v>
      </c>
      <c r="BA125" s="961">
        <v>80184.129838677545</v>
      </c>
      <c r="BB125" s="964">
        <v>80184.129838677545</v>
      </c>
      <c r="BC125" s="174">
        <v>0</v>
      </c>
      <c r="BD125" s="183">
        <v>0</v>
      </c>
      <c r="BE125" s="176">
        <v>0</v>
      </c>
      <c r="BF125" s="634">
        <v>0</v>
      </c>
      <c r="BG125" s="176">
        <v>0</v>
      </c>
      <c r="BH125" s="634">
        <v>0</v>
      </c>
      <c r="BI125" s="185">
        <v>0</v>
      </c>
      <c r="BJ125" s="634">
        <v>0</v>
      </c>
      <c r="BK125" s="180">
        <v>0</v>
      </c>
      <c r="BL125" s="13"/>
    </row>
    <row r="126" spans="1:64" ht="14.5" x14ac:dyDescent="0.35">
      <c r="A126" s="951">
        <v>4703540</v>
      </c>
      <c r="B126" s="937" t="s">
        <v>215</v>
      </c>
      <c r="C126" s="937">
        <v>879738.74023962859</v>
      </c>
      <c r="D126" s="937">
        <v>212127.76701241179</v>
      </c>
      <c r="E126" s="937">
        <v>393388.63520098646</v>
      </c>
      <c r="F126" s="937">
        <v>397495.86868793739</v>
      </c>
      <c r="G126" s="937">
        <v>1882751.011140964</v>
      </c>
      <c r="H126" s="937">
        <v>837208.26137894252</v>
      </c>
      <c r="I126" s="937">
        <v>204913.30037550561</v>
      </c>
      <c r="J126" s="937">
        <v>375894.60198103718</v>
      </c>
      <c r="K126" s="937">
        <v>357523.60891872097</v>
      </c>
      <c r="L126" s="937">
        <v>1775539.772654206</v>
      </c>
      <c r="M126" s="937">
        <v>1775539.772654206</v>
      </c>
      <c r="N126" s="937">
        <v>1727715.8003784125</v>
      </c>
      <c r="O126" s="1012">
        <v>47823.972275793552</v>
      </c>
      <c r="P126" s="1013">
        <v>47823.972275793552</v>
      </c>
      <c r="Q126" s="1014">
        <v>38744.631618225831</v>
      </c>
      <c r="R126" s="165">
        <v>1736795.1410359801</v>
      </c>
      <c r="S126" s="956">
        <v>1.0052551123602498</v>
      </c>
      <c r="T126" s="957">
        <v>0.97817867433050643</v>
      </c>
      <c r="U126" s="951" t="b">
        <v>0</v>
      </c>
      <c r="V126" s="937">
        <v>1720490.2971567041</v>
      </c>
      <c r="W126" s="937">
        <v>1720490.2971567044</v>
      </c>
      <c r="X126" s="937">
        <v>1720490.2971567044</v>
      </c>
      <c r="Y126" s="937">
        <v>807296.61687761336</v>
      </c>
      <c r="Z126" s="937">
        <v>194660.09716507027</v>
      </c>
      <c r="AA126" s="937">
        <v>360995.03158102743</v>
      </c>
      <c r="AB126" s="937">
        <v>364764.05475470138</v>
      </c>
      <c r="AC126" s="937">
        <v>1727715.8003784125</v>
      </c>
      <c r="AD126" s="958">
        <v>0.21189643107067879</v>
      </c>
      <c r="AE126" s="959">
        <v>0</v>
      </c>
      <c r="AF126" s="959">
        <v>0.9</v>
      </c>
      <c r="AG126" s="959">
        <v>0</v>
      </c>
      <c r="AH126" s="959">
        <v>0.9</v>
      </c>
      <c r="AI126" s="937">
        <v>1554944.2203405714</v>
      </c>
      <c r="AJ126" s="937">
        <v>0</v>
      </c>
      <c r="AK126" s="937">
        <v>1720490.2971567044</v>
      </c>
      <c r="AL126" s="937">
        <v>1719167.8036559934</v>
      </c>
      <c r="AM126" s="937">
        <v>1719167.8036559934</v>
      </c>
      <c r="AN126" s="937">
        <v>0</v>
      </c>
      <c r="AO126" s="937">
        <v>1719167.8036559934</v>
      </c>
      <c r="AP126" s="937">
        <v>1719164.1375145419</v>
      </c>
      <c r="AQ126" s="937">
        <v>1719164.1375145419</v>
      </c>
      <c r="AR126" s="937">
        <v>0</v>
      </c>
      <c r="AS126" s="937">
        <v>1719164.1375145419</v>
      </c>
      <c r="AT126" s="937">
        <v>1719164.1375145419</v>
      </c>
      <c r="AU126" s="937">
        <v>1719164.1375145419</v>
      </c>
      <c r="AV126" s="937">
        <v>0</v>
      </c>
      <c r="AW126" s="937">
        <v>1514</v>
      </c>
      <c r="AX126" s="952">
        <v>1136</v>
      </c>
      <c r="AY126" s="953">
        <v>82</v>
      </c>
      <c r="AZ126" s="960">
        <v>93152</v>
      </c>
      <c r="BA126" s="961">
        <v>1626012.1375145419</v>
      </c>
      <c r="BB126" s="964">
        <v>1623740.1375145419</v>
      </c>
      <c r="BC126" s="174">
        <v>2</v>
      </c>
      <c r="BD126" s="183">
        <v>2272</v>
      </c>
      <c r="BE126" s="176">
        <v>0</v>
      </c>
      <c r="BF126" s="634">
        <v>0</v>
      </c>
      <c r="BG126" s="176">
        <v>0</v>
      </c>
      <c r="BH126" s="634">
        <v>0</v>
      </c>
      <c r="BI126" s="185">
        <v>0</v>
      </c>
      <c r="BJ126" s="634">
        <v>0</v>
      </c>
      <c r="BK126" s="180">
        <v>2272</v>
      </c>
      <c r="BL126" s="13"/>
    </row>
    <row r="127" spans="1:64" ht="14.5" x14ac:dyDescent="0.35">
      <c r="A127" s="951">
        <v>4703590</v>
      </c>
      <c r="B127" s="937" t="s">
        <v>216</v>
      </c>
      <c r="C127" s="937">
        <v>966613.59501641535</v>
      </c>
      <c r="D127" s="937">
        <v>218282.36120184892</v>
      </c>
      <c r="E127" s="937">
        <v>438404.15457830532</v>
      </c>
      <c r="F127" s="937">
        <v>442981.37939717295</v>
      </c>
      <c r="G127" s="937">
        <v>2066281.4901937426</v>
      </c>
      <c r="H127" s="937">
        <v>1024972.6471763301</v>
      </c>
      <c r="I127" s="937">
        <v>185495.23385385401</v>
      </c>
      <c r="J127" s="937">
        <v>475301.52290939022</v>
      </c>
      <c r="K127" s="937">
        <v>403079.24904204794</v>
      </c>
      <c r="L127" s="937">
        <v>2088848.6529816224</v>
      </c>
      <c r="M127" s="937">
        <v>2088848.6529816224</v>
      </c>
      <c r="N127" s="937">
        <v>2013735.3222139117</v>
      </c>
      <c r="O127" s="1012">
        <v>75113.330767710693</v>
      </c>
      <c r="P127" s="1013">
        <v>75113.330767710693</v>
      </c>
      <c r="Q127" s="1014">
        <v>60853.128498611492</v>
      </c>
      <c r="R127" s="165">
        <v>2027995.5244830109</v>
      </c>
      <c r="S127" s="956">
        <v>1.0070814680121027</v>
      </c>
      <c r="T127" s="957">
        <v>0.97086762202146637</v>
      </c>
      <c r="U127" s="951" t="b">
        <v>0</v>
      </c>
      <c r="V127" s="937">
        <v>2008956.9230767202</v>
      </c>
      <c r="W127" s="937">
        <v>2008956.9230767207</v>
      </c>
      <c r="X127" s="937">
        <v>2008956.9230767207</v>
      </c>
      <c r="Y127" s="937">
        <v>942032.31672670925</v>
      </c>
      <c r="Z127" s="937">
        <v>212731.37423652937</v>
      </c>
      <c r="AA127" s="937">
        <v>427255.40332691243</v>
      </c>
      <c r="AB127" s="937">
        <v>431716.22792376037</v>
      </c>
      <c r="AC127" s="937">
        <v>2013735.3222139117</v>
      </c>
      <c r="AD127" s="958">
        <v>0.14712643678160919</v>
      </c>
      <c r="AE127" s="959">
        <v>0.85</v>
      </c>
      <c r="AF127" s="959">
        <v>0</v>
      </c>
      <c r="AG127" s="959">
        <v>0</v>
      </c>
      <c r="AH127" s="959">
        <v>0.85</v>
      </c>
      <c r="AI127" s="937">
        <v>1711675.0238818249</v>
      </c>
      <c r="AJ127" s="937">
        <v>0</v>
      </c>
      <c r="AK127" s="937">
        <v>2008956.9230767207</v>
      </c>
      <c r="AL127" s="937">
        <v>2007412.6932264459</v>
      </c>
      <c r="AM127" s="937">
        <v>2007412.6932264459</v>
      </c>
      <c r="AN127" s="937">
        <v>0</v>
      </c>
      <c r="AO127" s="937">
        <v>2007412.6932264459</v>
      </c>
      <c r="AP127" s="937">
        <v>2007408.4124000662</v>
      </c>
      <c r="AQ127" s="937">
        <v>2007408.4124000662</v>
      </c>
      <c r="AR127" s="937">
        <v>0</v>
      </c>
      <c r="AS127" s="937">
        <v>2007408.4124000662</v>
      </c>
      <c r="AT127" s="937">
        <v>2007408.4124000662</v>
      </c>
      <c r="AU127" s="937">
        <v>2007408.4124000662</v>
      </c>
      <c r="AV127" s="937">
        <v>0</v>
      </c>
      <c r="AW127" s="937">
        <v>1856</v>
      </c>
      <c r="AX127" s="952">
        <v>1082</v>
      </c>
      <c r="AY127" s="953">
        <v>0</v>
      </c>
      <c r="AZ127" s="960">
        <v>0</v>
      </c>
      <c r="BA127" s="961">
        <v>2007408.4124000662</v>
      </c>
      <c r="BB127" s="964">
        <v>2006326.4124000662</v>
      </c>
      <c r="BC127" s="174">
        <v>0</v>
      </c>
      <c r="BD127" s="183">
        <v>0</v>
      </c>
      <c r="BE127" s="176">
        <v>0</v>
      </c>
      <c r="BF127" s="634">
        <v>0</v>
      </c>
      <c r="BG127" s="176">
        <v>1</v>
      </c>
      <c r="BH127" s="634">
        <v>1082</v>
      </c>
      <c r="BI127" s="185">
        <v>0</v>
      </c>
      <c r="BJ127" s="634">
        <v>0</v>
      </c>
      <c r="BK127" s="180">
        <v>1082</v>
      </c>
      <c r="BL127" s="13"/>
    </row>
    <row r="128" spans="1:64" ht="14.5" x14ac:dyDescent="0.35">
      <c r="A128" s="951">
        <v>4703600</v>
      </c>
      <c r="B128" s="937" t="s">
        <v>217</v>
      </c>
      <c r="C128" s="937">
        <v>82781.177465967048</v>
      </c>
      <c r="D128" s="937">
        <v>19774.050146214351</v>
      </c>
      <c r="E128" s="937">
        <v>57043.814274210607</v>
      </c>
      <c r="F128" s="937">
        <v>56842.40184736823</v>
      </c>
      <c r="G128" s="937">
        <v>216441.44373376021</v>
      </c>
      <c r="H128" s="937">
        <v>74291.627705141509</v>
      </c>
      <c r="I128" s="937">
        <v>17750.934422016257</v>
      </c>
      <c r="J128" s="937">
        <v>50740.275336502818</v>
      </c>
      <c r="K128" s="937">
        <v>50561.119680027099</v>
      </c>
      <c r="L128" s="937">
        <v>193343.95714368767</v>
      </c>
      <c r="M128" s="937">
        <v>193343.95714368767</v>
      </c>
      <c r="N128" s="937">
        <v>212045.92199961457</v>
      </c>
      <c r="O128" s="1012">
        <v>-18701.964855926897</v>
      </c>
      <c r="P128" s="1013" t="s">
        <v>108</v>
      </c>
      <c r="Q128" s="1014">
        <v>0</v>
      </c>
      <c r="R128" s="165">
        <v>193343.95714368767</v>
      </c>
      <c r="S128" s="956">
        <v>0.91180228943067865</v>
      </c>
      <c r="T128" s="957">
        <v>1</v>
      </c>
      <c r="U128" s="951" t="b">
        <v>0</v>
      </c>
      <c r="V128" s="937">
        <v>191528.86510332828</v>
      </c>
      <c r="W128" s="937">
        <v>191528.86510332831</v>
      </c>
      <c r="X128" s="937">
        <v>191528.86510332831</v>
      </c>
      <c r="Y128" s="937">
        <v>81100.046262751595</v>
      </c>
      <c r="Z128" s="937">
        <v>19372.476096021419</v>
      </c>
      <c r="AA128" s="937">
        <v>55885.360878615589</v>
      </c>
      <c r="AB128" s="937">
        <v>55688.038762225959</v>
      </c>
      <c r="AC128" s="937">
        <v>212045.92199961457</v>
      </c>
      <c r="AD128" s="958">
        <v>0.34553775743707094</v>
      </c>
      <c r="AE128" s="959">
        <v>0</v>
      </c>
      <c r="AF128" s="959">
        <v>0</v>
      </c>
      <c r="AG128" s="959">
        <v>0.95</v>
      </c>
      <c r="AH128" s="959">
        <v>0.95</v>
      </c>
      <c r="AI128" s="937">
        <v>201443.62589963383</v>
      </c>
      <c r="AJ128" s="937">
        <v>201443.62589963383</v>
      </c>
      <c r="AK128" s="937">
        <v>0</v>
      </c>
      <c r="AL128" s="937">
        <v>0</v>
      </c>
      <c r="AM128" s="937">
        <v>201443.62589963383</v>
      </c>
      <c r="AN128" s="937">
        <v>0</v>
      </c>
      <c r="AO128" s="937">
        <v>0</v>
      </c>
      <c r="AP128" s="937">
        <v>0</v>
      </c>
      <c r="AQ128" s="937">
        <v>201443.62589963383</v>
      </c>
      <c r="AR128" s="937">
        <v>0</v>
      </c>
      <c r="AS128" s="937">
        <v>0</v>
      </c>
      <c r="AT128" s="937">
        <v>0</v>
      </c>
      <c r="AU128" s="937">
        <v>201443.62589963383</v>
      </c>
      <c r="AV128" s="937">
        <v>0</v>
      </c>
      <c r="AW128" s="937">
        <v>151</v>
      </c>
      <c r="AX128" s="952">
        <v>1334</v>
      </c>
      <c r="AY128" s="953">
        <v>0</v>
      </c>
      <c r="AZ128" s="960">
        <v>0</v>
      </c>
      <c r="BA128" s="961">
        <v>201443.62589963383</v>
      </c>
      <c r="BB128" s="964">
        <v>201443.62589963383</v>
      </c>
      <c r="BC128" s="174">
        <v>0</v>
      </c>
      <c r="BD128" s="183">
        <v>0</v>
      </c>
      <c r="BE128" s="176">
        <v>0</v>
      </c>
      <c r="BF128" s="634">
        <v>0</v>
      </c>
      <c r="BG128" s="176">
        <v>0</v>
      </c>
      <c r="BH128" s="634">
        <v>0</v>
      </c>
      <c r="BI128" s="185">
        <v>0</v>
      </c>
      <c r="BJ128" s="634">
        <v>0</v>
      </c>
      <c r="BK128" s="180">
        <v>0</v>
      </c>
      <c r="BL128" s="13"/>
    </row>
    <row r="129" spans="1:64" ht="14.5" x14ac:dyDescent="0.35">
      <c r="A129" s="951">
        <v>4703660</v>
      </c>
      <c r="B129" s="977" t="s">
        <v>218</v>
      </c>
      <c r="C129" s="937">
        <v>2624182.4194756486</v>
      </c>
      <c r="D129" s="937">
        <v>0</v>
      </c>
      <c r="E129" s="937">
        <v>1546281.9116127698</v>
      </c>
      <c r="F129" s="937">
        <v>1562340.8818881146</v>
      </c>
      <c r="G129" s="937">
        <v>5732805.212976533</v>
      </c>
      <c r="H129" s="937">
        <v>2705376.0607109293</v>
      </c>
      <c r="I129" s="937">
        <v>0</v>
      </c>
      <c r="J129" s="937">
        <v>1622347.5477801878</v>
      </c>
      <c r="K129" s="937">
        <v>1484933.6883149957</v>
      </c>
      <c r="L129" s="937">
        <v>5812657.2968061129</v>
      </c>
      <c r="M129" s="937">
        <v>5812657.2968061129</v>
      </c>
      <c r="N129" s="937">
        <v>5243180.3950128108</v>
      </c>
      <c r="O129" s="1012">
        <v>569476.90179330204</v>
      </c>
      <c r="P129" s="1013">
        <v>569476.90179330204</v>
      </c>
      <c r="Q129" s="1014">
        <v>461362.1940023998</v>
      </c>
      <c r="R129" s="165">
        <v>5351295.1028037127</v>
      </c>
      <c r="S129" s="956">
        <v>1.0206200625661741</v>
      </c>
      <c r="T129" s="957">
        <v>0.9206280070466385</v>
      </c>
      <c r="U129" s="951" t="b">
        <v>0</v>
      </c>
      <c r="V129" s="937">
        <v>5301057.7264191238</v>
      </c>
      <c r="W129" s="937">
        <v>5301057.7264191248</v>
      </c>
      <c r="X129" s="937">
        <v>5301057.7264191248</v>
      </c>
      <c r="Y129" s="937">
        <v>2400057.4419635921</v>
      </c>
      <c r="Z129" s="937">
        <v>0</v>
      </c>
      <c r="AA129" s="937">
        <v>1414217.7699984231</v>
      </c>
      <c r="AB129" s="937">
        <v>1428905.1830507955</v>
      </c>
      <c r="AC129" s="937">
        <v>5243180.3950128108</v>
      </c>
      <c r="AD129" s="958">
        <v>0.10496329571600745</v>
      </c>
      <c r="AE129" s="959">
        <v>0.85</v>
      </c>
      <c r="AF129" s="959">
        <v>0</v>
      </c>
      <c r="AG129" s="959">
        <v>0</v>
      </c>
      <c r="AH129" s="959">
        <v>0.85</v>
      </c>
      <c r="AI129" s="937">
        <v>4456703.3357608886</v>
      </c>
      <c r="AJ129" s="937">
        <v>0</v>
      </c>
      <c r="AK129" s="937">
        <v>5301057.7264191248</v>
      </c>
      <c r="AL129" s="937">
        <v>5296982.9493618701</v>
      </c>
      <c r="AM129" s="937">
        <v>5296982.9493618701</v>
      </c>
      <c r="AN129" s="937">
        <v>0</v>
      </c>
      <c r="AO129" s="937">
        <v>5296982.9493618701</v>
      </c>
      <c r="AP129" s="937">
        <v>5296971.6534960922</v>
      </c>
      <c r="AQ129" s="937">
        <v>5296971.6534960922</v>
      </c>
      <c r="AR129" s="937">
        <v>0</v>
      </c>
      <c r="AS129" s="937">
        <v>5296971.6534960922</v>
      </c>
      <c r="AT129" s="937">
        <v>5296971.6534960922</v>
      </c>
      <c r="AU129" s="937">
        <v>5296971.6534960922</v>
      </c>
      <c r="AV129" s="937">
        <v>0</v>
      </c>
      <c r="AW129" s="937">
        <v>4790</v>
      </c>
      <c r="AX129" s="952">
        <v>1106</v>
      </c>
      <c r="AY129" s="953">
        <v>0</v>
      </c>
      <c r="AZ129" s="960">
        <v>0</v>
      </c>
      <c r="BA129" s="961">
        <v>5296971.6534960922</v>
      </c>
      <c r="BB129" s="964">
        <v>5281487.6534960922</v>
      </c>
      <c r="BC129" s="174">
        <v>1</v>
      </c>
      <c r="BD129" s="183">
        <v>1106</v>
      </c>
      <c r="BE129" s="176">
        <v>0</v>
      </c>
      <c r="BF129" s="634">
        <v>0</v>
      </c>
      <c r="BG129" s="176">
        <v>13</v>
      </c>
      <c r="BH129" s="634">
        <v>14378</v>
      </c>
      <c r="BI129" s="185">
        <v>0</v>
      </c>
      <c r="BJ129" s="634">
        <v>0</v>
      </c>
      <c r="BK129" s="180">
        <v>15484</v>
      </c>
      <c r="BL129" s="13"/>
    </row>
    <row r="130" spans="1:64" ht="14.5" x14ac:dyDescent="0.35">
      <c r="A130" s="951">
        <v>4703690</v>
      </c>
      <c r="B130" s="937" t="s">
        <v>219</v>
      </c>
      <c r="C130" s="937">
        <v>523835.73052388808</v>
      </c>
      <c r="D130" s="937">
        <v>125129.33882846392</v>
      </c>
      <c r="E130" s="937">
        <v>302126.53603463055</v>
      </c>
      <c r="F130" s="937">
        <v>301059.77639363433</v>
      </c>
      <c r="G130" s="937">
        <v>1252151.3817806169</v>
      </c>
      <c r="H130" s="937">
        <v>526844.77661972982</v>
      </c>
      <c r="I130" s="937">
        <v>128949.39878511366</v>
      </c>
      <c r="J130" s="937">
        <v>275006.70310060628</v>
      </c>
      <c r="K130" s="937">
        <v>270953.79875427089</v>
      </c>
      <c r="L130" s="937">
        <v>1201754.6772597206</v>
      </c>
      <c r="M130" s="937">
        <v>1201754.6772597206</v>
      </c>
      <c r="N130" s="937">
        <v>1226722.5243579717</v>
      </c>
      <c r="O130" s="1012">
        <v>-24967.847098251106</v>
      </c>
      <c r="P130" s="1013" t="s">
        <v>108</v>
      </c>
      <c r="Q130" s="1014">
        <v>0</v>
      </c>
      <c r="R130" s="165">
        <v>1201754.6772597206</v>
      </c>
      <c r="S130" s="956">
        <v>0.97964670363306605</v>
      </c>
      <c r="T130" s="957">
        <v>1</v>
      </c>
      <c r="U130" s="951" t="b">
        <v>0</v>
      </c>
      <c r="V130" s="937">
        <v>1190472.735060008</v>
      </c>
      <c r="W130" s="937">
        <v>1190472.7350600082</v>
      </c>
      <c r="X130" s="937">
        <v>1190472.7350600082</v>
      </c>
      <c r="Y130" s="937">
        <v>513197.60457665898</v>
      </c>
      <c r="Z130" s="937">
        <v>122588.19551084519</v>
      </c>
      <c r="AA130" s="937">
        <v>295990.91000713129</v>
      </c>
      <c r="AB130" s="937">
        <v>294945.81426333619</v>
      </c>
      <c r="AC130" s="937">
        <v>1226722.5243579717</v>
      </c>
      <c r="AD130" s="958">
        <v>0.26436448055716771</v>
      </c>
      <c r="AE130" s="959">
        <v>0</v>
      </c>
      <c r="AF130" s="959">
        <v>0.9</v>
      </c>
      <c r="AG130" s="959">
        <v>0</v>
      </c>
      <c r="AH130" s="959">
        <v>0.9</v>
      </c>
      <c r="AI130" s="937">
        <v>1104050.2719221746</v>
      </c>
      <c r="AJ130" s="937">
        <v>0</v>
      </c>
      <c r="AK130" s="937">
        <v>1190472.7350600082</v>
      </c>
      <c r="AL130" s="937">
        <v>1189557.6514600061</v>
      </c>
      <c r="AM130" s="937">
        <v>1189557.6514600061</v>
      </c>
      <c r="AN130" s="937">
        <v>0</v>
      </c>
      <c r="AO130" s="937">
        <v>1189557.6514600061</v>
      </c>
      <c r="AP130" s="937">
        <v>1189555.1147171671</v>
      </c>
      <c r="AQ130" s="937">
        <v>1189555.1147171671</v>
      </c>
      <c r="AR130" s="937">
        <v>0</v>
      </c>
      <c r="AS130" s="937">
        <v>1189555.1147171671</v>
      </c>
      <c r="AT130" s="937">
        <v>1189555.1147171671</v>
      </c>
      <c r="AU130" s="937">
        <v>1189555.1147171671</v>
      </c>
      <c r="AV130" s="937">
        <v>0</v>
      </c>
      <c r="AW130" s="937">
        <v>911</v>
      </c>
      <c r="AX130" s="952">
        <v>1306</v>
      </c>
      <c r="AY130" s="953">
        <v>0</v>
      </c>
      <c r="AZ130" s="960">
        <v>0</v>
      </c>
      <c r="BA130" s="961">
        <v>1189555.1147171671</v>
      </c>
      <c r="BB130" s="964">
        <v>1183025.1147171671</v>
      </c>
      <c r="BC130" s="174">
        <v>2</v>
      </c>
      <c r="BD130" s="183">
        <v>2612</v>
      </c>
      <c r="BE130" s="176">
        <v>0</v>
      </c>
      <c r="BF130" s="634">
        <v>0</v>
      </c>
      <c r="BG130" s="176">
        <v>0</v>
      </c>
      <c r="BH130" s="634">
        <v>0</v>
      </c>
      <c r="BI130" s="185">
        <v>3</v>
      </c>
      <c r="BJ130" s="634">
        <v>3918</v>
      </c>
      <c r="BK130" s="180">
        <v>6530</v>
      </c>
      <c r="BL130" s="13"/>
    </row>
    <row r="131" spans="1:64" ht="14.5" x14ac:dyDescent="0.35">
      <c r="A131" s="951">
        <v>4703720</v>
      </c>
      <c r="B131" s="937" t="s">
        <v>220</v>
      </c>
      <c r="C131" s="937">
        <v>335462.54163807386</v>
      </c>
      <c r="D131" s="937">
        <v>80888.696403900045</v>
      </c>
      <c r="E131" s="937">
        <v>165118.07306214198</v>
      </c>
      <c r="F131" s="937">
        <v>166842.01325333523</v>
      </c>
      <c r="G131" s="937">
        <v>748311.32435745117</v>
      </c>
      <c r="H131" s="937">
        <v>328587.67514542915</v>
      </c>
      <c r="I131" s="937">
        <v>80424.415384845546</v>
      </c>
      <c r="J131" s="937">
        <v>158583.82197389548</v>
      </c>
      <c r="K131" s="937">
        <v>150157.8119280017</v>
      </c>
      <c r="L131" s="937">
        <v>717753.72443217179</v>
      </c>
      <c r="M131" s="937">
        <v>717753.72443217179</v>
      </c>
      <c r="N131" s="937">
        <v>664336.34601295867</v>
      </c>
      <c r="O131" s="1012">
        <v>53417.378419213113</v>
      </c>
      <c r="P131" s="1013">
        <v>53417.378419213113</v>
      </c>
      <c r="Q131" s="1014">
        <v>43276.134339667551</v>
      </c>
      <c r="R131" s="165">
        <v>674477.59009250428</v>
      </c>
      <c r="S131" s="956">
        <v>1.0152652254244536</v>
      </c>
      <c r="T131" s="957">
        <v>0.93970615147430403</v>
      </c>
      <c r="U131" s="951" t="b">
        <v>0</v>
      </c>
      <c r="V131" s="937">
        <v>668145.66783714318</v>
      </c>
      <c r="W131" s="937">
        <v>668145.66783714329</v>
      </c>
      <c r="X131" s="937">
        <v>668145.66783714329</v>
      </c>
      <c r="Y131" s="937">
        <v>297817.16764398839</v>
      </c>
      <c r="Z131" s="937">
        <v>71811.422937987547</v>
      </c>
      <c r="AA131" s="937">
        <v>146588.63730679807</v>
      </c>
      <c r="AB131" s="937">
        <v>148119.11812418464</v>
      </c>
      <c r="AC131" s="937">
        <v>664336.34601295867</v>
      </c>
      <c r="AD131" s="958">
        <v>0.24874161073825504</v>
      </c>
      <c r="AE131" s="959">
        <v>0</v>
      </c>
      <c r="AF131" s="959">
        <v>0.9</v>
      </c>
      <c r="AG131" s="959">
        <v>0</v>
      </c>
      <c r="AH131" s="959">
        <v>0.9</v>
      </c>
      <c r="AI131" s="937">
        <v>597902.71141166287</v>
      </c>
      <c r="AJ131" s="937">
        <v>0</v>
      </c>
      <c r="AK131" s="937">
        <v>668145.66783714329</v>
      </c>
      <c r="AL131" s="937">
        <v>667632.08266627474</v>
      </c>
      <c r="AM131" s="937">
        <v>667632.08266627474</v>
      </c>
      <c r="AN131" s="937">
        <v>0</v>
      </c>
      <c r="AO131" s="937">
        <v>667632.08266627474</v>
      </c>
      <c r="AP131" s="937">
        <v>667630.65893460216</v>
      </c>
      <c r="AQ131" s="937">
        <v>667630.65893460216</v>
      </c>
      <c r="AR131" s="937">
        <v>0</v>
      </c>
      <c r="AS131" s="937">
        <v>667630.65893460216</v>
      </c>
      <c r="AT131" s="937">
        <v>667630.65893460216</v>
      </c>
      <c r="AU131" s="937">
        <v>667630.65893460216</v>
      </c>
      <c r="AV131" s="937">
        <v>0</v>
      </c>
      <c r="AW131" s="937">
        <v>593</v>
      </c>
      <c r="AX131" s="952">
        <v>1126</v>
      </c>
      <c r="AY131" s="953">
        <v>0</v>
      </c>
      <c r="AZ131" s="960">
        <v>0</v>
      </c>
      <c r="BA131" s="961">
        <v>667630.65893460216</v>
      </c>
      <c r="BB131" s="964">
        <v>667630.65893460216</v>
      </c>
      <c r="BC131" s="174">
        <v>0</v>
      </c>
      <c r="BD131" s="183">
        <v>0</v>
      </c>
      <c r="BE131" s="176">
        <v>0</v>
      </c>
      <c r="BF131" s="634">
        <v>0</v>
      </c>
      <c r="BG131" s="176">
        <v>0</v>
      </c>
      <c r="BH131" s="634">
        <v>0</v>
      </c>
      <c r="BI131" s="185">
        <v>0</v>
      </c>
      <c r="BJ131" s="634">
        <v>0</v>
      </c>
      <c r="BK131" s="180">
        <v>0</v>
      </c>
      <c r="BL131" s="13"/>
    </row>
    <row r="132" spans="1:64" ht="14.5" x14ac:dyDescent="0.35">
      <c r="A132" s="951">
        <v>4703750</v>
      </c>
      <c r="B132" s="937" t="s">
        <v>221</v>
      </c>
      <c r="C132" s="937">
        <v>1774654.4129402624</v>
      </c>
      <c r="D132" s="937">
        <v>427915.0850321764</v>
      </c>
      <c r="E132" s="937">
        <v>959155.9761299789</v>
      </c>
      <c r="F132" s="937">
        <v>969170.18902750546</v>
      </c>
      <c r="G132" s="937">
        <v>4130895.6631299229</v>
      </c>
      <c r="H132" s="937">
        <v>1597182.4107307298</v>
      </c>
      <c r="I132" s="937">
        <v>389821.87221831019</v>
      </c>
      <c r="J132" s="937">
        <v>863227.86427165533</v>
      </c>
      <c r="K132" s="937">
        <v>872240.52522255993</v>
      </c>
      <c r="L132" s="937">
        <v>3722472.6724432553</v>
      </c>
      <c r="M132" s="937">
        <v>3722472.6724432553</v>
      </c>
      <c r="N132" s="937">
        <v>3511656.5372399683</v>
      </c>
      <c r="O132" s="1012">
        <v>210816.13520328701</v>
      </c>
      <c r="P132" s="1013">
        <v>210816.13520328701</v>
      </c>
      <c r="Q132" s="1014">
        <v>170792.870373165</v>
      </c>
      <c r="R132" s="165">
        <v>3551679.8020700905</v>
      </c>
      <c r="S132" s="956">
        <v>1.0113972606391566</v>
      </c>
      <c r="T132" s="957">
        <v>0.95411843540517804</v>
      </c>
      <c r="U132" s="951" t="b">
        <v>0</v>
      </c>
      <c r="V132" s="937">
        <v>3518337.0183913037</v>
      </c>
      <c r="W132" s="937">
        <v>3518337.0183913042</v>
      </c>
      <c r="X132" s="937">
        <v>3518337.0183913042</v>
      </c>
      <c r="Y132" s="937">
        <v>1508626.0411190216</v>
      </c>
      <c r="Z132" s="937">
        <v>363768.76306729834</v>
      </c>
      <c r="AA132" s="937">
        <v>815374.34699029999</v>
      </c>
      <c r="AB132" s="937">
        <v>823887.38606334862</v>
      </c>
      <c r="AC132" s="937">
        <v>3511656.5372399683</v>
      </c>
      <c r="AD132" s="958">
        <v>0.19287099578679864</v>
      </c>
      <c r="AE132" s="959">
        <v>0</v>
      </c>
      <c r="AF132" s="959">
        <v>0.9</v>
      </c>
      <c r="AG132" s="959">
        <v>0</v>
      </c>
      <c r="AH132" s="959">
        <v>0.9</v>
      </c>
      <c r="AI132" s="937">
        <v>3160490.8835159717</v>
      </c>
      <c r="AJ132" s="937">
        <v>0</v>
      </c>
      <c r="AK132" s="937">
        <v>3518337.0183913042</v>
      </c>
      <c r="AL132" s="937">
        <v>3515632.5696374676</v>
      </c>
      <c r="AM132" s="937">
        <v>3515632.5696374676</v>
      </c>
      <c r="AN132" s="937">
        <v>0</v>
      </c>
      <c r="AO132" s="937">
        <v>3515632.5696374676</v>
      </c>
      <c r="AP132" s="937">
        <v>3515625.0725180679</v>
      </c>
      <c r="AQ132" s="937">
        <v>3515625.0725180679</v>
      </c>
      <c r="AR132" s="937">
        <v>0</v>
      </c>
      <c r="AS132" s="937">
        <v>3515625.0725180679</v>
      </c>
      <c r="AT132" s="937">
        <v>3515625.0725180679</v>
      </c>
      <c r="AU132" s="937">
        <v>3515625.0725180679</v>
      </c>
      <c r="AV132" s="937">
        <v>0</v>
      </c>
      <c r="AW132" s="937">
        <v>2884</v>
      </c>
      <c r="AX132" s="952">
        <v>1219</v>
      </c>
      <c r="AY132" s="953">
        <v>61</v>
      </c>
      <c r="AZ132" s="960">
        <v>74359</v>
      </c>
      <c r="BA132" s="961">
        <v>3441266.0725180679</v>
      </c>
      <c r="BB132" s="964">
        <v>3431514.0725180679</v>
      </c>
      <c r="BC132" s="174">
        <v>8</v>
      </c>
      <c r="BD132" s="183">
        <v>9752</v>
      </c>
      <c r="BE132" s="176">
        <v>0</v>
      </c>
      <c r="BF132" s="634">
        <v>0</v>
      </c>
      <c r="BG132" s="176">
        <v>0</v>
      </c>
      <c r="BH132" s="634">
        <v>0</v>
      </c>
      <c r="BI132" s="185">
        <v>0</v>
      </c>
      <c r="BJ132" s="634">
        <v>0</v>
      </c>
      <c r="BK132" s="180">
        <v>9752</v>
      </c>
      <c r="BL132" s="13"/>
    </row>
    <row r="133" spans="1:64" ht="14.5" x14ac:dyDescent="0.35">
      <c r="A133" s="951">
        <v>4703780</v>
      </c>
      <c r="B133" s="965" t="s">
        <v>222</v>
      </c>
      <c r="C133" s="937">
        <v>20839496.913611569</v>
      </c>
      <c r="D133" s="937">
        <v>5024941.7738979505</v>
      </c>
      <c r="E133" s="937">
        <v>17933020.229708392</v>
      </c>
      <c r="F133" s="937">
        <v>18120252.637101132</v>
      </c>
      <c r="G133" s="937">
        <v>61917711.554319039</v>
      </c>
      <c r="H133" s="937">
        <v>20351844</v>
      </c>
      <c r="I133" s="937">
        <v>4981259</v>
      </c>
      <c r="J133" s="937">
        <v>17553579</v>
      </c>
      <c r="K133" s="937">
        <v>19975171</v>
      </c>
      <c r="L133" s="937">
        <v>62861853</v>
      </c>
      <c r="M133" s="937">
        <v>62861853</v>
      </c>
      <c r="N133" s="937">
        <v>58590354.962573096</v>
      </c>
      <c r="O133" s="1012">
        <v>4271498.0374269038</v>
      </c>
      <c r="P133" s="1013">
        <v>4271498.0374269038</v>
      </c>
      <c r="Q133" s="1014">
        <v>3460557.7504871506</v>
      </c>
      <c r="R133" s="165">
        <v>59401295.249512851</v>
      </c>
      <c r="S133" s="956">
        <v>1.013840849529889</v>
      </c>
      <c r="T133" s="957">
        <v>0.94494979728823536</v>
      </c>
      <c r="U133" s="951" t="b">
        <v>0</v>
      </c>
      <c r="V133" s="937">
        <v>58843642.350569129</v>
      </c>
      <c r="W133" s="937">
        <v>58843642.350569144</v>
      </c>
      <c r="X133" s="937">
        <v>58843642.350569144</v>
      </c>
      <c r="Y133" s="937">
        <v>19719616.419266362</v>
      </c>
      <c r="Z133" s="937">
        <v>4754909.6180768972</v>
      </c>
      <c r="AA133" s="937">
        <v>16969329.040655207</v>
      </c>
      <c r="AB133" s="937">
        <v>17146499.884574626</v>
      </c>
      <c r="AC133" s="937">
        <v>58590354.962573096</v>
      </c>
      <c r="AD133" s="958">
        <v>0.3018960766303635</v>
      </c>
      <c r="AE133" s="959">
        <v>0</v>
      </c>
      <c r="AF133" s="959">
        <v>0</v>
      </c>
      <c r="AG133" s="959">
        <v>0.95</v>
      </c>
      <c r="AH133" s="959">
        <v>0.95</v>
      </c>
      <c r="AI133" s="937">
        <v>55660837.214444436</v>
      </c>
      <c r="AJ133" s="937">
        <v>0</v>
      </c>
      <c r="AK133" s="937">
        <v>58843642.350569144</v>
      </c>
      <c r="AL133" s="937">
        <v>58798410.863535821</v>
      </c>
      <c r="AM133" s="937">
        <v>58798410.863535821</v>
      </c>
      <c r="AN133" s="937">
        <v>0</v>
      </c>
      <c r="AO133" s="937">
        <v>58798410.863535821</v>
      </c>
      <c r="AP133" s="937">
        <v>58798285.475373656</v>
      </c>
      <c r="AQ133" s="937">
        <v>58798285.475373656</v>
      </c>
      <c r="AR133" s="937">
        <v>0</v>
      </c>
      <c r="AS133" s="937">
        <v>58798285.475373656</v>
      </c>
      <c r="AT133" s="937">
        <v>58798285.475373656</v>
      </c>
      <c r="AU133" s="937">
        <v>58798285.475373656</v>
      </c>
      <c r="AV133" s="937">
        <v>0</v>
      </c>
      <c r="AW133" s="937">
        <v>36812</v>
      </c>
      <c r="AX133" s="952">
        <v>1597</v>
      </c>
      <c r="AY133" s="953">
        <v>294</v>
      </c>
      <c r="AZ133" s="960">
        <v>469518</v>
      </c>
      <c r="BA133" s="961">
        <v>58328767.475373656</v>
      </c>
      <c r="BB133" s="976">
        <v>58296827.475373656</v>
      </c>
      <c r="BC133" s="174">
        <v>14</v>
      </c>
      <c r="BD133" s="183">
        <v>22358</v>
      </c>
      <c r="BE133" s="176">
        <v>0</v>
      </c>
      <c r="BF133" s="634">
        <v>0</v>
      </c>
      <c r="BG133" s="176">
        <v>6</v>
      </c>
      <c r="BH133" s="634">
        <v>9582</v>
      </c>
      <c r="BI133" s="185">
        <v>0</v>
      </c>
      <c r="BJ133" s="634">
        <v>0</v>
      </c>
      <c r="BK133" s="180">
        <v>31940</v>
      </c>
      <c r="BL133" s="13"/>
    </row>
    <row r="134" spans="1:64" ht="14.5" x14ac:dyDescent="0.35">
      <c r="A134" s="951">
        <v>4700148</v>
      </c>
      <c r="B134" s="937" t="s">
        <v>223</v>
      </c>
      <c r="C134" s="937">
        <v>349372.17371389316</v>
      </c>
      <c r="D134" s="937">
        <v>83454.996584829394</v>
      </c>
      <c r="E134" s="937">
        <v>148457.0994814556</v>
      </c>
      <c r="F134" s="937">
        <v>147932.92161801891</v>
      </c>
      <c r="G134" s="937">
        <v>729217.19139819709</v>
      </c>
      <c r="H134" s="937">
        <v>320856.20043612493</v>
      </c>
      <c r="I134" s="937">
        <v>78532.076199319723</v>
      </c>
      <c r="J134" s="937">
        <v>133611.38953331005</v>
      </c>
      <c r="K134" s="937">
        <v>133139.62945621702</v>
      </c>
      <c r="L134" s="937">
        <v>666139.29562497174</v>
      </c>
      <c r="M134" s="937">
        <v>666139.29562497174</v>
      </c>
      <c r="N134" s="937">
        <v>714408.15132523316</v>
      </c>
      <c r="O134" s="1012">
        <v>-48268.855700261425</v>
      </c>
      <c r="P134" s="1013" t="s">
        <v>108</v>
      </c>
      <c r="Q134" s="1014">
        <v>0</v>
      </c>
      <c r="R134" s="165">
        <v>666139.29562497174</v>
      </c>
      <c r="S134" s="956">
        <v>0.93243518343019705</v>
      </c>
      <c r="T134" s="957">
        <v>1</v>
      </c>
      <c r="U134" s="951" t="b">
        <v>0</v>
      </c>
      <c r="V134" s="937">
        <v>659885.65237114648</v>
      </c>
      <c r="W134" s="937">
        <v>659885.6523711466</v>
      </c>
      <c r="X134" s="937">
        <v>659885.6523711466</v>
      </c>
      <c r="Y134" s="937">
        <v>342277.0769691398</v>
      </c>
      <c r="Z134" s="937">
        <v>81760.18137299364</v>
      </c>
      <c r="AA134" s="937">
        <v>145442.21288625416</v>
      </c>
      <c r="AB134" s="937">
        <v>144928.68009684558</v>
      </c>
      <c r="AC134" s="937">
        <v>714408.15132523316</v>
      </c>
      <c r="AD134" s="958">
        <v>0.17436974789915966</v>
      </c>
      <c r="AE134" s="959">
        <v>0</v>
      </c>
      <c r="AF134" s="959">
        <v>0.9</v>
      </c>
      <c r="AG134" s="959">
        <v>0</v>
      </c>
      <c r="AH134" s="959">
        <v>0.9</v>
      </c>
      <c r="AI134" s="937">
        <v>642967.33619270986</v>
      </c>
      <c r="AJ134" s="937">
        <v>0</v>
      </c>
      <c r="AK134" s="937">
        <v>659885.6523711466</v>
      </c>
      <c r="AL134" s="937">
        <v>659378.41644664551</v>
      </c>
      <c r="AM134" s="937">
        <v>659378.41644664551</v>
      </c>
      <c r="AN134" s="937">
        <v>0</v>
      </c>
      <c r="AO134" s="937">
        <v>659378.41644664551</v>
      </c>
      <c r="AP134" s="937">
        <v>659377.01031599345</v>
      </c>
      <c r="AQ134" s="937">
        <v>659377.01031599345</v>
      </c>
      <c r="AR134" s="937">
        <v>0</v>
      </c>
      <c r="AS134" s="937">
        <v>659377.01031599345</v>
      </c>
      <c r="AT134" s="937">
        <v>659377.01031599345</v>
      </c>
      <c r="AU134" s="937">
        <v>659377.01031599345</v>
      </c>
      <c r="AV134" s="937">
        <v>0</v>
      </c>
      <c r="AW134" s="937">
        <v>581</v>
      </c>
      <c r="AX134" s="952">
        <v>1135</v>
      </c>
      <c r="AY134" s="953">
        <v>0</v>
      </c>
      <c r="AZ134" s="960">
        <v>0</v>
      </c>
      <c r="BA134" s="961">
        <v>659377.01031599345</v>
      </c>
      <c r="BB134" s="964">
        <v>654837.01031599345</v>
      </c>
      <c r="BC134" s="174">
        <v>0</v>
      </c>
      <c r="BD134" s="183">
        <v>0</v>
      </c>
      <c r="BE134" s="176">
        <v>0</v>
      </c>
      <c r="BF134" s="634">
        <v>0</v>
      </c>
      <c r="BG134" s="176">
        <v>4</v>
      </c>
      <c r="BH134" s="634">
        <v>4540</v>
      </c>
      <c r="BI134" s="185">
        <v>0</v>
      </c>
      <c r="BJ134" s="634">
        <v>0</v>
      </c>
      <c r="BK134" s="180">
        <v>4540</v>
      </c>
      <c r="BL134" s="13"/>
    </row>
    <row r="135" spans="1:64" ht="14.5" x14ac:dyDescent="0.35">
      <c r="A135" s="951">
        <v>4703870</v>
      </c>
      <c r="B135" s="937" t="s">
        <v>224</v>
      </c>
      <c r="C135" s="937">
        <v>51287.564868223431</v>
      </c>
      <c r="D135" s="937">
        <v>12366.758576571303</v>
      </c>
      <c r="E135" s="937">
        <v>24547.285497724515</v>
      </c>
      <c r="F135" s="937">
        <v>24460.613026617953</v>
      </c>
      <c r="G135" s="937">
        <v>112662.2219691372</v>
      </c>
      <c r="H135" s="937">
        <v>53015.826578086046</v>
      </c>
      <c r="I135" s="937">
        <v>12976.040129319612</v>
      </c>
      <c r="J135" s="937">
        <v>24134.553153584737</v>
      </c>
      <c r="K135" s="937">
        <v>22014.55172395616</v>
      </c>
      <c r="L135" s="937">
        <v>112140.97158494656</v>
      </c>
      <c r="M135" s="937">
        <v>112140.97158494656</v>
      </c>
      <c r="N135" s="937">
        <v>109377.03405383624</v>
      </c>
      <c r="O135" s="1012">
        <v>2763.9375311103213</v>
      </c>
      <c r="P135" s="1013">
        <v>2763.9375311103213</v>
      </c>
      <c r="Q135" s="1014">
        <v>2239.2063302709216</v>
      </c>
      <c r="R135" s="165">
        <v>109901.76525467563</v>
      </c>
      <c r="S135" s="956">
        <v>1.0047974531891322</v>
      </c>
      <c r="T135" s="957">
        <v>0.98003221928057993</v>
      </c>
      <c r="U135" s="951" t="b">
        <v>0</v>
      </c>
      <c r="V135" s="937">
        <v>108870.01943607237</v>
      </c>
      <c r="W135" s="937">
        <v>108870.0194360724</v>
      </c>
      <c r="X135" s="937">
        <v>108870.0194360724</v>
      </c>
      <c r="Y135" s="937">
        <v>49792.038813744781</v>
      </c>
      <c r="Z135" s="937">
        <v>12006.148559148372</v>
      </c>
      <c r="AA135" s="937">
        <v>23831.495907735258</v>
      </c>
      <c r="AB135" s="937">
        <v>23747.350773207829</v>
      </c>
      <c r="AC135" s="937">
        <v>109377.03405383624</v>
      </c>
      <c r="AD135" s="958">
        <v>0.23600973236009731</v>
      </c>
      <c r="AE135" s="959">
        <v>0</v>
      </c>
      <c r="AF135" s="959">
        <v>0.9</v>
      </c>
      <c r="AG135" s="959">
        <v>0</v>
      </c>
      <c r="AH135" s="959">
        <v>0.9</v>
      </c>
      <c r="AI135" s="937">
        <v>98439.330648452611</v>
      </c>
      <c r="AJ135" s="937">
        <v>0</v>
      </c>
      <c r="AK135" s="937">
        <v>108870.0194360724</v>
      </c>
      <c r="AL135" s="937">
        <v>108786.33405094442</v>
      </c>
      <c r="AM135" s="937">
        <v>108786.33405094442</v>
      </c>
      <c r="AN135" s="937">
        <v>0</v>
      </c>
      <c r="AO135" s="937">
        <v>108786.33405094442</v>
      </c>
      <c r="AP135" s="937">
        <v>108786.10206306762</v>
      </c>
      <c r="AQ135" s="937">
        <v>108786.10206306762</v>
      </c>
      <c r="AR135" s="937">
        <v>0</v>
      </c>
      <c r="AS135" s="937">
        <v>108786.10206306762</v>
      </c>
      <c r="AT135" s="937">
        <v>108786.10206306762</v>
      </c>
      <c r="AU135" s="937">
        <v>108786.10206306762</v>
      </c>
      <c r="AV135" s="937">
        <v>0</v>
      </c>
      <c r="AW135" s="937">
        <v>97</v>
      </c>
      <c r="AX135" s="952">
        <v>1122</v>
      </c>
      <c r="AY135" s="953">
        <v>0</v>
      </c>
      <c r="AZ135" s="960">
        <v>0</v>
      </c>
      <c r="BA135" s="961">
        <v>108786.10206306762</v>
      </c>
      <c r="BB135" s="964">
        <v>108786.10206306762</v>
      </c>
      <c r="BC135" s="174">
        <v>0</v>
      </c>
      <c r="BD135" s="183">
        <v>0</v>
      </c>
      <c r="BE135" s="176">
        <v>0</v>
      </c>
      <c r="BF135" s="634">
        <v>0</v>
      </c>
      <c r="BG135" s="176">
        <v>0</v>
      </c>
      <c r="BH135" s="634">
        <v>0</v>
      </c>
      <c r="BI135" s="185">
        <v>0</v>
      </c>
      <c r="BJ135" s="634">
        <v>0</v>
      </c>
      <c r="BK135" s="180">
        <v>0</v>
      </c>
      <c r="BL135" s="13"/>
    </row>
    <row r="136" spans="1:64" ht="14.5" x14ac:dyDescent="0.35">
      <c r="A136" s="951">
        <v>4703900</v>
      </c>
      <c r="B136" s="965" t="s">
        <v>225</v>
      </c>
      <c r="C136" s="937">
        <v>84698.885741380276</v>
      </c>
      <c r="D136" s="937">
        <v>20423.092310183401</v>
      </c>
      <c r="E136" s="937">
        <v>71329.910956822205</v>
      </c>
      <c r="F136" s="937">
        <v>72074.6416701368</v>
      </c>
      <c r="G136" s="937">
        <v>248526.53067852269</v>
      </c>
      <c r="H136" s="937">
        <v>146438</v>
      </c>
      <c r="I136" s="937">
        <v>35843</v>
      </c>
      <c r="J136" s="937">
        <v>122657</v>
      </c>
      <c r="K136" s="937">
        <v>137213</v>
      </c>
      <c r="L136" s="937">
        <v>442151</v>
      </c>
      <c r="M136" s="937">
        <v>442151</v>
      </c>
      <c r="N136" s="937">
        <v>124823.19525019784</v>
      </c>
      <c r="O136" s="1012">
        <v>317327.80474980216</v>
      </c>
      <c r="P136" s="1013">
        <v>317327.80474980216</v>
      </c>
      <c r="Q136" s="1014">
        <v>257083.38960949198</v>
      </c>
      <c r="R136" s="165">
        <v>185067.61039050802</v>
      </c>
      <c r="S136" s="956">
        <v>1.4826379826245852</v>
      </c>
      <c r="T136" s="957">
        <v>0.4185620079803235</v>
      </c>
      <c r="U136" s="951" t="b">
        <v>0</v>
      </c>
      <c r="V136" s="937">
        <v>183330.2157932799</v>
      </c>
      <c r="W136" s="937">
        <v>183330.21579327996</v>
      </c>
      <c r="X136" s="937">
        <v>183330.21579327996</v>
      </c>
      <c r="Y136" s="937">
        <v>42540.26933666184</v>
      </c>
      <c r="Z136" s="937">
        <v>10257.559352262513</v>
      </c>
      <c r="AA136" s="937">
        <v>35825.661663702944</v>
      </c>
      <c r="AB136" s="937">
        <v>36199.704897570533</v>
      </c>
      <c r="AC136" s="937">
        <v>124823.19525019784</v>
      </c>
      <c r="AD136" s="958">
        <v>0.32082324455205813</v>
      </c>
      <c r="AE136" s="959">
        <v>0</v>
      </c>
      <c r="AF136" s="959">
        <v>0</v>
      </c>
      <c r="AG136" s="959">
        <v>0.95</v>
      </c>
      <c r="AH136" s="959">
        <v>0.95</v>
      </c>
      <c r="AI136" s="937">
        <v>118582.03548768794</v>
      </c>
      <c r="AJ136" s="937">
        <v>0</v>
      </c>
      <c r="AK136" s="937">
        <v>183330.21579327996</v>
      </c>
      <c r="AL136" s="937">
        <v>183189.29490621001</v>
      </c>
      <c r="AM136" s="937">
        <v>183189.29490621001</v>
      </c>
      <c r="AN136" s="937">
        <v>0</v>
      </c>
      <c r="AO136" s="937">
        <v>183189.29490621001</v>
      </c>
      <c r="AP136" s="937">
        <v>183188.90425332196</v>
      </c>
      <c r="AQ136" s="937">
        <v>183188.90425332196</v>
      </c>
      <c r="AR136" s="937">
        <v>0</v>
      </c>
      <c r="AS136" s="937">
        <v>183188.90425332196</v>
      </c>
      <c r="AT136" s="937">
        <v>183188.90425332196</v>
      </c>
      <c r="AU136" s="937">
        <v>183188.90425332196</v>
      </c>
      <c r="AV136" s="937">
        <v>0</v>
      </c>
      <c r="AW136" s="937">
        <v>265</v>
      </c>
      <c r="AX136" s="952">
        <v>691</v>
      </c>
      <c r="AY136" s="953">
        <v>0</v>
      </c>
      <c r="AZ136" s="960">
        <v>0</v>
      </c>
      <c r="BA136" s="961">
        <v>183188.90425332196</v>
      </c>
      <c r="BB136" s="964">
        <v>183188.90425332196</v>
      </c>
      <c r="BC136" s="174">
        <v>0</v>
      </c>
      <c r="BD136" s="183">
        <v>0</v>
      </c>
      <c r="BE136" s="176">
        <v>0</v>
      </c>
      <c r="BF136" s="634">
        <v>0</v>
      </c>
      <c r="BG136" s="176">
        <v>0</v>
      </c>
      <c r="BH136" s="634">
        <v>0</v>
      </c>
      <c r="BI136" s="185">
        <v>0</v>
      </c>
      <c r="BJ136" s="634">
        <v>0</v>
      </c>
      <c r="BK136" s="180">
        <v>0</v>
      </c>
      <c r="BL136" s="13"/>
    </row>
    <row r="137" spans="1:64" ht="14.5" x14ac:dyDescent="0.35">
      <c r="A137" s="951"/>
      <c r="B137" s="937" t="s">
        <v>226</v>
      </c>
      <c r="C137" s="937">
        <v>251727.74185321917</v>
      </c>
      <c r="D137" s="937">
        <v>60698.070156436705</v>
      </c>
      <c r="E137" s="937">
        <v>111865.57688819164</v>
      </c>
      <c r="F137" s="937">
        <v>113033.52634661339</v>
      </c>
      <c r="G137" s="937">
        <v>537324.91524446092</v>
      </c>
      <c r="H137" s="937">
        <v>246854.94250421316</v>
      </c>
      <c r="I137" s="937">
        <v>60419.686852144448</v>
      </c>
      <c r="J137" s="937">
        <v>105212.72367051417</v>
      </c>
      <c r="K137" s="937">
        <v>101730.17371195205</v>
      </c>
      <c r="L137" s="937">
        <v>514217.52673882386</v>
      </c>
      <c r="M137" s="937">
        <v>514217.52673882386</v>
      </c>
      <c r="N137" s="937">
        <v>454862.27407000563</v>
      </c>
      <c r="O137" s="1012">
        <v>59355.252668818226</v>
      </c>
      <c r="P137" s="1013">
        <v>59355.252668818226</v>
      </c>
      <c r="Q137" s="1014">
        <v>48086.708188898941</v>
      </c>
      <c r="R137" s="165">
        <v>466130.81854992494</v>
      </c>
      <c r="S137" s="956">
        <v>1.0247735306317909</v>
      </c>
      <c r="T137" s="957">
        <v>0.90648566863547875</v>
      </c>
      <c r="U137" s="951" t="b">
        <v>0</v>
      </c>
      <c r="V137" s="937">
        <v>461754.83312469954</v>
      </c>
      <c r="W137" s="937">
        <v>461754.83312469959</v>
      </c>
      <c r="X137" s="937">
        <v>461754.83312469959</v>
      </c>
      <c r="Y137" s="937">
        <v>213095.37275741086</v>
      </c>
      <c r="Z137" s="937">
        <v>51382.80664029222</v>
      </c>
      <c r="AA137" s="937">
        <v>94697.694541795136</v>
      </c>
      <c r="AB137" s="937">
        <v>95686.400130507405</v>
      </c>
      <c r="AC137" s="937">
        <v>454862.27407000563</v>
      </c>
      <c r="AD137" s="958">
        <v>0.21493975903614457</v>
      </c>
      <c r="AE137" s="959">
        <v>0</v>
      </c>
      <c r="AF137" s="959">
        <v>0.9</v>
      </c>
      <c r="AG137" s="959">
        <v>0</v>
      </c>
      <c r="AH137" s="959">
        <v>0.9</v>
      </c>
      <c r="AI137" s="937">
        <v>409376.04666300508</v>
      </c>
      <c r="AJ137" s="937">
        <v>0</v>
      </c>
      <c r="AK137" s="937">
        <v>461754.83312469959</v>
      </c>
      <c r="AL137" s="937">
        <v>461399.89490346197</v>
      </c>
      <c r="AM137" s="937">
        <v>461399.89490346197</v>
      </c>
      <c r="AN137" s="937">
        <v>0</v>
      </c>
      <c r="AO137" s="937">
        <v>461399.89490346197</v>
      </c>
      <c r="AP137" s="937">
        <v>461398.91096386232</v>
      </c>
      <c r="AQ137" s="937">
        <v>461398.91096386232</v>
      </c>
      <c r="AR137" s="937">
        <v>0</v>
      </c>
      <c r="AS137" s="937">
        <v>461398.91096386232</v>
      </c>
      <c r="AT137" s="937">
        <v>461398.91096386232</v>
      </c>
      <c r="AU137" s="937">
        <v>461398.91096386232</v>
      </c>
      <c r="AV137" s="937">
        <v>0</v>
      </c>
      <c r="AW137" s="937">
        <v>446</v>
      </c>
      <c r="AX137" s="952">
        <v>1035</v>
      </c>
      <c r="AY137" s="953">
        <v>0</v>
      </c>
      <c r="AZ137" s="960">
        <v>0</v>
      </c>
      <c r="BA137" s="961">
        <v>461398.91096386232</v>
      </c>
      <c r="BB137" s="964">
        <v>461398.91096386232</v>
      </c>
      <c r="BC137" s="174">
        <v>0</v>
      </c>
      <c r="BD137" s="183">
        <v>0</v>
      </c>
      <c r="BE137" s="176">
        <v>0</v>
      </c>
      <c r="BF137" s="634">
        <v>0</v>
      </c>
      <c r="BG137" s="176">
        <v>0</v>
      </c>
      <c r="BH137" s="634">
        <v>0</v>
      </c>
      <c r="BI137" s="185">
        <v>0</v>
      </c>
      <c r="BJ137" s="634">
        <v>0</v>
      </c>
      <c r="BK137" s="180">
        <v>0</v>
      </c>
      <c r="BL137" s="13"/>
    </row>
    <row r="138" spans="1:64" ht="14.5" x14ac:dyDescent="0.35">
      <c r="A138" s="951">
        <v>4703960</v>
      </c>
      <c r="B138" s="937" t="s">
        <v>227</v>
      </c>
      <c r="C138" s="937">
        <v>1357027.0990133006</v>
      </c>
      <c r="D138" s="937">
        <v>327214.33662295295</v>
      </c>
      <c r="E138" s="937">
        <v>670622.76759101998</v>
      </c>
      <c r="F138" s="937">
        <v>677624.5059273456</v>
      </c>
      <c r="G138" s="937">
        <v>3032488.7091546194</v>
      </c>
      <c r="H138" s="937">
        <v>1319320.9343234121</v>
      </c>
      <c r="I138" s="937">
        <v>322914.16530150583</v>
      </c>
      <c r="J138" s="937">
        <v>643513.62636266206</v>
      </c>
      <c r="K138" s="937">
        <v>607141.93416926952</v>
      </c>
      <c r="L138" s="937">
        <v>2892890.6601568493</v>
      </c>
      <c r="M138" s="937">
        <v>2892890.6601568493</v>
      </c>
      <c r="N138" s="937">
        <v>2533042.7256230698</v>
      </c>
      <c r="O138" s="1012">
        <v>359847.93453377951</v>
      </c>
      <c r="P138" s="1013">
        <v>359847.93453377951</v>
      </c>
      <c r="Q138" s="1014">
        <v>291531.10874371394</v>
      </c>
      <c r="R138" s="165">
        <v>2601359.5514131356</v>
      </c>
      <c r="S138" s="956">
        <v>1.0269702619300516</v>
      </c>
      <c r="T138" s="957">
        <v>0.89922498186367428</v>
      </c>
      <c r="U138" s="951" t="b">
        <v>0</v>
      </c>
      <c r="V138" s="937">
        <v>2576938.2708847048</v>
      </c>
      <c r="W138" s="937">
        <v>2576938.2708847052</v>
      </c>
      <c r="X138" s="937">
        <v>2576938.2708847052</v>
      </c>
      <c r="Y138" s="937">
        <v>1133526.9316096746</v>
      </c>
      <c r="Z138" s="937">
        <v>273322.66484626458</v>
      </c>
      <c r="AA138" s="937">
        <v>560172.28290264693</v>
      </c>
      <c r="AB138" s="937">
        <v>566020.84626448387</v>
      </c>
      <c r="AC138" s="937">
        <v>2533042.7256230698</v>
      </c>
      <c r="AD138" s="958">
        <v>0.19730257019255237</v>
      </c>
      <c r="AE138" s="959">
        <v>0</v>
      </c>
      <c r="AF138" s="959">
        <v>0.9</v>
      </c>
      <c r="AG138" s="959">
        <v>0</v>
      </c>
      <c r="AH138" s="959">
        <v>0.9</v>
      </c>
      <c r="AI138" s="937">
        <v>2279738.453060763</v>
      </c>
      <c r="AJ138" s="937">
        <v>0</v>
      </c>
      <c r="AK138" s="937">
        <v>2576938.2708847052</v>
      </c>
      <c r="AL138" s="937">
        <v>2574957.4494173531</v>
      </c>
      <c r="AM138" s="937">
        <v>2574957.4494173531</v>
      </c>
      <c r="AN138" s="937">
        <v>0</v>
      </c>
      <c r="AO138" s="937">
        <v>2574957.4494173531</v>
      </c>
      <c r="AP138" s="937">
        <v>2574951.9582964624</v>
      </c>
      <c r="AQ138" s="937">
        <v>2574951.9582964624</v>
      </c>
      <c r="AR138" s="937">
        <v>0</v>
      </c>
      <c r="AS138" s="937">
        <v>2574951.9582964624</v>
      </c>
      <c r="AT138" s="937">
        <v>2574951.9582964624</v>
      </c>
      <c r="AU138" s="937">
        <v>2574951.9582964624</v>
      </c>
      <c r="AV138" s="937">
        <v>0</v>
      </c>
      <c r="AW138" s="937">
        <v>2326</v>
      </c>
      <c r="AX138" s="952">
        <v>1107</v>
      </c>
      <c r="AY138" s="953">
        <v>15</v>
      </c>
      <c r="AZ138" s="960">
        <v>16605</v>
      </c>
      <c r="BA138" s="961">
        <v>2558346.9582964624</v>
      </c>
      <c r="BB138" s="964">
        <v>2553918.9582964624</v>
      </c>
      <c r="BC138" s="174">
        <v>4</v>
      </c>
      <c r="BD138" s="183">
        <v>4428</v>
      </c>
      <c r="BE138" s="176">
        <v>0</v>
      </c>
      <c r="BF138" s="634">
        <v>0</v>
      </c>
      <c r="BG138" s="176">
        <v>0</v>
      </c>
      <c r="BH138" s="634">
        <v>0</v>
      </c>
      <c r="BI138" s="185">
        <v>0</v>
      </c>
      <c r="BJ138" s="634">
        <v>0</v>
      </c>
      <c r="BK138" s="180">
        <v>4428</v>
      </c>
      <c r="BL138" s="13"/>
    </row>
    <row r="139" spans="1:64" ht="14.5" x14ac:dyDescent="0.35">
      <c r="A139" s="951">
        <v>4703990</v>
      </c>
      <c r="B139" s="937" t="s">
        <v>228</v>
      </c>
      <c r="C139" s="937">
        <v>2082903.1446482586</v>
      </c>
      <c r="D139" s="937">
        <v>394963.40989661147</v>
      </c>
      <c r="E139" s="937">
        <v>1172120.9633849249</v>
      </c>
      <c r="F139" s="937">
        <v>1184358.6694109566</v>
      </c>
      <c r="G139" s="937">
        <v>4834346.1873407513</v>
      </c>
      <c r="H139" s="937">
        <v>1924032.7062297065</v>
      </c>
      <c r="I139" s="937">
        <v>335763.67157983728</v>
      </c>
      <c r="J139" s="937">
        <v>1070378.639760884</v>
      </c>
      <c r="K139" s="937">
        <v>1006795.731492674</v>
      </c>
      <c r="L139" s="937">
        <v>4336970.7490631016</v>
      </c>
      <c r="M139" s="937">
        <v>4336970.7490631016</v>
      </c>
      <c r="N139" s="937">
        <v>4205942.6208565626</v>
      </c>
      <c r="O139" s="1012">
        <v>131028.12820653897</v>
      </c>
      <c r="P139" s="1013">
        <v>131028.12820653897</v>
      </c>
      <c r="Q139" s="1014">
        <v>106152.54897087654</v>
      </c>
      <c r="R139" s="165">
        <v>4230818.2000922253</v>
      </c>
      <c r="S139" s="956">
        <v>1.0059143886348589</v>
      </c>
      <c r="T139" s="957">
        <v>0.97552380333812305</v>
      </c>
      <c r="U139" s="951" t="b">
        <v>0</v>
      </c>
      <c r="V139" s="937">
        <v>4191099.7390001728</v>
      </c>
      <c r="W139" s="937">
        <v>4191099.7390001738</v>
      </c>
      <c r="X139" s="937">
        <v>4191099.7390001738</v>
      </c>
      <c r="Y139" s="937">
        <v>1812152.2066691786</v>
      </c>
      <c r="Z139" s="937">
        <v>343623.18605006201</v>
      </c>
      <c r="AA139" s="937">
        <v>1019760.1341851577</v>
      </c>
      <c r="AB139" s="937">
        <v>1030407.0939521645</v>
      </c>
      <c r="AC139" s="937">
        <v>4205942.6208565626</v>
      </c>
      <c r="AD139" s="958">
        <v>0.10740216588727541</v>
      </c>
      <c r="AE139" s="959">
        <v>0.85</v>
      </c>
      <c r="AF139" s="959">
        <v>0</v>
      </c>
      <c r="AG139" s="959">
        <v>0</v>
      </c>
      <c r="AH139" s="959">
        <v>0.85</v>
      </c>
      <c r="AI139" s="937">
        <v>3575051.2277280781</v>
      </c>
      <c r="AJ139" s="937">
        <v>0</v>
      </c>
      <c r="AK139" s="937">
        <v>4191099.7390001738</v>
      </c>
      <c r="AL139" s="937">
        <v>4187878.1560741793</v>
      </c>
      <c r="AM139" s="937">
        <v>4187878.1560741793</v>
      </c>
      <c r="AN139" s="937">
        <v>0</v>
      </c>
      <c r="AO139" s="937">
        <v>4187878.1560741793</v>
      </c>
      <c r="AP139" s="937">
        <v>4187869.2253847672</v>
      </c>
      <c r="AQ139" s="937">
        <v>4187869.2253847672</v>
      </c>
      <c r="AR139" s="937">
        <v>0</v>
      </c>
      <c r="AS139" s="937">
        <v>4187869.2253847672</v>
      </c>
      <c r="AT139" s="937">
        <v>4187869.2253847672</v>
      </c>
      <c r="AU139" s="937">
        <v>4187869.2253847672</v>
      </c>
      <c r="AV139" s="937">
        <v>0</v>
      </c>
      <c r="AW139" s="937">
        <v>3491</v>
      </c>
      <c r="AX139" s="952">
        <v>1200</v>
      </c>
      <c r="AY139" s="953">
        <v>22</v>
      </c>
      <c r="AZ139" s="960">
        <v>26400</v>
      </c>
      <c r="BA139" s="961">
        <v>4161469.2253847672</v>
      </c>
      <c r="BB139" s="964">
        <v>4149469.2253847672</v>
      </c>
      <c r="BC139" s="174">
        <v>3</v>
      </c>
      <c r="BD139" s="183">
        <v>3600</v>
      </c>
      <c r="BE139" s="176">
        <v>0</v>
      </c>
      <c r="BF139" s="634">
        <v>0</v>
      </c>
      <c r="BG139" s="176">
        <v>7</v>
      </c>
      <c r="BH139" s="634">
        <v>8400</v>
      </c>
      <c r="BI139" s="185">
        <v>0</v>
      </c>
      <c r="BJ139" s="634">
        <v>0</v>
      </c>
      <c r="BK139" s="180">
        <v>12000</v>
      </c>
      <c r="BL139" s="13"/>
    </row>
    <row r="140" spans="1:64" ht="14.5" x14ac:dyDescent="0.35">
      <c r="A140" s="951">
        <v>4704020</v>
      </c>
      <c r="B140" s="937" t="s">
        <v>229</v>
      </c>
      <c r="C140" s="937">
        <v>200440.17698499563</v>
      </c>
      <c r="D140" s="937">
        <v>48331.311579865374</v>
      </c>
      <c r="E140" s="937">
        <v>101301.48304460155</v>
      </c>
      <c r="F140" s="937">
        <v>102359.13648501165</v>
      </c>
      <c r="G140" s="937">
        <v>452432.10809447424</v>
      </c>
      <c r="H140" s="937">
        <v>196600.35689373579</v>
      </c>
      <c r="I140" s="937">
        <v>48119.48214622691</v>
      </c>
      <c r="J140" s="937">
        <v>95842.096158985034</v>
      </c>
      <c r="K140" s="937">
        <v>92216.552181369203</v>
      </c>
      <c r="L140" s="937">
        <v>432778.48738031695</v>
      </c>
      <c r="M140" s="937">
        <v>432778.48738031695</v>
      </c>
      <c r="N140" s="937">
        <v>447947.07414271013</v>
      </c>
      <c r="O140" s="1012">
        <v>-15168.586762393184</v>
      </c>
      <c r="P140" s="1013" t="s">
        <v>108</v>
      </c>
      <c r="Q140" s="1014">
        <v>0</v>
      </c>
      <c r="R140" s="165">
        <v>432778.48738031695</v>
      </c>
      <c r="S140" s="956">
        <v>0.9661375469603789</v>
      </c>
      <c r="T140" s="957">
        <v>1</v>
      </c>
      <c r="U140" s="951" t="b">
        <v>0</v>
      </c>
      <c r="V140" s="937">
        <v>428715.61001250241</v>
      </c>
      <c r="W140" s="937">
        <v>428715.61001250247</v>
      </c>
      <c r="X140" s="937">
        <v>428715.61001250247</v>
      </c>
      <c r="Y140" s="937">
        <v>198453.18052079334</v>
      </c>
      <c r="Z140" s="937">
        <v>47852.195333492069</v>
      </c>
      <c r="AA140" s="937">
        <v>100297.26477032244</v>
      </c>
      <c r="AB140" s="937">
        <v>101344.43351810226</v>
      </c>
      <c r="AC140" s="937">
        <v>447947.07414271013</v>
      </c>
      <c r="AD140" s="958">
        <v>0.25975869410929736</v>
      </c>
      <c r="AE140" s="959">
        <v>0</v>
      </c>
      <c r="AF140" s="959">
        <v>0.9</v>
      </c>
      <c r="AG140" s="959">
        <v>0</v>
      </c>
      <c r="AH140" s="959">
        <v>0.9</v>
      </c>
      <c r="AI140" s="937">
        <v>403152.36672843911</v>
      </c>
      <c r="AJ140" s="937">
        <v>0</v>
      </c>
      <c r="AK140" s="937">
        <v>428715.61001250247</v>
      </c>
      <c r="AL140" s="937">
        <v>428386.06813200953</v>
      </c>
      <c r="AM140" s="937">
        <v>428386.06813200953</v>
      </c>
      <c r="AN140" s="937">
        <v>0</v>
      </c>
      <c r="AO140" s="937">
        <v>428386.06813200953</v>
      </c>
      <c r="AP140" s="937">
        <v>428385.15459470486</v>
      </c>
      <c r="AQ140" s="937">
        <v>428385.15459470486</v>
      </c>
      <c r="AR140" s="937">
        <v>0</v>
      </c>
      <c r="AS140" s="937">
        <v>428385.15459470486</v>
      </c>
      <c r="AT140" s="937">
        <v>428385.15459470486</v>
      </c>
      <c r="AU140" s="937">
        <v>428385.15459470486</v>
      </c>
      <c r="AV140" s="937">
        <v>0</v>
      </c>
      <c r="AW140" s="937">
        <v>366</v>
      </c>
      <c r="AX140" s="952">
        <v>1170</v>
      </c>
      <c r="AY140" s="953">
        <v>0</v>
      </c>
      <c r="AZ140" s="960">
        <v>0</v>
      </c>
      <c r="BA140" s="961">
        <v>428385.15459470486</v>
      </c>
      <c r="BB140" s="964">
        <v>428385.15459470486</v>
      </c>
      <c r="BC140" s="174">
        <v>0</v>
      </c>
      <c r="BD140" s="183">
        <v>0</v>
      </c>
      <c r="BE140" s="176">
        <v>0</v>
      </c>
      <c r="BF140" s="634">
        <v>0</v>
      </c>
      <c r="BG140" s="176">
        <v>0</v>
      </c>
      <c r="BH140" s="634">
        <v>0</v>
      </c>
      <c r="BI140" s="185">
        <v>0</v>
      </c>
      <c r="BJ140" s="634">
        <v>0</v>
      </c>
      <c r="BK140" s="180">
        <v>0</v>
      </c>
      <c r="BL140" s="13"/>
    </row>
    <row r="141" spans="1:64" ht="14.5" x14ac:dyDescent="0.35">
      <c r="A141" s="951">
        <v>4704050</v>
      </c>
      <c r="B141" s="937" t="s">
        <v>230</v>
      </c>
      <c r="C141" s="937">
        <v>1282189.1217055863</v>
      </c>
      <c r="D141" s="937">
        <v>309168.96441428253</v>
      </c>
      <c r="E141" s="937">
        <v>618918.1951335374</v>
      </c>
      <c r="F141" s="937">
        <v>625380.10406854469</v>
      </c>
      <c r="G141" s="937">
        <v>2835656.385321951</v>
      </c>
      <c r="H141" s="937">
        <v>1153970.2095350276</v>
      </c>
      <c r="I141" s="937">
        <v>279120.0298650522</v>
      </c>
      <c r="J141" s="937">
        <v>557026.37562018365</v>
      </c>
      <c r="K141" s="937">
        <v>562842.09366169025</v>
      </c>
      <c r="L141" s="937">
        <v>2552958.7086819536</v>
      </c>
      <c r="M141" s="937">
        <v>2552958.7086819536</v>
      </c>
      <c r="N141" s="937">
        <v>2330473.1086674067</v>
      </c>
      <c r="O141" s="1012">
        <v>222485.60001454689</v>
      </c>
      <c r="P141" s="1013">
        <v>222485.60001454689</v>
      </c>
      <c r="Q141" s="1014">
        <v>180246.89716723291</v>
      </c>
      <c r="R141" s="165">
        <v>2372711.8115147208</v>
      </c>
      <c r="S141" s="956">
        <v>1.0181245184465857</v>
      </c>
      <c r="T141" s="957">
        <v>0.92939686154959744</v>
      </c>
      <c r="U141" s="951" t="b">
        <v>0</v>
      </c>
      <c r="V141" s="937">
        <v>2350437.0510992892</v>
      </c>
      <c r="W141" s="937">
        <v>2350437.0510992897</v>
      </c>
      <c r="X141" s="937">
        <v>2350437.0510992897</v>
      </c>
      <c r="Y141" s="937">
        <v>1053762.1144183483</v>
      </c>
      <c r="Z141" s="937">
        <v>254089.3040960714</v>
      </c>
      <c r="AA141" s="937">
        <v>508655.49778518506</v>
      </c>
      <c r="AB141" s="937">
        <v>513966.19236780191</v>
      </c>
      <c r="AC141" s="937">
        <v>2330473.1086674067</v>
      </c>
      <c r="AD141" s="958">
        <v>0.17947158004519381</v>
      </c>
      <c r="AE141" s="959">
        <v>0</v>
      </c>
      <c r="AF141" s="959">
        <v>0.9</v>
      </c>
      <c r="AG141" s="959">
        <v>0</v>
      </c>
      <c r="AH141" s="959">
        <v>0.9</v>
      </c>
      <c r="AI141" s="937">
        <v>2097425.7978006662</v>
      </c>
      <c r="AJ141" s="937">
        <v>0</v>
      </c>
      <c r="AK141" s="937">
        <v>2350437.0510992897</v>
      </c>
      <c r="AL141" s="937">
        <v>2348630.3348806361</v>
      </c>
      <c r="AM141" s="937">
        <v>2348630.3348806361</v>
      </c>
      <c r="AN141" s="937">
        <v>0</v>
      </c>
      <c r="AO141" s="937">
        <v>2348630.3348806361</v>
      </c>
      <c r="AP141" s="937">
        <v>2348625.3264044379</v>
      </c>
      <c r="AQ141" s="937">
        <v>2348625.3264044379</v>
      </c>
      <c r="AR141" s="937">
        <v>0</v>
      </c>
      <c r="AS141" s="937">
        <v>2348625.3264044379</v>
      </c>
      <c r="AT141" s="937">
        <v>2348625.3264044379</v>
      </c>
      <c r="AU141" s="937">
        <v>2348625.3264044379</v>
      </c>
      <c r="AV141" s="937">
        <v>0</v>
      </c>
      <c r="AW141" s="937">
        <v>2065</v>
      </c>
      <c r="AX141" s="952">
        <v>1137</v>
      </c>
      <c r="AY141" s="953">
        <v>0</v>
      </c>
      <c r="AZ141" s="960">
        <v>0</v>
      </c>
      <c r="BA141" s="961">
        <v>2348625.3264044379</v>
      </c>
      <c r="BB141" s="964">
        <v>2348625.3264044379</v>
      </c>
      <c r="BC141" s="174">
        <v>0</v>
      </c>
      <c r="BD141" s="183">
        <v>0</v>
      </c>
      <c r="BE141" s="176">
        <v>0</v>
      </c>
      <c r="BF141" s="634">
        <v>0</v>
      </c>
      <c r="BG141" s="176">
        <v>0</v>
      </c>
      <c r="BH141" s="634">
        <v>0</v>
      </c>
      <c r="BI141" s="185">
        <v>0</v>
      </c>
      <c r="BJ141" s="634">
        <v>0</v>
      </c>
      <c r="BK141" s="180">
        <v>0</v>
      </c>
      <c r="BL141" s="13"/>
    </row>
    <row r="142" spans="1:64" ht="14.5" x14ac:dyDescent="0.35">
      <c r="A142" s="951">
        <v>4704080</v>
      </c>
      <c r="B142" s="937" t="s">
        <v>231</v>
      </c>
      <c r="C142" s="937">
        <v>171132.99706029668</v>
      </c>
      <c r="D142" s="937">
        <v>41264.59239325321</v>
      </c>
      <c r="E142" s="937">
        <v>73027.551697839794</v>
      </c>
      <c r="F142" s="937">
        <v>73790.006885824972</v>
      </c>
      <c r="G142" s="937">
        <v>359215.14803721465</v>
      </c>
      <c r="H142" s="937">
        <v>166778.95444356234</v>
      </c>
      <c r="I142" s="937">
        <v>40820.459573484623</v>
      </c>
      <c r="J142" s="937">
        <v>69486.763154531174</v>
      </c>
      <c r="K142" s="937">
        <v>66411.006197242474</v>
      </c>
      <c r="L142" s="937">
        <v>343497.18336882064</v>
      </c>
      <c r="M142" s="937">
        <v>343497.18336882064</v>
      </c>
      <c r="N142" s="937">
        <v>333893.15917338198</v>
      </c>
      <c r="O142" s="1012">
        <v>9604.0241954386584</v>
      </c>
      <c r="P142" s="1013">
        <v>9604.0241954386584</v>
      </c>
      <c r="Q142" s="1014">
        <v>7780.7083309376585</v>
      </c>
      <c r="R142" s="165">
        <v>335716.47503788298</v>
      </c>
      <c r="S142" s="956">
        <v>1.0054607763423935</v>
      </c>
      <c r="T142" s="957">
        <v>0.97734855274611276</v>
      </c>
      <c r="U142" s="951" t="b">
        <v>0</v>
      </c>
      <c r="V142" s="937">
        <v>332564.80528486392</v>
      </c>
      <c r="W142" s="937">
        <v>332564.80528486398</v>
      </c>
      <c r="X142" s="937">
        <v>332564.80528486398</v>
      </c>
      <c r="Y142" s="937">
        <v>159069.39709945596</v>
      </c>
      <c r="Z142" s="937">
        <v>38355.746386168059</v>
      </c>
      <c r="AA142" s="937">
        <v>67879.653952018431</v>
      </c>
      <c r="AB142" s="937">
        <v>68588.361735739541</v>
      </c>
      <c r="AC142" s="937">
        <v>333893.15917338198</v>
      </c>
      <c r="AD142" s="958">
        <v>0.20855978260869565</v>
      </c>
      <c r="AE142" s="959">
        <v>0</v>
      </c>
      <c r="AF142" s="959">
        <v>0.9</v>
      </c>
      <c r="AG142" s="959">
        <v>0</v>
      </c>
      <c r="AH142" s="959">
        <v>0.9</v>
      </c>
      <c r="AI142" s="937">
        <v>300503.84325604379</v>
      </c>
      <c r="AJ142" s="937">
        <v>0</v>
      </c>
      <c r="AK142" s="937">
        <v>332564.80528486398</v>
      </c>
      <c r="AL142" s="937">
        <v>332309.17187950196</v>
      </c>
      <c r="AM142" s="937">
        <v>332309.17187950196</v>
      </c>
      <c r="AN142" s="937">
        <v>0</v>
      </c>
      <c r="AO142" s="937">
        <v>332309.17187950196</v>
      </c>
      <c r="AP142" s="937">
        <v>332308.46322707884</v>
      </c>
      <c r="AQ142" s="937">
        <v>332308.46322707884</v>
      </c>
      <c r="AR142" s="937">
        <v>0</v>
      </c>
      <c r="AS142" s="937">
        <v>332308.46322707884</v>
      </c>
      <c r="AT142" s="937">
        <v>332308.46322707884</v>
      </c>
      <c r="AU142" s="937">
        <v>332308.46322707884</v>
      </c>
      <c r="AV142" s="937">
        <v>0</v>
      </c>
      <c r="AW142" s="937">
        <v>307</v>
      </c>
      <c r="AX142" s="952">
        <v>1082</v>
      </c>
      <c r="AY142" s="953">
        <v>0</v>
      </c>
      <c r="AZ142" s="960">
        <v>0</v>
      </c>
      <c r="BA142" s="961">
        <v>332308.46322707884</v>
      </c>
      <c r="BB142" s="964">
        <v>331226.46322707884</v>
      </c>
      <c r="BC142" s="174">
        <v>0</v>
      </c>
      <c r="BD142" s="183">
        <v>0</v>
      </c>
      <c r="BE142" s="176">
        <v>1</v>
      </c>
      <c r="BF142" s="634">
        <v>1082</v>
      </c>
      <c r="BG142" s="176">
        <v>0</v>
      </c>
      <c r="BH142" s="634">
        <v>0</v>
      </c>
      <c r="BI142" s="185">
        <v>0</v>
      </c>
      <c r="BJ142" s="634">
        <v>0</v>
      </c>
      <c r="BK142" s="180">
        <v>1082</v>
      </c>
      <c r="BL142" s="13"/>
    </row>
    <row r="143" spans="1:64" ht="14.5" x14ac:dyDescent="0.35">
      <c r="A143" s="951">
        <v>4704100</v>
      </c>
      <c r="B143" s="937" t="s">
        <v>232</v>
      </c>
      <c r="C143" s="937">
        <v>159619.46208987909</v>
      </c>
      <c r="D143" s="937">
        <v>38488.381284227013</v>
      </c>
      <c r="E143" s="937">
        <v>66961.70594211563</v>
      </c>
      <c r="F143" s="937">
        <v>67660.829750937148</v>
      </c>
      <c r="G143" s="937">
        <v>332730.37906715891</v>
      </c>
      <c r="H143" s="937">
        <v>146345.77128325833</v>
      </c>
      <c r="I143" s="937">
        <v>35819.277440309364</v>
      </c>
      <c r="J143" s="937">
        <v>60265.535347904071</v>
      </c>
      <c r="K143" s="937">
        <v>60894.746775843436</v>
      </c>
      <c r="L143" s="937">
        <v>303325.3308473152</v>
      </c>
      <c r="M143" s="937">
        <v>303325.3308473152</v>
      </c>
      <c r="N143" s="937">
        <v>288297.778764282</v>
      </c>
      <c r="O143" s="1012">
        <v>15027.552083033195</v>
      </c>
      <c r="P143" s="1013">
        <v>15027.552083033195</v>
      </c>
      <c r="Q143" s="1014">
        <v>12174.584039635009</v>
      </c>
      <c r="R143" s="165">
        <v>291150.74680768017</v>
      </c>
      <c r="S143" s="956">
        <v>1.009895907126398</v>
      </c>
      <c r="T143" s="957">
        <v>0.95986294977202768</v>
      </c>
      <c r="U143" s="951" t="b">
        <v>0</v>
      </c>
      <c r="V143" s="937">
        <v>288417.45526403718</v>
      </c>
      <c r="W143" s="937">
        <v>288417.4552640373</v>
      </c>
      <c r="X143" s="937">
        <v>288417.4552640373</v>
      </c>
      <c r="Y143" s="937">
        <v>138303.98203217064</v>
      </c>
      <c r="Z143" s="937">
        <v>33348.667661739877</v>
      </c>
      <c r="AA143" s="937">
        <v>58019.68290212065</v>
      </c>
      <c r="AB143" s="937">
        <v>58625.446168250877</v>
      </c>
      <c r="AC143" s="937">
        <v>288297.778764282</v>
      </c>
      <c r="AD143" s="958">
        <v>0.18996415770609318</v>
      </c>
      <c r="AE143" s="959">
        <v>0</v>
      </c>
      <c r="AF143" s="959">
        <v>0.9</v>
      </c>
      <c r="AG143" s="959">
        <v>0</v>
      </c>
      <c r="AH143" s="959">
        <v>0.9</v>
      </c>
      <c r="AI143" s="937">
        <v>259468.00088785382</v>
      </c>
      <c r="AJ143" s="937">
        <v>0</v>
      </c>
      <c r="AK143" s="937">
        <v>288417.4552640373</v>
      </c>
      <c r="AL143" s="937">
        <v>288195.75671060249</v>
      </c>
      <c r="AM143" s="937">
        <v>288195.75671060249</v>
      </c>
      <c r="AN143" s="937">
        <v>0</v>
      </c>
      <c r="AO143" s="937">
        <v>288195.75671060249</v>
      </c>
      <c r="AP143" s="937">
        <v>288195.14213045064</v>
      </c>
      <c r="AQ143" s="937">
        <v>288195.14213045064</v>
      </c>
      <c r="AR143" s="937">
        <v>0</v>
      </c>
      <c r="AS143" s="937">
        <v>288195.14213045064</v>
      </c>
      <c r="AT143" s="937">
        <v>288195.14213045064</v>
      </c>
      <c r="AU143" s="937">
        <v>288195.14213045064</v>
      </c>
      <c r="AV143" s="937">
        <v>0</v>
      </c>
      <c r="AW143" s="937">
        <v>265</v>
      </c>
      <c r="AX143" s="952">
        <v>1088</v>
      </c>
      <c r="AY143" s="953">
        <v>0</v>
      </c>
      <c r="AZ143" s="960">
        <v>0</v>
      </c>
      <c r="BA143" s="961">
        <v>288195.14213045064</v>
      </c>
      <c r="BB143" s="964">
        <v>286019.14213045064</v>
      </c>
      <c r="BC143" s="174">
        <v>1</v>
      </c>
      <c r="BD143" s="183">
        <v>1088</v>
      </c>
      <c r="BE143" s="176">
        <v>0</v>
      </c>
      <c r="BF143" s="634">
        <v>0</v>
      </c>
      <c r="BG143" s="176">
        <v>1</v>
      </c>
      <c r="BH143" s="634">
        <v>1088</v>
      </c>
      <c r="BI143" s="185">
        <v>0</v>
      </c>
      <c r="BJ143" s="634">
        <v>0</v>
      </c>
      <c r="BK143" s="180">
        <v>2176</v>
      </c>
      <c r="BL143" s="13"/>
    </row>
    <row r="144" spans="1:64" ht="14.5" x14ac:dyDescent="0.35">
      <c r="A144" s="951">
        <v>4704170</v>
      </c>
      <c r="B144" s="937" t="s">
        <v>233</v>
      </c>
      <c r="C144" s="937">
        <v>365816.40656008368</v>
      </c>
      <c r="D144" s="937">
        <v>88207.798418605496</v>
      </c>
      <c r="E144" s="937">
        <v>149448.10749207085</v>
      </c>
      <c r="F144" s="937">
        <v>151008.44303999355</v>
      </c>
      <c r="G144" s="937">
        <v>754480.7555107536</v>
      </c>
      <c r="H144" s="937">
        <v>405350.1740449497</v>
      </c>
      <c r="I144" s="937">
        <v>99212.640155422836</v>
      </c>
      <c r="J144" s="937">
        <v>172771.57730562901</v>
      </c>
      <c r="K144" s="937">
        <v>138122.15877773851</v>
      </c>
      <c r="L144" s="937">
        <v>815456.55028374004</v>
      </c>
      <c r="M144" s="937">
        <v>815456.55028374004</v>
      </c>
      <c r="N144" s="937">
        <v>715076.00746332132</v>
      </c>
      <c r="O144" s="1012">
        <v>100380.54282041872</v>
      </c>
      <c r="P144" s="1013">
        <v>100380.54282041872</v>
      </c>
      <c r="Q144" s="1014">
        <v>81323.381729694098</v>
      </c>
      <c r="R144" s="165">
        <v>734133.16855404596</v>
      </c>
      <c r="S144" s="956">
        <v>1.0266505390921008</v>
      </c>
      <c r="T144" s="957">
        <v>0.90027257528142068</v>
      </c>
      <c r="U144" s="951" t="b">
        <v>0</v>
      </c>
      <c r="V144" s="937">
        <v>727241.20621660398</v>
      </c>
      <c r="W144" s="937">
        <v>727241.20621660422</v>
      </c>
      <c r="X144" s="937">
        <v>727241.20621660422</v>
      </c>
      <c r="Y144" s="937">
        <v>346710.67957257578</v>
      </c>
      <c r="Z144" s="937">
        <v>83600.913422379366</v>
      </c>
      <c r="AA144" s="937">
        <v>141642.78578057932</v>
      </c>
      <c r="AB144" s="937">
        <v>143121.62868778684</v>
      </c>
      <c r="AC144" s="937">
        <v>715076.00746332132</v>
      </c>
      <c r="AD144" s="958">
        <v>0.21984150278837686</v>
      </c>
      <c r="AE144" s="959">
        <v>0</v>
      </c>
      <c r="AF144" s="959">
        <v>0.9</v>
      </c>
      <c r="AG144" s="959">
        <v>0</v>
      </c>
      <c r="AH144" s="959">
        <v>0.9</v>
      </c>
      <c r="AI144" s="937">
        <v>643568.40671698924</v>
      </c>
      <c r="AJ144" s="937">
        <v>0</v>
      </c>
      <c r="AK144" s="937">
        <v>727241.20621660422</v>
      </c>
      <c r="AL144" s="937">
        <v>726682.1959331634</v>
      </c>
      <c r="AM144" s="937">
        <v>726682.1959331634</v>
      </c>
      <c r="AN144" s="937">
        <v>0</v>
      </c>
      <c r="AO144" s="937">
        <v>726682.1959331634</v>
      </c>
      <c r="AP144" s="937">
        <v>726680.64627657086</v>
      </c>
      <c r="AQ144" s="937">
        <v>726680.64627657086</v>
      </c>
      <c r="AR144" s="937">
        <v>0</v>
      </c>
      <c r="AS144" s="937">
        <v>726680.64627657086</v>
      </c>
      <c r="AT144" s="937">
        <v>726680.64627657086</v>
      </c>
      <c r="AU144" s="937">
        <v>726680.64627657086</v>
      </c>
      <c r="AV144" s="937">
        <v>0</v>
      </c>
      <c r="AW144" s="937">
        <v>749</v>
      </c>
      <c r="AX144" s="952">
        <v>970</v>
      </c>
      <c r="AY144" s="953">
        <v>0</v>
      </c>
      <c r="AZ144" s="960">
        <v>0</v>
      </c>
      <c r="BA144" s="961">
        <v>726680.64627657086</v>
      </c>
      <c r="BB144" s="964">
        <v>726680.64627657086</v>
      </c>
      <c r="BC144" s="174">
        <v>0</v>
      </c>
      <c r="BD144" s="183">
        <v>0</v>
      </c>
      <c r="BE144" s="176">
        <v>0</v>
      </c>
      <c r="BF144" s="634">
        <v>0</v>
      </c>
      <c r="BG144" s="176">
        <v>0</v>
      </c>
      <c r="BH144" s="634">
        <v>0</v>
      </c>
      <c r="BI144" s="185">
        <v>0</v>
      </c>
      <c r="BJ144" s="634">
        <v>0</v>
      </c>
      <c r="BK144" s="180">
        <v>0</v>
      </c>
      <c r="BL144" s="13"/>
    </row>
    <row r="145" spans="1:64" ht="14.5" x14ac:dyDescent="0.35">
      <c r="A145" s="951">
        <v>4704200</v>
      </c>
      <c r="B145" s="937" t="s">
        <v>234</v>
      </c>
      <c r="C145" s="937">
        <v>320808.95167572418</v>
      </c>
      <c r="D145" s="937">
        <v>77355.336810593944</v>
      </c>
      <c r="E145" s="937">
        <v>147148.34776828412</v>
      </c>
      <c r="F145" s="937">
        <v>148684.67232731622</v>
      </c>
      <c r="G145" s="937">
        <v>693997.30858191848</v>
      </c>
      <c r="H145" s="937">
        <v>311467.98114625539</v>
      </c>
      <c r="I145" s="937">
        <v>76234.235759752744</v>
      </c>
      <c r="J145" s="937">
        <v>134234.80813418431</v>
      </c>
      <c r="K145" s="937">
        <v>133816.20509458461</v>
      </c>
      <c r="L145" s="937">
        <v>655753.23013477703</v>
      </c>
      <c r="M145" s="937">
        <v>655753.23013477703</v>
      </c>
      <c r="N145" s="937">
        <v>616637.33409323636</v>
      </c>
      <c r="O145" s="1012">
        <v>39115.896041540662</v>
      </c>
      <c r="P145" s="1013">
        <v>39115.896041540662</v>
      </c>
      <c r="Q145" s="1014">
        <v>31689.776286387816</v>
      </c>
      <c r="R145" s="165">
        <v>624063.45384838921</v>
      </c>
      <c r="S145" s="956">
        <v>1.0120429291977155</v>
      </c>
      <c r="T145" s="957">
        <v>0.95167423532191431</v>
      </c>
      <c r="U145" s="951" t="b">
        <v>0</v>
      </c>
      <c r="V145" s="937">
        <v>618204.81402072927</v>
      </c>
      <c r="W145" s="937">
        <v>618204.81402072939</v>
      </c>
      <c r="X145" s="937">
        <v>618204.81402072939</v>
      </c>
      <c r="Y145" s="937">
        <v>285048.33414813416</v>
      </c>
      <c r="Z145" s="937">
        <v>68732.526882902996</v>
      </c>
      <c r="AA145" s="937">
        <v>130745.70140548125</v>
      </c>
      <c r="AB145" s="937">
        <v>132110.77165671796</v>
      </c>
      <c r="AC145" s="937">
        <v>616637.33409323636</v>
      </c>
      <c r="AD145" s="958">
        <v>0.22091656874265569</v>
      </c>
      <c r="AE145" s="959">
        <v>0</v>
      </c>
      <c r="AF145" s="959">
        <v>0.9</v>
      </c>
      <c r="AG145" s="959">
        <v>0</v>
      </c>
      <c r="AH145" s="959">
        <v>0.9</v>
      </c>
      <c r="AI145" s="937">
        <v>554973.60068391275</v>
      </c>
      <c r="AJ145" s="937">
        <v>0</v>
      </c>
      <c r="AK145" s="937">
        <v>618204.81402072939</v>
      </c>
      <c r="AL145" s="937">
        <v>617729.61700857442</v>
      </c>
      <c r="AM145" s="937">
        <v>617729.61700857442</v>
      </c>
      <c r="AN145" s="937">
        <v>0</v>
      </c>
      <c r="AO145" s="937">
        <v>617729.61700857442</v>
      </c>
      <c r="AP145" s="937">
        <v>617728.29969437746</v>
      </c>
      <c r="AQ145" s="937">
        <v>617728.29969437746</v>
      </c>
      <c r="AR145" s="937">
        <v>0</v>
      </c>
      <c r="AS145" s="937">
        <v>617728.29969437746</v>
      </c>
      <c r="AT145" s="937">
        <v>617728.29969437746</v>
      </c>
      <c r="AU145" s="937">
        <v>617728.29969437746</v>
      </c>
      <c r="AV145" s="937">
        <v>0</v>
      </c>
      <c r="AW145" s="937">
        <v>564</v>
      </c>
      <c r="AX145" s="952">
        <v>1095</v>
      </c>
      <c r="AY145" s="953">
        <v>0</v>
      </c>
      <c r="AZ145" s="960">
        <v>0</v>
      </c>
      <c r="BA145" s="961">
        <v>617728.29969437746</v>
      </c>
      <c r="BB145" s="964">
        <v>617728.29969437746</v>
      </c>
      <c r="BC145" s="174">
        <v>0</v>
      </c>
      <c r="BD145" s="183">
        <v>0</v>
      </c>
      <c r="BE145" s="176">
        <v>0</v>
      </c>
      <c r="BF145" s="634">
        <v>0</v>
      </c>
      <c r="BG145" s="176">
        <v>0</v>
      </c>
      <c r="BH145" s="634">
        <v>0</v>
      </c>
      <c r="BI145" s="185">
        <v>0</v>
      </c>
      <c r="BJ145" s="634">
        <v>0</v>
      </c>
      <c r="BK145" s="180">
        <v>0</v>
      </c>
      <c r="BL145" s="13"/>
    </row>
    <row r="146" spans="1:64" ht="14.5" x14ac:dyDescent="0.35">
      <c r="A146" s="951">
        <v>4704230</v>
      </c>
      <c r="B146" s="937" t="s">
        <v>235</v>
      </c>
      <c r="C146" s="937">
        <v>294118.48424430174</v>
      </c>
      <c r="D146" s="937">
        <v>70919.574694215</v>
      </c>
      <c r="E146" s="937">
        <v>180496.07240956373</v>
      </c>
      <c r="F146" s="937">
        <v>204169.24155876442</v>
      </c>
      <c r="G146" s="937">
        <v>749703.37290684483</v>
      </c>
      <c r="H146" s="937">
        <v>301527.51366286445</v>
      </c>
      <c r="I146" s="937">
        <v>73801.228235505303</v>
      </c>
      <c r="J146" s="937">
        <v>182912.31608105611</v>
      </c>
      <c r="K146" s="937">
        <v>194474.28876242417</v>
      </c>
      <c r="L146" s="937">
        <v>752715.34674185002</v>
      </c>
      <c r="M146" s="937">
        <v>752715.34674185002</v>
      </c>
      <c r="N146" s="937">
        <v>742271.43998015427</v>
      </c>
      <c r="O146" s="1012">
        <v>10443.906761695747</v>
      </c>
      <c r="P146" s="1013">
        <v>10443.906761695747</v>
      </c>
      <c r="Q146" s="1014">
        <v>8461.1399028811684</v>
      </c>
      <c r="R146" s="165">
        <v>744254.20683896891</v>
      </c>
      <c r="S146" s="956">
        <v>1.0026712153425541</v>
      </c>
      <c r="T146" s="957">
        <v>0.98875917710525574</v>
      </c>
      <c r="U146" s="951" t="b">
        <v>0</v>
      </c>
      <c r="V146" s="937">
        <v>737267.22929493606</v>
      </c>
      <c r="W146" s="937">
        <v>737267.22929493617</v>
      </c>
      <c r="X146" s="937">
        <v>737267.22929493617</v>
      </c>
      <c r="Y146" s="937">
        <v>291202.83930205181</v>
      </c>
      <c r="Z146" s="937">
        <v>70216.537277865646</v>
      </c>
      <c r="AA146" s="937">
        <v>178706.78513654828</v>
      </c>
      <c r="AB146" s="937">
        <v>202145.27826368858</v>
      </c>
      <c r="AC146" s="937">
        <v>742271.43998015427</v>
      </c>
      <c r="AD146" s="958">
        <v>0.33414485696895924</v>
      </c>
      <c r="AE146" s="959">
        <v>0</v>
      </c>
      <c r="AF146" s="959">
        <v>0</v>
      </c>
      <c r="AG146" s="959">
        <v>0.95</v>
      </c>
      <c r="AH146" s="959">
        <v>0.95</v>
      </c>
      <c r="AI146" s="937">
        <v>705157.86798114656</v>
      </c>
      <c r="AJ146" s="937">
        <v>0</v>
      </c>
      <c r="AK146" s="937">
        <v>737267.22929493617</v>
      </c>
      <c r="AL146" s="937">
        <v>736700.51228372066</v>
      </c>
      <c r="AM146" s="937">
        <v>736700.51228372066</v>
      </c>
      <c r="AN146" s="937">
        <v>0</v>
      </c>
      <c r="AO146" s="937">
        <v>736700.51228372066</v>
      </c>
      <c r="AP146" s="937">
        <v>736698.94126297464</v>
      </c>
      <c r="AQ146" s="937">
        <v>736698.94126297464</v>
      </c>
      <c r="AR146" s="937">
        <v>0</v>
      </c>
      <c r="AS146" s="937">
        <v>736698.94126297464</v>
      </c>
      <c r="AT146" s="937">
        <v>736698.94126297464</v>
      </c>
      <c r="AU146" s="937">
        <v>736698.94126297464</v>
      </c>
      <c r="AV146" s="937">
        <v>0</v>
      </c>
      <c r="AW146" s="937">
        <v>549</v>
      </c>
      <c r="AX146" s="952">
        <v>1342</v>
      </c>
      <c r="AY146" s="953">
        <v>0</v>
      </c>
      <c r="AZ146" s="960">
        <v>0</v>
      </c>
      <c r="BA146" s="961">
        <v>736698.94126297464</v>
      </c>
      <c r="BB146" s="964">
        <v>735356.94126297464</v>
      </c>
      <c r="BC146" s="174">
        <v>0</v>
      </c>
      <c r="BD146" s="183">
        <v>0</v>
      </c>
      <c r="BE146" s="176">
        <v>1</v>
      </c>
      <c r="BF146" s="634">
        <v>1342</v>
      </c>
      <c r="BG146" s="176">
        <v>0</v>
      </c>
      <c r="BH146" s="634">
        <v>0</v>
      </c>
      <c r="BI146" s="185">
        <v>0</v>
      </c>
      <c r="BJ146" s="634">
        <v>0</v>
      </c>
      <c r="BK146" s="180">
        <v>1342</v>
      </c>
      <c r="BL146" s="13"/>
    </row>
    <row r="147" spans="1:64" ht="14.5" x14ac:dyDescent="0.35">
      <c r="A147" s="951">
        <v>4704260</v>
      </c>
      <c r="B147" s="937" t="s">
        <v>236</v>
      </c>
      <c r="C147" s="937">
        <v>506595.53869837034</v>
      </c>
      <c r="D147" s="937">
        <v>122153.28879715326</v>
      </c>
      <c r="E147" s="937">
        <v>273458.11672997626</v>
      </c>
      <c r="F147" s="937">
        <v>276313.19751729508</v>
      </c>
      <c r="G147" s="937">
        <v>1178520.141742795</v>
      </c>
      <c r="H147" s="937">
        <v>487635.15487968735</v>
      </c>
      <c r="I147" s="937">
        <v>119352.53577280436</v>
      </c>
      <c r="J147" s="937">
        <v>254183.63325467071</v>
      </c>
      <c r="K147" s="937">
        <v>248681.87776556559</v>
      </c>
      <c r="L147" s="937">
        <v>1109853.2016727282</v>
      </c>
      <c r="M147" s="937">
        <v>1109853.2016727282</v>
      </c>
      <c r="N147" s="937">
        <v>1143090.5223119922</v>
      </c>
      <c r="O147" s="1012">
        <v>-33237.320639264071</v>
      </c>
      <c r="P147" s="1013" t="s">
        <v>108</v>
      </c>
      <c r="Q147" s="1014">
        <v>0</v>
      </c>
      <c r="R147" s="165">
        <v>1109853.2016727282</v>
      </c>
      <c r="S147" s="956">
        <v>0.97092328211064249</v>
      </c>
      <c r="T147" s="957">
        <v>1</v>
      </c>
      <c r="U147" s="951" t="b">
        <v>0</v>
      </c>
      <c r="V147" s="937">
        <v>1099434.0205300434</v>
      </c>
      <c r="W147" s="937">
        <v>1099434.0205300436</v>
      </c>
      <c r="X147" s="937">
        <v>1099434.0205300436</v>
      </c>
      <c r="Y147" s="937">
        <v>491365.85656932025</v>
      </c>
      <c r="Z147" s="937">
        <v>118481.01848032688</v>
      </c>
      <c r="AA147" s="937">
        <v>265237.19910384243</v>
      </c>
      <c r="AB147" s="937">
        <v>268006.44815850258</v>
      </c>
      <c r="AC147" s="937">
        <v>1143090.5223119922</v>
      </c>
      <c r="AD147" s="958">
        <v>0.2762828535669587</v>
      </c>
      <c r="AE147" s="959">
        <v>0</v>
      </c>
      <c r="AF147" s="959">
        <v>0.9</v>
      </c>
      <c r="AG147" s="959">
        <v>0</v>
      </c>
      <c r="AH147" s="959">
        <v>0.9</v>
      </c>
      <c r="AI147" s="937">
        <v>1028781.470080793</v>
      </c>
      <c r="AJ147" s="937">
        <v>0</v>
      </c>
      <c r="AK147" s="937">
        <v>1099434.0205300436</v>
      </c>
      <c r="AL147" s="937">
        <v>1098588.9158822496</v>
      </c>
      <c r="AM147" s="937">
        <v>1098588.9158822496</v>
      </c>
      <c r="AN147" s="937">
        <v>0</v>
      </c>
      <c r="AO147" s="937">
        <v>1098588.9158822496</v>
      </c>
      <c r="AP147" s="937">
        <v>1098586.5731310917</v>
      </c>
      <c r="AQ147" s="937">
        <v>1098586.5731310917</v>
      </c>
      <c r="AR147" s="937">
        <v>0</v>
      </c>
      <c r="AS147" s="937">
        <v>1098586.5731310917</v>
      </c>
      <c r="AT147" s="937">
        <v>1098586.5731310917</v>
      </c>
      <c r="AU147" s="937">
        <v>1098586.5731310917</v>
      </c>
      <c r="AV147" s="937">
        <v>0</v>
      </c>
      <c r="AW147" s="937">
        <v>883</v>
      </c>
      <c r="AX147" s="952">
        <v>1244</v>
      </c>
      <c r="AY147" s="953">
        <v>0</v>
      </c>
      <c r="AZ147" s="960">
        <v>0</v>
      </c>
      <c r="BA147" s="961">
        <v>1098586.5731310917</v>
      </c>
      <c r="BB147" s="964">
        <v>1097342.5731310917</v>
      </c>
      <c r="BC147" s="174">
        <v>1</v>
      </c>
      <c r="BD147" s="183">
        <v>1244</v>
      </c>
      <c r="BE147" s="176">
        <v>0</v>
      </c>
      <c r="BF147" s="634">
        <v>0</v>
      </c>
      <c r="BG147" s="176">
        <v>0</v>
      </c>
      <c r="BH147" s="634">
        <v>0</v>
      </c>
      <c r="BI147" s="185">
        <v>0</v>
      </c>
      <c r="BJ147" s="634">
        <v>0</v>
      </c>
      <c r="BK147" s="180">
        <v>1244</v>
      </c>
      <c r="BL147" s="13"/>
    </row>
    <row r="148" spans="1:64" ht="14.5" x14ac:dyDescent="0.35">
      <c r="A148" s="951">
        <v>4704290</v>
      </c>
      <c r="B148" s="937" t="s">
        <v>237</v>
      </c>
      <c r="C148" s="937">
        <v>129265.59716786926</v>
      </c>
      <c r="D148" s="937">
        <v>31169.279269521547</v>
      </c>
      <c r="E148" s="937">
        <v>71251.680419143682</v>
      </c>
      <c r="F148" s="937">
        <v>71995.59435470897</v>
      </c>
      <c r="G148" s="937">
        <v>303682.15121124347</v>
      </c>
      <c r="H148" s="937">
        <v>122599.09896182395</v>
      </c>
      <c r="I148" s="937">
        <v>30007.092799051603</v>
      </c>
      <c r="J148" s="937">
        <v>64320.312592140966</v>
      </c>
      <c r="K148" s="937">
        <v>64796.034919238075</v>
      </c>
      <c r="L148" s="937">
        <v>281722.53927225457</v>
      </c>
      <c r="M148" s="937">
        <v>281722.53927225457</v>
      </c>
      <c r="N148" s="937">
        <v>249843.64118252211</v>
      </c>
      <c r="O148" s="1012">
        <v>31878.898089732451</v>
      </c>
      <c r="P148" s="1013">
        <v>31878.898089732451</v>
      </c>
      <c r="Q148" s="1014">
        <v>25826.716270217057</v>
      </c>
      <c r="R148" s="165">
        <v>255895.8230020375</v>
      </c>
      <c r="S148" s="956">
        <v>1.0242238777455777</v>
      </c>
      <c r="T148" s="957">
        <v>0.90832570110672506</v>
      </c>
      <c r="U148" s="951" t="b">
        <v>0</v>
      </c>
      <c r="V148" s="937">
        <v>253493.50084853452</v>
      </c>
      <c r="W148" s="937">
        <v>253493.50084853458</v>
      </c>
      <c r="X148" s="937">
        <v>253493.50084853458</v>
      </c>
      <c r="Y148" s="937">
        <v>106348.65219190349</v>
      </c>
      <c r="Z148" s="937">
        <v>25643.411029168994</v>
      </c>
      <c r="AA148" s="937">
        <v>58619.774673254433</v>
      </c>
      <c r="AB148" s="937">
        <v>59231.803288195202</v>
      </c>
      <c r="AC148" s="937">
        <v>249843.64118252211</v>
      </c>
      <c r="AD148" s="958">
        <v>0.27889447236180903</v>
      </c>
      <c r="AE148" s="959">
        <v>0</v>
      </c>
      <c r="AF148" s="959">
        <v>0.9</v>
      </c>
      <c r="AG148" s="959">
        <v>0</v>
      </c>
      <c r="AH148" s="959">
        <v>0.9</v>
      </c>
      <c r="AI148" s="937">
        <v>224859.2770642699</v>
      </c>
      <c r="AJ148" s="937">
        <v>0</v>
      </c>
      <c r="AK148" s="937">
        <v>253493.50084853458</v>
      </c>
      <c r="AL148" s="937">
        <v>253298.64737688249</v>
      </c>
      <c r="AM148" s="937">
        <v>253298.64737688249</v>
      </c>
      <c r="AN148" s="937">
        <v>0</v>
      </c>
      <c r="AO148" s="937">
        <v>253298.64737688249</v>
      </c>
      <c r="AP148" s="937">
        <v>253298.10721514333</v>
      </c>
      <c r="AQ148" s="937">
        <v>253298.10721514333</v>
      </c>
      <c r="AR148" s="937">
        <v>0</v>
      </c>
      <c r="AS148" s="937">
        <v>253298.10721514333</v>
      </c>
      <c r="AT148" s="937">
        <v>253298.10721514333</v>
      </c>
      <c r="AU148" s="937">
        <v>253298.10721514333</v>
      </c>
      <c r="AV148" s="937">
        <v>0</v>
      </c>
      <c r="AW148" s="937">
        <v>222</v>
      </c>
      <c r="AX148" s="952">
        <v>1141</v>
      </c>
      <c r="AY148" s="953">
        <v>0</v>
      </c>
      <c r="AZ148" s="960">
        <v>0</v>
      </c>
      <c r="BA148" s="961">
        <v>253298.10721514333</v>
      </c>
      <c r="BB148" s="964">
        <v>252157.10721514333</v>
      </c>
      <c r="BC148" s="174">
        <v>1</v>
      </c>
      <c r="BD148" s="183">
        <v>1141</v>
      </c>
      <c r="BE148" s="176">
        <v>0</v>
      </c>
      <c r="BF148" s="634">
        <v>0</v>
      </c>
      <c r="BG148" s="176">
        <v>0</v>
      </c>
      <c r="BH148" s="634">
        <v>0</v>
      </c>
      <c r="BI148" s="185">
        <v>0</v>
      </c>
      <c r="BJ148" s="634">
        <v>0</v>
      </c>
      <c r="BK148" s="180">
        <v>1141</v>
      </c>
      <c r="BL148" s="13"/>
    </row>
    <row r="149" spans="1:64" ht="14.5" x14ac:dyDescent="0.35">
      <c r="A149" s="951">
        <v>4704320</v>
      </c>
      <c r="B149" s="937" t="s">
        <v>238</v>
      </c>
      <c r="C149" s="937">
        <v>981267.18497876497</v>
      </c>
      <c r="D149" s="937">
        <v>236608.90133746108</v>
      </c>
      <c r="E149" s="937">
        <v>479690.20145003969</v>
      </c>
      <c r="F149" s="937">
        <v>484698.4794796051</v>
      </c>
      <c r="G149" s="937">
        <v>2182264.767245871</v>
      </c>
      <c r="H149" s="937">
        <v>1033256.3700791561</v>
      </c>
      <c r="I149" s="937">
        <v>252897.61543705201</v>
      </c>
      <c r="J149" s="937">
        <v>516721.64342413296</v>
      </c>
      <c r="K149" s="937">
        <v>442492.2586703244</v>
      </c>
      <c r="L149" s="937">
        <v>2245367.8876106655</v>
      </c>
      <c r="M149" s="937">
        <v>2245367.8876106655</v>
      </c>
      <c r="N149" s="937">
        <v>1909773.156245979</v>
      </c>
      <c r="O149" s="1012">
        <v>335594.73136468651</v>
      </c>
      <c r="P149" s="1013">
        <v>335594.73136468651</v>
      </c>
      <c r="Q149" s="1014">
        <v>271882.35566796572</v>
      </c>
      <c r="R149" s="165">
        <v>1973485.5319426998</v>
      </c>
      <c r="S149" s="956">
        <v>1.0333612269542838</v>
      </c>
      <c r="T149" s="957">
        <v>0.87891411595928703</v>
      </c>
      <c r="U149" s="951" t="b">
        <v>0</v>
      </c>
      <c r="V149" s="937">
        <v>1954958.6644175278</v>
      </c>
      <c r="W149" s="937">
        <v>1954958.6644175283</v>
      </c>
      <c r="X149" s="937">
        <v>1954958.6644175283</v>
      </c>
      <c r="Y149" s="937">
        <v>858739.85462478199</v>
      </c>
      <c r="Z149" s="937">
        <v>207064.39249964088</v>
      </c>
      <c r="AA149" s="937">
        <v>419792.99844522343</v>
      </c>
      <c r="AB149" s="937">
        <v>424175.9106763326</v>
      </c>
      <c r="AC149" s="937">
        <v>1909773.156245979</v>
      </c>
      <c r="AD149" s="958">
        <v>0.26098479564792859</v>
      </c>
      <c r="AE149" s="959">
        <v>0</v>
      </c>
      <c r="AF149" s="959">
        <v>0.9</v>
      </c>
      <c r="AG149" s="959">
        <v>0</v>
      </c>
      <c r="AH149" s="959">
        <v>0.9</v>
      </c>
      <c r="AI149" s="937">
        <v>1718795.8406213811</v>
      </c>
      <c r="AJ149" s="937">
        <v>0</v>
      </c>
      <c r="AK149" s="937">
        <v>1954958.6644175283</v>
      </c>
      <c r="AL149" s="937">
        <v>1953455.941541309</v>
      </c>
      <c r="AM149" s="937">
        <v>1953455.941541309</v>
      </c>
      <c r="AN149" s="937">
        <v>0</v>
      </c>
      <c r="AO149" s="937">
        <v>1953455.941541309</v>
      </c>
      <c r="AP149" s="937">
        <v>1953451.7757782079</v>
      </c>
      <c r="AQ149" s="937">
        <v>1953451.7757782079</v>
      </c>
      <c r="AR149" s="937">
        <v>0</v>
      </c>
      <c r="AS149" s="937">
        <v>1953451.7757782079</v>
      </c>
      <c r="AT149" s="937">
        <v>1953451.7757782079</v>
      </c>
      <c r="AU149" s="937">
        <v>1953451.7757782079</v>
      </c>
      <c r="AV149" s="937">
        <v>0</v>
      </c>
      <c r="AW149" s="937">
        <v>1871</v>
      </c>
      <c r="AX149" s="952">
        <v>1044</v>
      </c>
      <c r="AY149" s="953">
        <v>0</v>
      </c>
      <c r="AZ149" s="960">
        <v>0</v>
      </c>
      <c r="BA149" s="961">
        <v>1953451.7757782079</v>
      </c>
      <c r="BB149" s="964">
        <v>1953451.7757782079</v>
      </c>
      <c r="BC149" s="174">
        <v>0</v>
      </c>
      <c r="BD149" s="183">
        <v>0</v>
      </c>
      <c r="BE149" s="176">
        <v>0</v>
      </c>
      <c r="BF149" s="634">
        <v>0</v>
      </c>
      <c r="BG149" s="176">
        <v>0</v>
      </c>
      <c r="BH149" s="634">
        <v>0</v>
      </c>
      <c r="BI149" s="185">
        <v>0</v>
      </c>
      <c r="BJ149" s="634">
        <v>0</v>
      </c>
      <c r="BK149" s="180">
        <v>0</v>
      </c>
      <c r="BL149" s="13"/>
    </row>
    <row r="150" spans="1:64" ht="14.5" x14ac:dyDescent="0.35">
      <c r="A150" s="951">
        <v>4704350</v>
      </c>
      <c r="B150" s="937" t="s">
        <v>239</v>
      </c>
      <c r="C150" s="937">
        <v>841534.73783778853</v>
      </c>
      <c r="D150" s="937">
        <v>202915.79378700667</v>
      </c>
      <c r="E150" s="937">
        <v>373592.65378806926</v>
      </c>
      <c r="F150" s="937">
        <v>377493.20433990011</v>
      </c>
      <c r="G150" s="937">
        <v>1795536.3897527645</v>
      </c>
      <c r="H150" s="937">
        <v>805730.11434820353</v>
      </c>
      <c r="I150" s="937">
        <v>172616.60083764154</v>
      </c>
      <c r="J150" s="937">
        <v>359229.32406069565</v>
      </c>
      <c r="K150" s="937">
        <v>321147.17178612575</v>
      </c>
      <c r="L150" s="937">
        <v>1658723.2110326665</v>
      </c>
      <c r="M150" s="937">
        <v>1658723.2110326665</v>
      </c>
      <c r="N150" s="937">
        <v>1574553.1425965049</v>
      </c>
      <c r="O150" s="1012">
        <v>84170.068436161615</v>
      </c>
      <c r="P150" s="1013">
        <v>84170.068436161615</v>
      </c>
      <c r="Q150" s="1014">
        <v>68190.452186477778</v>
      </c>
      <c r="R150" s="165">
        <v>1590532.7588461887</v>
      </c>
      <c r="S150" s="956">
        <v>1.0101486674646831</v>
      </c>
      <c r="T150" s="957">
        <v>0.95888979443169142</v>
      </c>
      <c r="U150" s="951" t="b">
        <v>0</v>
      </c>
      <c r="V150" s="937">
        <v>1575601.0103024931</v>
      </c>
      <c r="W150" s="937">
        <v>1575601.0103024936</v>
      </c>
      <c r="X150" s="937">
        <v>1575601.0103024936</v>
      </c>
      <c r="Y150" s="937">
        <v>737963.97200786695</v>
      </c>
      <c r="Z150" s="937">
        <v>177942.20301699889</v>
      </c>
      <c r="AA150" s="937">
        <v>327613.23603915935</v>
      </c>
      <c r="AB150" s="937">
        <v>331033.73153247958</v>
      </c>
      <c r="AC150" s="937">
        <v>1574553.1425965049</v>
      </c>
      <c r="AD150" s="958">
        <v>0.14310257705912077</v>
      </c>
      <c r="AE150" s="959">
        <v>0.85</v>
      </c>
      <c r="AF150" s="959">
        <v>0</v>
      </c>
      <c r="AG150" s="959">
        <v>0</v>
      </c>
      <c r="AH150" s="959">
        <v>0.85</v>
      </c>
      <c r="AI150" s="937">
        <v>1338370.1712070291</v>
      </c>
      <c r="AJ150" s="937">
        <v>0</v>
      </c>
      <c r="AK150" s="937">
        <v>1575601.0103024936</v>
      </c>
      <c r="AL150" s="937">
        <v>1574389.8892056281</v>
      </c>
      <c r="AM150" s="937">
        <v>1574389.8892056281</v>
      </c>
      <c r="AN150" s="937">
        <v>0</v>
      </c>
      <c r="AO150" s="937">
        <v>1574389.8892056281</v>
      </c>
      <c r="AP150" s="937">
        <v>1574386.5318044359</v>
      </c>
      <c r="AQ150" s="937">
        <v>1574386.5318044359</v>
      </c>
      <c r="AR150" s="937">
        <v>0</v>
      </c>
      <c r="AS150" s="937">
        <v>1574386.5318044359</v>
      </c>
      <c r="AT150" s="937">
        <v>1574386.5318044359</v>
      </c>
      <c r="AU150" s="937">
        <v>1574386.5318044359</v>
      </c>
      <c r="AV150" s="937">
        <v>0</v>
      </c>
      <c r="AW150" s="937">
        <v>1416</v>
      </c>
      <c r="AX150" s="952">
        <v>1112</v>
      </c>
      <c r="AY150" s="953">
        <v>0</v>
      </c>
      <c r="AZ150" s="960">
        <v>0</v>
      </c>
      <c r="BA150" s="961">
        <v>1574386.5318044359</v>
      </c>
      <c r="BB150" s="964">
        <v>1573274.5318044359</v>
      </c>
      <c r="BC150" s="174">
        <v>0</v>
      </c>
      <c r="BD150" s="183">
        <v>0</v>
      </c>
      <c r="BE150" s="176">
        <v>0</v>
      </c>
      <c r="BF150" s="634">
        <v>0</v>
      </c>
      <c r="BG150" s="176">
        <v>1</v>
      </c>
      <c r="BH150" s="634">
        <v>1112</v>
      </c>
      <c r="BI150" s="185">
        <v>0</v>
      </c>
      <c r="BJ150" s="634">
        <v>0</v>
      </c>
      <c r="BK150" s="180">
        <v>1112</v>
      </c>
      <c r="BL150" s="13"/>
    </row>
    <row r="151" spans="1:64" ht="14.5" x14ac:dyDescent="0.35">
      <c r="A151" s="951">
        <v>4704380</v>
      </c>
      <c r="B151" s="937" t="s">
        <v>240</v>
      </c>
      <c r="C151" s="937">
        <v>301445.27922547649</v>
      </c>
      <c r="D151" s="937">
        <v>72686.254490868028</v>
      </c>
      <c r="E151" s="937">
        <v>152604.61740503466</v>
      </c>
      <c r="F151" s="937">
        <v>154197.9089716532</v>
      </c>
      <c r="G151" s="937">
        <v>680934.06009303231</v>
      </c>
      <c r="H151" s="937">
        <v>294900.53534060379</v>
      </c>
      <c r="I151" s="937">
        <v>72179.223219340332</v>
      </c>
      <c r="J151" s="937">
        <v>146931.26473646142</v>
      </c>
      <c r="K151" s="937">
        <v>138778.11807448789</v>
      </c>
      <c r="L151" s="937">
        <v>652789.14137089346</v>
      </c>
      <c r="M151" s="937">
        <v>652789.14137089346</v>
      </c>
      <c r="N151" s="937">
        <v>654020.91528474377</v>
      </c>
      <c r="O151" s="1012">
        <v>-1231.7739138503093</v>
      </c>
      <c r="P151" s="1013" t="s">
        <v>108</v>
      </c>
      <c r="Q151" s="1014">
        <v>0</v>
      </c>
      <c r="R151" s="165">
        <v>652789.14137089346</v>
      </c>
      <c r="S151" s="956">
        <v>0.99811661388028539</v>
      </c>
      <c r="T151" s="957">
        <v>1</v>
      </c>
      <c r="U151" s="951" t="b">
        <v>0</v>
      </c>
      <c r="V151" s="937">
        <v>646660.82791315869</v>
      </c>
      <c r="W151" s="937">
        <v>646660.82791315881</v>
      </c>
      <c r="X151" s="937">
        <v>646660.82791315881</v>
      </c>
      <c r="Y151" s="937">
        <v>289530.99717228935</v>
      </c>
      <c r="Z151" s="937">
        <v>69813.412893815912</v>
      </c>
      <c r="AA151" s="937">
        <v>146573.09334516598</v>
      </c>
      <c r="AB151" s="937">
        <v>148103.41187347245</v>
      </c>
      <c r="AC151" s="937">
        <v>654020.91528474377</v>
      </c>
      <c r="AD151" s="958">
        <v>0.25972762645914399</v>
      </c>
      <c r="AE151" s="959">
        <v>0</v>
      </c>
      <c r="AF151" s="959">
        <v>0.9</v>
      </c>
      <c r="AG151" s="959">
        <v>0</v>
      </c>
      <c r="AH151" s="959">
        <v>0.9</v>
      </c>
      <c r="AI151" s="937">
        <v>588618.82375626941</v>
      </c>
      <c r="AJ151" s="937">
        <v>0</v>
      </c>
      <c r="AK151" s="937">
        <v>646660.82791315881</v>
      </c>
      <c r="AL151" s="937">
        <v>646163.75754694233</v>
      </c>
      <c r="AM151" s="937">
        <v>646163.75754694233</v>
      </c>
      <c r="AN151" s="937">
        <v>0</v>
      </c>
      <c r="AO151" s="937">
        <v>646163.75754694233</v>
      </c>
      <c r="AP151" s="937">
        <v>646162.37959667412</v>
      </c>
      <c r="AQ151" s="937">
        <v>646162.37959667412</v>
      </c>
      <c r="AR151" s="937">
        <v>0</v>
      </c>
      <c r="AS151" s="937">
        <v>646162.37959667412</v>
      </c>
      <c r="AT151" s="937">
        <v>646162.37959667412</v>
      </c>
      <c r="AU151" s="937">
        <v>646162.37959667412</v>
      </c>
      <c r="AV151" s="937">
        <v>0</v>
      </c>
      <c r="AW151" s="937">
        <v>534</v>
      </c>
      <c r="AX151" s="952">
        <v>1210</v>
      </c>
      <c r="AY151" s="953">
        <v>0</v>
      </c>
      <c r="AZ151" s="960">
        <v>0</v>
      </c>
      <c r="BA151" s="961">
        <v>646162.37959667412</v>
      </c>
      <c r="BB151" s="964">
        <v>646162.37959667412</v>
      </c>
      <c r="BC151" s="174">
        <v>0</v>
      </c>
      <c r="BD151" s="183">
        <v>0</v>
      </c>
      <c r="BE151" s="176">
        <v>0</v>
      </c>
      <c r="BF151" s="634">
        <v>0</v>
      </c>
      <c r="BG151" s="176">
        <v>0</v>
      </c>
      <c r="BH151" s="634">
        <v>0</v>
      </c>
      <c r="BI151" s="185">
        <v>0</v>
      </c>
      <c r="BJ151" s="634">
        <v>0</v>
      </c>
      <c r="BK151" s="180">
        <v>0</v>
      </c>
      <c r="BL151" s="13"/>
    </row>
    <row r="152" spans="1:64" ht="14.5" x14ac:dyDescent="0.35">
      <c r="A152" s="951">
        <v>4704440</v>
      </c>
      <c r="B152" s="937" t="s">
        <v>241</v>
      </c>
      <c r="C152" s="937">
        <v>639001.19085817167</v>
      </c>
      <c r="D152" s="937">
        <v>154079.71655095465</v>
      </c>
      <c r="E152" s="937">
        <v>305425.98724764929</v>
      </c>
      <c r="F152" s="937">
        <v>308614.8334174623</v>
      </c>
      <c r="G152" s="937">
        <v>1407121.7280742377</v>
      </c>
      <c r="H152" s="937">
        <v>584830.8369395117</v>
      </c>
      <c r="I152" s="937">
        <v>143141.942676557</v>
      </c>
      <c r="J152" s="937">
        <v>274883.38852288434</v>
      </c>
      <c r="K152" s="937">
        <v>277753.35007571609</v>
      </c>
      <c r="L152" s="937">
        <v>1280609.5182146691</v>
      </c>
      <c r="M152" s="937">
        <v>1280609.5182146691</v>
      </c>
      <c r="N152" s="937">
        <v>1104878.99032429</v>
      </c>
      <c r="O152" s="1012">
        <v>175730.52789037907</v>
      </c>
      <c r="P152" s="1013">
        <v>175730.52789037907</v>
      </c>
      <c r="Q152" s="1014">
        <v>142368.23591158123</v>
      </c>
      <c r="R152" s="165">
        <v>1138241.2823030879</v>
      </c>
      <c r="S152" s="956">
        <v>1.0301954261697073</v>
      </c>
      <c r="T152" s="957">
        <v>0.88882775437272987</v>
      </c>
      <c r="U152" s="951" t="b">
        <v>0</v>
      </c>
      <c r="V152" s="937">
        <v>1127555.5969471114</v>
      </c>
      <c r="W152" s="937">
        <v>1127555.5969471117</v>
      </c>
      <c r="X152" s="937">
        <v>1127555.5969471117</v>
      </c>
      <c r="Y152" s="937">
        <v>501746.91818428587</v>
      </c>
      <c r="Z152" s="937">
        <v>120984.16096897193</v>
      </c>
      <c r="AA152" s="937">
        <v>239822.00663678354</v>
      </c>
      <c r="AB152" s="937">
        <v>242325.90453424861</v>
      </c>
      <c r="AC152" s="937">
        <v>1104878.99032429</v>
      </c>
      <c r="AD152" s="958">
        <v>0.2219890893831305</v>
      </c>
      <c r="AE152" s="959">
        <v>0</v>
      </c>
      <c r="AF152" s="959">
        <v>0.9</v>
      </c>
      <c r="AG152" s="959">
        <v>0</v>
      </c>
      <c r="AH152" s="959">
        <v>0.9</v>
      </c>
      <c r="AI152" s="937">
        <v>994391.09129186103</v>
      </c>
      <c r="AJ152" s="937">
        <v>0</v>
      </c>
      <c r="AK152" s="937">
        <v>1127555.5969471117</v>
      </c>
      <c r="AL152" s="937">
        <v>1126688.8760181314</v>
      </c>
      <c r="AM152" s="937">
        <v>1126688.8760181314</v>
      </c>
      <c r="AN152" s="937">
        <v>0</v>
      </c>
      <c r="AO152" s="937">
        <v>1126688.8760181314</v>
      </c>
      <c r="AP152" s="937">
        <v>1126686.4733435451</v>
      </c>
      <c r="AQ152" s="937">
        <v>1126686.4733435451</v>
      </c>
      <c r="AR152" s="937">
        <v>0</v>
      </c>
      <c r="AS152" s="937">
        <v>1126686.4733435451</v>
      </c>
      <c r="AT152" s="937">
        <v>1126686.4733435451</v>
      </c>
      <c r="AU152" s="937">
        <v>1126686.4733435451</v>
      </c>
      <c r="AV152" s="937">
        <v>0</v>
      </c>
      <c r="AW152" s="937">
        <v>1058</v>
      </c>
      <c r="AX152" s="952">
        <v>1065</v>
      </c>
      <c r="AY152" s="953">
        <v>0</v>
      </c>
      <c r="AZ152" s="960">
        <v>0</v>
      </c>
      <c r="BA152" s="961">
        <v>1126686.4733435451</v>
      </c>
      <c r="BB152" s="964">
        <v>1125621.4733435451</v>
      </c>
      <c r="BC152" s="174">
        <v>0</v>
      </c>
      <c r="BD152" s="183">
        <v>0</v>
      </c>
      <c r="BE152" s="176">
        <v>1</v>
      </c>
      <c r="BF152" s="634">
        <v>1065</v>
      </c>
      <c r="BG152" s="176">
        <v>0</v>
      </c>
      <c r="BH152" s="634">
        <v>0</v>
      </c>
      <c r="BI152" s="185">
        <v>0</v>
      </c>
      <c r="BJ152" s="634">
        <v>0</v>
      </c>
      <c r="BK152" s="180">
        <v>1065</v>
      </c>
      <c r="BL152" s="13"/>
    </row>
    <row r="153" spans="1:64" ht="14.5" x14ac:dyDescent="0.35">
      <c r="A153" s="951">
        <v>4704470</v>
      </c>
      <c r="B153" s="937" t="s">
        <v>242</v>
      </c>
      <c r="C153" s="937">
        <v>132405.65215980131</v>
      </c>
      <c r="D153" s="937">
        <v>31926.427753801421</v>
      </c>
      <c r="E153" s="937">
        <v>61383.248750577222</v>
      </c>
      <c r="F153" s="937">
        <v>61166.514486649976</v>
      </c>
      <c r="G153" s="937">
        <v>286881.8431508299</v>
      </c>
      <c r="H153" s="937">
        <v>145793.52308973664</v>
      </c>
      <c r="I153" s="937">
        <v>35684.110355628938</v>
      </c>
      <c r="J153" s="937">
        <v>66989.870835006994</v>
      </c>
      <c r="K153" s="937">
        <v>55162.192794404713</v>
      </c>
      <c r="L153" s="937">
        <v>303629.69707477727</v>
      </c>
      <c r="M153" s="937">
        <v>303629.69707477727</v>
      </c>
      <c r="N153" s="937">
        <v>279001.1184395767</v>
      </c>
      <c r="O153" s="1012">
        <v>24628.578635200567</v>
      </c>
      <c r="P153" s="1013">
        <v>24628.578635200567</v>
      </c>
      <c r="Q153" s="1014">
        <v>19952.863827339181</v>
      </c>
      <c r="R153" s="165">
        <v>283676.83324743807</v>
      </c>
      <c r="S153" s="956">
        <v>1.0167587672551714</v>
      </c>
      <c r="T153" s="957">
        <v>0.93428553260906744</v>
      </c>
      <c r="U153" s="951" t="b">
        <v>0</v>
      </c>
      <c r="V153" s="937">
        <v>281013.70599138876</v>
      </c>
      <c r="W153" s="937">
        <v>281013.70599138882</v>
      </c>
      <c r="X153" s="937">
        <v>281013.70599138882</v>
      </c>
      <c r="Y153" s="937">
        <v>128768.43175078176</v>
      </c>
      <c r="Z153" s="937">
        <v>31049.399826979505</v>
      </c>
      <c r="AA153" s="937">
        <v>59697.033687355724</v>
      </c>
      <c r="AB153" s="937">
        <v>59486.253174459736</v>
      </c>
      <c r="AC153" s="937">
        <v>279001.1184395767</v>
      </c>
      <c r="AD153" s="958">
        <v>0.24039320822162646</v>
      </c>
      <c r="AE153" s="959">
        <v>0</v>
      </c>
      <c r="AF153" s="959">
        <v>0.9</v>
      </c>
      <c r="AG153" s="959">
        <v>0</v>
      </c>
      <c r="AH153" s="959">
        <v>0.9</v>
      </c>
      <c r="AI153" s="937">
        <v>251101.00659561905</v>
      </c>
      <c r="AJ153" s="937">
        <v>0</v>
      </c>
      <c r="AK153" s="937">
        <v>281013.70599138882</v>
      </c>
      <c r="AL153" s="937">
        <v>280797.69849608443</v>
      </c>
      <c r="AM153" s="937">
        <v>280797.69849608443</v>
      </c>
      <c r="AN153" s="937">
        <v>0</v>
      </c>
      <c r="AO153" s="937">
        <v>280797.69849608443</v>
      </c>
      <c r="AP153" s="937">
        <v>280797.09969236102</v>
      </c>
      <c r="AQ153" s="937">
        <v>280797.09969236102</v>
      </c>
      <c r="AR153" s="937">
        <v>0</v>
      </c>
      <c r="AS153" s="937">
        <v>280797.09969236102</v>
      </c>
      <c r="AT153" s="937">
        <v>280797.09969236102</v>
      </c>
      <c r="AU153" s="937">
        <v>280797.09969236102</v>
      </c>
      <c r="AV153" s="937">
        <v>0</v>
      </c>
      <c r="AW153" s="937">
        <v>269</v>
      </c>
      <c r="AX153" s="952">
        <v>1044</v>
      </c>
      <c r="AY153" s="953">
        <v>0</v>
      </c>
      <c r="AZ153" s="960">
        <v>0</v>
      </c>
      <c r="BA153" s="961">
        <v>280797.09969236102</v>
      </c>
      <c r="BB153" s="964">
        <v>280797.09969236102</v>
      </c>
      <c r="BC153" s="174">
        <v>0</v>
      </c>
      <c r="BD153" s="183">
        <v>0</v>
      </c>
      <c r="BE153" s="176">
        <v>0</v>
      </c>
      <c r="BF153" s="634">
        <v>0</v>
      </c>
      <c r="BG153" s="176">
        <v>0</v>
      </c>
      <c r="BH153" s="634">
        <v>0</v>
      </c>
      <c r="BI153" s="185">
        <v>0</v>
      </c>
      <c r="BJ153" s="634">
        <v>0</v>
      </c>
      <c r="BK153" s="180">
        <v>0</v>
      </c>
      <c r="BL153" s="13"/>
    </row>
    <row r="154" spans="1:64" ht="14.5" x14ac:dyDescent="0.35">
      <c r="A154" s="951">
        <v>4704490</v>
      </c>
      <c r="B154" s="937" t="s">
        <v>243</v>
      </c>
      <c r="C154" s="937">
        <v>552126.33608138491</v>
      </c>
      <c r="D154" s="937">
        <v>133131.94181921144</v>
      </c>
      <c r="E154" s="937">
        <v>257076.1285773046</v>
      </c>
      <c r="F154" s="937">
        <v>259760.17074199222</v>
      </c>
      <c r="G154" s="937">
        <v>1202094.5772198932</v>
      </c>
      <c r="H154" s="937">
        <v>538994.23687720799</v>
      </c>
      <c r="I154" s="937">
        <v>131923.07464808272</v>
      </c>
      <c r="J154" s="937">
        <v>239004.16719158157</v>
      </c>
      <c r="K154" s="937">
        <v>233784.153667793</v>
      </c>
      <c r="L154" s="937">
        <v>1143705.6323846653</v>
      </c>
      <c r="M154" s="937">
        <v>1143705.6323846653</v>
      </c>
      <c r="N154" s="937">
        <v>1120439.0530867828</v>
      </c>
      <c r="O154" s="1012">
        <v>23266.579297882505</v>
      </c>
      <c r="P154" s="1013">
        <v>23266.579297882505</v>
      </c>
      <c r="Q154" s="1014">
        <v>18849.438911392455</v>
      </c>
      <c r="R154" s="165">
        <v>1124856.193473273</v>
      </c>
      <c r="S154" s="956">
        <v>1.0039423299056929</v>
      </c>
      <c r="T154" s="957">
        <v>0.98351897693107393</v>
      </c>
      <c r="U154" s="951" t="b">
        <v>0</v>
      </c>
      <c r="V154" s="937">
        <v>1114296.1658753844</v>
      </c>
      <c r="W154" s="937">
        <v>1114296.1658753846</v>
      </c>
      <c r="X154" s="937">
        <v>1114296.1658753846</v>
      </c>
      <c r="Y154" s="937">
        <v>514621.66197771631</v>
      </c>
      <c r="Z154" s="937">
        <v>124088.59473644866</v>
      </c>
      <c r="AA154" s="937">
        <v>239613.53751426315</v>
      </c>
      <c r="AB154" s="937">
        <v>242115.25885835459</v>
      </c>
      <c r="AC154" s="937">
        <v>1120439.0530867828</v>
      </c>
      <c r="AD154" s="958">
        <v>0.2272938984629716</v>
      </c>
      <c r="AE154" s="959">
        <v>0</v>
      </c>
      <c r="AF154" s="959">
        <v>0.9</v>
      </c>
      <c r="AG154" s="959">
        <v>0</v>
      </c>
      <c r="AH154" s="959">
        <v>0.9</v>
      </c>
      <c r="AI154" s="937">
        <v>1008395.1477781045</v>
      </c>
      <c r="AJ154" s="937">
        <v>0</v>
      </c>
      <c r="AK154" s="937">
        <v>1114296.1658753846</v>
      </c>
      <c r="AL154" s="937">
        <v>1113439.6371058398</v>
      </c>
      <c r="AM154" s="937">
        <v>1113439.6371058398</v>
      </c>
      <c r="AN154" s="937">
        <v>0</v>
      </c>
      <c r="AO154" s="937">
        <v>1113439.6371058398</v>
      </c>
      <c r="AP154" s="937">
        <v>1113437.2626853795</v>
      </c>
      <c r="AQ154" s="937">
        <v>1113437.2626853795</v>
      </c>
      <c r="AR154" s="937">
        <v>0</v>
      </c>
      <c r="AS154" s="937">
        <v>1113437.2626853795</v>
      </c>
      <c r="AT154" s="937">
        <v>1113437.2626853795</v>
      </c>
      <c r="AU154" s="937">
        <v>1113437.2626853795</v>
      </c>
      <c r="AV154" s="937">
        <v>0</v>
      </c>
      <c r="AW154" s="937">
        <v>976</v>
      </c>
      <c r="AX154" s="952">
        <v>1141</v>
      </c>
      <c r="AY154" s="953">
        <v>0</v>
      </c>
      <c r="AZ154" s="960">
        <v>0</v>
      </c>
      <c r="BA154" s="961">
        <v>1113437.2626853795</v>
      </c>
      <c r="BB154" s="964">
        <v>1113437.2626853795</v>
      </c>
      <c r="BC154" s="174">
        <v>0</v>
      </c>
      <c r="BD154" s="183">
        <v>0</v>
      </c>
      <c r="BE154" s="176">
        <v>0</v>
      </c>
      <c r="BF154" s="634">
        <v>0</v>
      </c>
      <c r="BG154" s="176">
        <v>0</v>
      </c>
      <c r="BH154" s="634">
        <v>0</v>
      </c>
      <c r="BI154" s="185">
        <v>0</v>
      </c>
      <c r="BJ154" s="634">
        <v>0</v>
      </c>
      <c r="BK154" s="180">
        <v>0</v>
      </c>
      <c r="BL154" s="13"/>
    </row>
    <row r="155" spans="1:64" ht="14.5" x14ac:dyDescent="0.35">
      <c r="A155" s="951">
        <v>4704500</v>
      </c>
      <c r="B155" s="937" t="s">
        <v>244</v>
      </c>
      <c r="C155" s="937">
        <v>848338.19032030785</v>
      </c>
      <c r="D155" s="937">
        <v>0</v>
      </c>
      <c r="E155" s="937">
        <v>0</v>
      </c>
      <c r="F155" s="937">
        <v>0</v>
      </c>
      <c r="G155" s="937">
        <v>848338.19032030785</v>
      </c>
      <c r="H155" s="937">
        <v>721311.24092400994</v>
      </c>
      <c r="I155" s="937">
        <v>0</v>
      </c>
      <c r="J155" s="937">
        <v>0</v>
      </c>
      <c r="K155" s="937">
        <v>0</v>
      </c>
      <c r="L155" s="937">
        <v>721311.24092400994</v>
      </c>
      <c r="M155" s="937">
        <v>721311.24092400994</v>
      </c>
      <c r="N155" s="937">
        <v>839928.47421463672</v>
      </c>
      <c r="O155" s="1012">
        <v>-118617.23329062678</v>
      </c>
      <c r="P155" s="1013" t="s">
        <v>108</v>
      </c>
      <c r="Q155" s="1014">
        <v>0</v>
      </c>
      <c r="R155" s="165">
        <v>721311.24092400994</v>
      </c>
      <c r="S155" s="956">
        <v>0.85877698288352688</v>
      </c>
      <c r="T155" s="957">
        <v>1</v>
      </c>
      <c r="U155" s="951" t="b">
        <v>0</v>
      </c>
      <c r="V155" s="937">
        <v>714539.64944856521</v>
      </c>
      <c r="W155" s="937">
        <v>714539.64944856544</v>
      </c>
      <c r="X155" s="937">
        <v>714539.64944856544</v>
      </c>
      <c r="Y155" s="937">
        <v>839928.47421463672</v>
      </c>
      <c r="Z155" s="937">
        <v>0</v>
      </c>
      <c r="AA155" s="937">
        <v>0</v>
      </c>
      <c r="AB155" s="937">
        <v>0</v>
      </c>
      <c r="AC155" s="937">
        <v>839928.47421463672</v>
      </c>
      <c r="AD155" s="958">
        <v>2.8356388243146822E-2</v>
      </c>
      <c r="AE155" s="959">
        <v>0.85</v>
      </c>
      <c r="AF155" s="959">
        <v>0</v>
      </c>
      <c r="AG155" s="959">
        <v>0</v>
      </c>
      <c r="AH155" s="959">
        <v>0.85</v>
      </c>
      <c r="AI155" s="937">
        <v>713939.20308244124</v>
      </c>
      <c r="AJ155" s="937">
        <v>0</v>
      </c>
      <c r="AK155" s="937">
        <v>714539.64944856544</v>
      </c>
      <c r="AL155" s="937">
        <v>713990.40250194923</v>
      </c>
      <c r="AM155" s="937">
        <v>713990.40250194923</v>
      </c>
      <c r="AN155" s="937">
        <v>0</v>
      </c>
      <c r="AO155" s="937">
        <v>713990.40250194923</v>
      </c>
      <c r="AP155" s="937">
        <v>713988.87991072517</v>
      </c>
      <c r="AQ155" s="937">
        <v>713988.87991072517</v>
      </c>
      <c r="AR155" s="937">
        <v>0</v>
      </c>
      <c r="AS155" s="937">
        <v>713988.87991072517</v>
      </c>
      <c r="AT155" s="937">
        <v>713988.87991072517</v>
      </c>
      <c r="AU155" s="937">
        <v>713988.87991072517</v>
      </c>
      <c r="AV155" s="937">
        <v>0</v>
      </c>
      <c r="AW155" s="937">
        <v>1232</v>
      </c>
      <c r="AX155" s="952">
        <v>580</v>
      </c>
      <c r="AY155" s="953">
        <v>10</v>
      </c>
      <c r="AZ155" s="960">
        <v>5800</v>
      </c>
      <c r="BA155" s="961">
        <v>708188.87991072517</v>
      </c>
      <c r="BB155" s="964">
        <v>705288.87991072517</v>
      </c>
      <c r="BC155" s="174">
        <v>1</v>
      </c>
      <c r="BD155" s="183">
        <v>580</v>
      </c>
      <c r="BE155" s="176">
        <v>0</v>
      </c>
      <c r="BF155" s="634">
        <v>0</v>
      </c>
      <c r="BG155" s="176">
        <v>4</v>
      </c>
      <c r="BH155" s="634">
        <v>2320</v>
      </c>
      <c r="BI155" s="185">
        <v>0</v>
      </c>
      <c r="BJ155" s="634">
        <v>0</v>
      </c>
      <c r="BK155" s="180">
        <v>2900</v>
      </c>
      <c r="BL155" s="13"/>
    </row>
    <row r="156" spans="1:64" ht="14.5" x14ac:dyDescent="0.35">
      <c r="A156" s="951">
        <v>4704530</v>
      </c>
      <c r="B156" s="937" t="s">
        <v>245</v>
      </c>
      <c r="C156" s="937">
        <v>918466.08514012396</v>
      </c>
      <c r="D156" s="937">
        <v>0</v>
      </c>
      <c r="E156" s="937">
        <v>413455.79444147809</v>
      </c>
      <c r="F156" s="937">
        <v>417772.54213663272</v>
      </c>
      <c r="G156" s="937">
        <v>1749694.4217182347</v>
      </c>
      <c r="H156" s="937">
        <v>1067495.7580775027</v>
      </c>
      <c r="I156" s="937">
        <v>0</v>
      </c>
      <c r="J156" s="937">
        <v>497814.26676669373</v>
      </c>
      <c r="K156" s="937">
        <v>422171.17164379329</v>
      </c>
      <c r="L156" s="937">
        <v>1987481.1964879897</v>
      </c>
      <c r="M156" s="937">
        <v>1987481.1964879897</v>
      </c>
      <c r="N156" s="937">
        <v>1571376.0400178595</v>
      </c>
      <c r="O156" s="1012">
        <v>416105.1564701302</v>
      </c>
      <c r="P156" s="1013">
        <v>416105.1564701302</v>
      </c>
      <c r="Q156" s="1014">
        <v>337107.94471248047</v>
      </c>
      <c r="R156" s="165">
        <v>1650373.2517755092</v>
      </c>
      <c r="S156" s="956">
        <v>1.0502726335045505</v>
      </c>
      <c r="T156" s="957">
        <v>0.83038433505274289</v>
      </c>
      <c r="U156" s="951" t="b">
        <v>0</v>
      </c>
      <c r="V156" s="937">
        <v>1634879.7271928219</v>
      </c>
      <c r="W156" s="937">
        <v>1634879.7271928221</v>
      </c>
      <c r="X156" s="937">
        <v>1634879.7271928221</v>
      </c>
      <c r="Y156" s="937">
        <v>824861.51972804964</v>
      </c>
      <c r="Z156" s="937">
        <v>0</v>
      </c>
      <c r="AA156" s="937">
        <v>371318.85483973537</v>
      </c>
      <c r="AB156" s="937">
        <v>375195.66545007442</v>
      </c>
      <c r="AC156" s="937">
        <v>1571376.0400178595</v>
      </c>
      <c r="AD156" s="958">
        <v>9.4727479369471762E-2</v>
      </c>
      <c r="AE156" s="959">
        <v>0.85</v>
      </c>
      <c r="AF156" s="959">
        <v>0</v>
      </c>
      <c r="AG156" s="959">
        <v>0</v>
      </c>
      <c r="AH156" s="959">
        <v>0.85</v>
      </c>
      <c r="AI156" s="937">
        <v>1335669.6340151806</v>
      </c>
      <c r="AJ156" s="937">
        <v>0</v>
      </c>
      <c r="AK156" s="937">
        <v>1634879.7271928221</v>
      </c>
      <c r="AL156" s="937">
        <v>1633623.0401791087</v>
      </c>
      <c r="AM156" s="937">
        <v>1633623.0401791087</v>
      </c>
      <c r="AN156" s="937">
        <v>0</v>
      </c>
      <c r="AO156" s="937">
        <v>1633623.0401791087</v>
      </c>
      <c r="AP156" s="937">
        <v>1633619.556462667</v>
      </c>
      <c r="AQ156" s="937">
        <v>1633619.556462667</v>
      </c>
      <c r="AR156" s="937">
        <v>0</v>
      </c>
      <c r="AS156" s="937">
        <v>1633619.556462667</v>
      </c>
      <c r="AT156" s="937">
        <v>1633619.556462667</v>
      </c>
      <c r="AU156" s="937">
        <v>1633619.556462667</v>
      </c>
      <c r="AV156" s="937">
        <v>0</v>
      </c>
      <c r="AW156" s="937">
        <v>1917</v>
      </c>
      <c r="AX156" s="952">
        <v>852</v>
      </c>
      <c r="AY156" s="953">
        <v>34</v>
      </c>
      <c r="AZ156" s="960">
        <v>28968</v>
      </c>
      <c r="BA156" s="961">
        <v>1604651.556462667</v>
      </c>
      <c r="BB156" s="964">
        <v>1596983.556462667</v>
      </c>
      <c r="BC156" s="174">
        <v>2</v>
      </c>
      <c r="BD156" s="200">
        <v>1704</v>
      </c>
      <c r="BE156" s="176">
        <v>0</v>
      </c>
      <c r="BF156" s="634">
        <v>0</v>
      </c>
      <c r="BG156" s="176">
        <v>7</v>
      </c>
      <c r="BH156" s="634">
        <v>5964</v>
      </c>
      <c r="BI156" s="185">
        <v>0</v>
      </c>
      <c r="BJ156" s="634">
        <v>0</v>
      </c>
      <c r="BK156" s="180">
        <v>7668</v>
      </c>
      <c r="BL156" s="13"/>
    </row>
    <row r="157" spans="1:64" ht="15" thickBot="1" x14ac:dyDescent="0.4">
      <c r="A157" s="951">
        <v>4704550</v>
      </c>
      <c r="B157" s="937" t="s">
        <v>246</v>
      </c>
      <c r="C157" s="937"/>
      <c r="D157" s="937"/>
      <c r="E157" s="937"/>
      <c r="F157" s="937"/>
      <c r="G157" s="937"/>
      <c r="H157" s="937"/>
      <c r="I157" s="937"/>
      <c r="J157" s="937"/>
      <c r="K157" s="937"/>
      <c r="L157" s="937"/>
      <c r="M157" s="937"/>
      <c r="N157" s="937"/>
      <c r="O157" s="1012"/>
      <c r="P157" s="1013"/>
      <c r="Q157" s="1014"/>
      <c r="R157" s="165"/>
      <c r="S157" s="956"/>
      <c r="T157" s="957"/>
      <c r="U157" s="951"/>
      <c r="V157" s="937"/>
      <c r="W157" s="937"/>
      <c r="X157" s="937"/>
      <c r="Y157" s="937"/>
      <c r="Z157" s="937"/>
      <c r="AA157" s="937"/>
      <c r="AB157" s="937"/>
      <c r="AC157" s="937"/>
      <c r="AD157" s="958"/>
      <c r="AE157" s="959"/>
      <c r="AF157" s="959"/>
      <c r="AG157" s="959"/>
      <c r="AH157" s="959"/>
      <c r="AI157" s="937"/>
      <c r="AJ157" s="937"/>
      <c r="AK157" s="937"/>
      <c r="AL157" s="937"/>
      <c r="AM157" s="937"/>
      <c r="AN157" s="937"/>
      <c r="AO157" s="937"/>
      <c r="AP157" s="937"/>
      <c r="AQ157" s="937"/>
      <c r="AR157" s="937"/>
      <c r="AS157" s="937"/>
      <c r="AT157" s="937"/>
      <c r="AU157" s="937"/>
      <c r="AV157" s="937"/>
      <c r="AW157" s="937"/>
      <c r="AX157" s="952"/>
      <c r="AY157" s="953"/>
      <c r="AZ157" s="960">
        <v>0</v>
      </c>
      <c r="BA157" s="961">
        <v>0</v>
      </c>
      <c r="BB157" s="978">
        <v>192006.87866368869</v>
      </c>
      <c r="BC157" s="202">
        <v>156</v>
      </c>
      <c r="BD157" s="203">
        <v>194054</v>
      </c>
      <c r="BE157" s="202">
        <v>37</v>
      </c>
      <c r="BF157" s="203">
        <v>44752</v>
      </c>
      <c r="BG157" s="202">
        <v>125</v>
      </c>
      <c r="BH157" s="203">
        <v>148896</v>
      </c>
      <c r="BI157" s="202">
        <v>16</v>
      </c>
      <c r="BJ157" s="203">
        <v>18612</v>
      </c>
      <c r="BK157" s="204">
        <v>406314</v>
      </c>
      <c r="BL157" s="13"/>
    </row>
    <row r="158" spans="1:64" ht="15" thickBot="1" x14ac:dyDescent="0.4">
      <c r="A158" s="951"/>
      <c r="B158" s="937"/>
      <c r="C158" s="937"/>
      <c r="D158" s="937"/>
      <c r="E158" s="937"/>
      <c r="F158" s="937"/>
      <c r="G158" s="937"/>
      <c r="H158" s="937"/>
      <c r="I158" s="937"/>
      <c r="J158" s="937"/>
      <c r="K158" s="937"/>
      <c r="L158" s="937"/>
      <c r="M158" s="937"/>
      <c r="N158" s="937"/>
      <c r="O158" s="1012"/>
      <c r="P158" s="1013"/>
      <c r="Q158" s="1014"/>
      <c r="R158" s="165"/>
      <c r="S158" s="956"/>
      <c r="T158" s="957"/>
      <c r="U158" s="951"/>
      <c r="V158" s="937"/>
      <c r="W158" s="937"/>
      <c r="X158" s="937"/>
      <c r="Y158" s="937"/>
      <c r="Z158" s="937"/>
      <c r="AA158" s="937"/>
      <c r="AB158" s="937"/>
      <c r="AC158" s="937"/>
      <c r="AD158" s="958"/>
      <c r="AE158" s="959"/>
      <c r="AF158" s="959"/>
      <c r="AG158" s="959"/>
      <c r="AH158" s="959"/>
      <c r="AI158" s="937"/>
      <c r="AJ158" s="937"/>
      <c r="AK158" s="937"/>
      <c r="AL158" s="937"/>
      <c r="AM158" s="937"/>
      <c r="AN158" s="937"/>
      <c r="AO158" s="937"/>
      <c r="AP158" s="937"/>
      <c r="AQ158" s="937"/>
      <c r="AR158" s="937"/>
      <c r="AS158" s="937"/>
      <c r="AT158" s="937"/>
      <c r="AU158" s="937"/>
      <c r="AV158" s="937"/>
      <c r="AW158" s="937"/>
      <c r="AX158" s="952"/>
      <c r="AY158" s="953"/>
      <c r="AZ158" s="979"/>
      <c r="BA158" s="980"/>
      <c r="BB158" s="639"/>
      <c r="BC158" s="1009" t="s">
        <v>99</v>
      </c>
      <c r="BD158" s="1010"/>
      <c r="BE158" s="1009" t="s">
        <v>100</v>
      </c>
      <c r="BF158" s="1010"/>
      <c r="BG158" s="1009" t="s">
        <v>101</v>
      </c>
      <c r="BH158" s="1010"/>
      <c r="BI158" s="1009" t="s">
        <v>102</v>
      </c>
      <c r="BJ158" s="1010"/>
      <c r="BK158" s="208"/>
      <c r="BL158" s="13"/>
    </row>
    <row r="159" spans="1:64" ht="14.5" x14ac:dyDescent="0.35">
      <c r="A159" s="951">
        <v>4799998</v>
      </c>
      <c r="B159" s="937" t="s">
        <v>247</v>
      </c>
      <c r="C159" s="937">
        <v>0</v>
      </c>
      <c r="D159" s="937">
        <v>0</v>
      </c>
      <c r="E159" s="937">
        <v>0</v>
      </c>
      <c r="F159" s="937">
        <v>0</v>
      </c>
      <c r="G159" s="937">
        <v>0</v>
      </c>
      <c r="H159" s="937">
        <v>0</v>
      </c>
      <c r="I159" s="937">
        <v>0</v>
      </c>
      <c r="J159" s="937">
        <v>0</v>
      </c>
      <c r="K159" s="937">
        <v>0</v>
      </c>
      <c r="L159" s="937">
        <v>0</v>
      </c>
      <c r="M159" s="937">
        <v>0</v>
      </c>
      <c r="N159" s="937">
        <v>0</v>
      </c>
      <c r="O159" s="1012">
        <v>0</v>
      </c>
      <c r="P159" s="1013" t="s">
        <v>108</v>
      </c>
      <c r="Q159" s="1014">
        <v>0</v>
      </c>
      <c r="R159" s="165">
        <v>0</v>
      </c>
      <c r="S159" s="956">
        <v>0</v>
      </c>
      <c r="T159" s="957">
        <v>0</v>
      </c>
      <c r="U159" s="951" t="b">
        <v>1</v>
      </c>
      <c r="V159" s="937">
        <v>0</v>
      </c>
      <c r="W159" s="937">
        <v>0</v>
      </c>
      <c r="X159" s="937">
        <v>0</v>
      </c>
      <c r="Y159" s="937">
        <v>0</v>
      </c>
      <c r="Z159" s="937">
        <v>0</v>
      </c>
      <c r="AA159" s="937">
        <v>0</v>
      </c>
      <c r="AB159" s="937">
        <v>0</v>
      </c>
      <c r="AC159" s="937">
        <v>0</v>
      </c>
      <c r="AD159" s="958">
        <v>0</v>
      </c>
      <c r="AE159" s="959">
        <v>0.85</v>
      </c>
      <c r="AF159" s="959">
        <v>0</v>
      </c>
      <c r="AG159" s="959">
        <v>0</v>
      </c>
      <c r="AH159" s="959">
        <v>0.85</v>
      </c>
      <c r="AI159" s="937">
        <v>0</v>
      </c>
      <c r="AJ159" s="937">
        <v>0</v>
      </c>
      <c r="AK159" s="937">
        <v>0</v>
      </c>
      <c r="AL159" s="937">
        <v>0</v>
      </c>
      <c r="AM159" s="937">
        <v>0</v>
      </c>
      <c r="AN159" s="937">
        <v>0</v>
      </c>
      <c r="AO159" s="937">
        <v>0</v>
      </c>
      <c r="AP159" s="937">
        <v>0</v>
      </c>
      <c r="AQ159" s="937">
        <v>0</v>
      </c>
      <c r="AR159" s="937">
        <v>0</v>
      </c>
      <c r="AS159" s="937">
        <v>0</v>
      </c>
      <c r="AT159" s="937">
        <v>0</v>
      </c>
      <c r="AU159" s="937">
        <v>0</v>
      </c>
      <c r="AV159" s="937">
        <v>0</v>
      </c>
      <c r="AW159" s="937">
        <v>0</v>
      </c>
      <c r="AX159" s="952"/>
      <c r="AY159" s="953">
        <v>0</v>
      </c>
      <c r="AZ159" s="960">
        <v>0</v>
      </c>
      <c r="BA159" s="961">
        <v>0</v>
      </c>
      <c r="BB159" s="964">
        <v>0</v>
      </c>
      <c r="BC159" s="262"/>
      <c r="BD159" s="13"/>
      <c r="BE159" s="13"/>
      <c r="BF159" s="13"/>
      <c r="BG159" s="13"/>
      <c r="BH159" s="13"/>
      <c r="BI159" s="13"/>
      <c r="BJ159" s="13"/>
      <c r="BK159" s="13"/>
      <c r="BL159" s="13"/>
    </row>
    <row r="160" spans="1:64" ht="14.5" x14ac:dyDescent="0.35">
      <c r="A160" s="951">
        <v>4799999</v>
      </c>
      <c r="B160" s="937" t="s">
        <v>248</v>
      </c>
      <c r="C160" s="937">
        <v>674588.48076673516</v>
      </c>
      <c r="D160" s="937">
        <v>162660.73270612658</v>
      </c>
      <c r="E160" s="937">
        <v>287086.92679189646</v>
      </c>
      <c r="F160" s="937">
        <v>290084.30122998374</v>
      </c>
      <c r="G160" s="937">
        <v>1414420.4414947422</v>
      </c>
      <c r="H160" s="937">
        <v>820640.81557329022</v>
      </c>
      <c r="I160" s="937">
        <v>200858.28783509313</v>
      </c>
      <c r="J160" s="937">
        <v>367123.40307559428</v>
      </c>
      <c r="K160" s="937">
        <v>311338.84173495881</v>
      </c>
      <c r="L160" s="937">
        <v>1699961.3482189365</v>
      </c>
      <c r="M160" s="937">
        <v>1699961.3482189365</v>
      </c>
      <c r="N160" s="937">
        <v>1156426.3834346682</v>
      </c>
      <c r="O160" s="1012">
        <v>543534.96478426829</v>
      </c>
      <c r="P160" s="1013">
        <v>543534.96478426829</v>
      </c>
      <c r="Q160" s="1014">
        <v>440345.31177685171</v>
      </c>
      <c r="R160" s="165">
        <v>1259616.0364420847</v>
      </c>
      <c r="S160" s="956">
        <v>1.0892314932325704</v>
      </c>
      <c r="T160" s="957">
        <v>0.74096745656117113</v>
      </c>
      <c r="U160" s="951" t="b">
        <v>0</v>
      </c>
      <c r="V160" s="937">
        <v>1247790.8980957335</v>
      </c>
      <c r="W160" s="937">
        <v>1247790.8980957337</v>
      </c>
      <c r="X160" s="937">
        <v>1247790.8980957337</v>
      </c>
      <c r="Y160" s="937">
        <v>551541.74404843175</v>
      </c>
      <c r="Z160" s="937">
        <v>132990.9815580663</v>
      </c>
      <c r="AA160" s="937">
        <v>234721.50623790341</v>
      </c>
      <c r="AB160" s="937">
        <v>237172.15159026676</v>
      </c>
      <c r="AC160" s="937">
        <v>1156426.3834346682</v>
      </c>
      <c r="AD160" s="958">
        <v>1</v>
      </c>
      <c r="AE160" s="959">
        <v>0</v>
      </c>
      <c r="AF160" s="959">
        <v>0</v>
      </c>
      <c r="AG160" s="959">
        <v>0.95</v>
      </c>
      <c r="AH160" s="959">
        <v>0.95</v>
      </c>
      <c r="AI160" s="937">
        <v>1098605.0642629347</v>
      </c>
      <c r="AJ160" s="937">
        <v>0</v>
      </c>
      <c r="AK160" s="937">
        <v>1247790.8980957337</v>
      </c>
      <c r="AL160" s="937">
        <v>1246831.7556026287</v>
      </c>
      <c r="AM160" s="937">
        <v>1246831.7556026287</v>
      </c>
      <c r="AN160" s="937">
        <v>0</v>
      </c>
      <c r="AO160" s="937">
        <v>1246831.7556026287</v>
      </c>
      <c r="AP160" s="937">
        <v>1246829.0967222259</v>
      </c>
      <c r="AQ160" s="937">
        <v>1246829.0967222259</v>
      </c>
      <c r="AR160" s="937">
        <v>0</v>
      </c>
      <c r="AS160" s="937">
        <v>1246829.0967222259</v>
      </c>
      <c r="AT160" s="937">
        <v>1246829.0967222259</v>
      </c>
      <c r="AU160" s="937">
        <v>1246829.0967222259</v>
      </c>
      <c r="AV160" s="937">
        <v>0</v>
      </c>
      <c r="AW160" s="937">
        <v>1486</v>
      </c>
      <c r="AX160" s="952">
        <v>839.05053615223812</v>
      </c>
      <c r="AY160" s="953">
        <v>0</v>
      </c>
      <c r="AZ160" s="960">
        <v>0</v>
      </c>
      <c r="BA160" s="961">
        <v>1246829.0967222259</v>
      </c>
      <c r="BB160" s="964">
        <v>1246829.0967222259</v>
      </c>
      <c r="BC160" s="262"/>
      <c r="BD160" s="13"/>
      <c r="BE160" s="13"/>
      <c r="BF160" s="13"/>
      <c r="BG160" s="13"/>
      <c r="BH160" s="13"/>
      <c r="BI160" s="13"/>
      <c r="BJ160" s="13"/>
      <c r="BK160" s="13"/>
      <c r="BL160" s="13"/>
    </row>
    <row r="161" spans="1:64" ht="14.5" x14ac:dyDescent="0.35">
      <c r="A161" s="888"/>
      <c r="B161" s="894"/>
      <c r="C161" s="66"/>
      <c r="D161" s="211"/>
      <c r="E161" s="66"/>
      <c r="F161" s="66"/>
      <c r="G161" s="894"/>
      <c r="H161" s="894"/>
      <c r="I161" s="894"/>
      <c r="J161" s="894"/>
      <c r="K161" s="894"/>
      <c r="L161" s="894"/>
      <c r="M161" s="894"/>
      <c r="N161" s="894"/>
      <c r="O161" s="66"/>
      <c r="P161" s="1026"/>
      <c r="Q161" s="214"/>
      <c r="R161" s="981"/>
      <c r="S161" s="982"/>
      <c r="T161" s="983"/>
      <c r="V161" s="894"/>
      <c r="W161" s="894"/>
      <c r="X161" s="894"/>
      <c r="Y161" s="894"/>
      <c r="Z161" s="894"/>
      <c r="AA161" s="894"/>
      <c r="AB161" s="894"/>
      <c r="AC161" s="894"/>
      <c r="AD161" s="984"/>
      <c r="AE161" s="985"/>
      <c r="AF161" s="985"/>
      <c r="AG161" s="985"/>
      <c r="AH161" s="985"/>
      <c r="AI161" s="894"/>
      <c r="AJ161" s="894"/>
      <c r="AK161" s="894"/>
      <c r="AL161" s="894"/>
      <c r="AM161" s="894"/>
      <c r="AN161" s="894"/>
      <c r="AO161" s="894"/>
      <c r="AP161" s="894"/>
      <c r="AQ161" s="894"/>
      <c r="AR161" s="894"/>
      <c r="AS161" s="894"/>
      <c r="AT161" s="894"/>
      <c r="AU161" s="894"/>
      <c r="AV161" s="894"/>
      <c r="AW161" s="894"/>
      <c r="AX161" s="890"/>
      <c r="AY161" s="894"/>
      <c r="AZ161" s="907"/>
      <c r="BA161" s="986"/>
      <c r="BB161" s="3"/>
      <c r="BC161" s="262"/>
      <c r="BD161" s="13"/>
      <c r="BE161" s="13"/>
      <c r="BF161" s="13"/>
      <c r="BG161" s="13"/>
      <c r="BH161" s="13"/>
      <c r="BI161" s="13"/>
      <c r="BJ161" s="13"/>
      <c r="BK161" s="13"/>
      <c r="BL161" s="13"/>
    </row>
    <row r="162" spans="1:64" ht="23.5" thickBot="1" x14ac:dyDescent="0.3">
      <c r="A162" s="888"/>
      <c r="B162" s="987" t="s">
        <v>249</v>
      </c>
      <c r="C162" s="66"/>
      <c r="D162" s="66"/>
      <c r="E162" s="66"/>
      <c r="F162" s="66"/>
      <c r="G162" s="66"/>
      <c r="H162" s="66">
        <v>124139833.02319655</v>
      </c>
      <c r="I162" s="66">
        <v>28345015.593736291</v>
      </c>
      <c r="J162" s="66">
        <v>77203929.381397456</v>
      </c>
      <c r="K162" s="66">
        <v>78711387.4786174</v>
      </c>
      <c r="L162" s="66">
        <v>308400165.47694761</v>
      </c>
      <c r="M162" s="894"/>
      <c r="N162" s="894"/>
      <c r="O162" s="66"/>
      <c r="P162" s="211"/>
      <c r="Q162" s="214"/>
      <c r="R162" s="981"/>
      <c r="S162" s="982"/>
      <c r="T162" s="983"/>
      <c r="V162" s="894"/>
      <c r="W162" s="894"/>
      <c r="X162" s="894"/>
      <c r="Y162" s="894"/>
      <c r="Z162" s="894"/>
      <c r="AA162" s="894"/>
      <c r="AB162" s="894"/>
      <c r="AC162" s="894"/>
      <c r="AD162" s="984"/>
      <c r="AE162" s="985"/>
      <c r="AF162" s="985"/>
      <c r="AG162" s="985"/>
      <c r="AH162" s="985"/>
      <c r="AI162" s="894"/>
      <c r="AJ162" s="894"/>
      <c r="AK162" s="894"/>
      <c r="AL162" s="894"/>
      <c r="AM162" s="894"/>
      <c r="AN162" s="894"/>
      <c r="AO162" s="894"/>
      <c r="AP162" s="894"/>
      <c r="AQ162" s="894"/>
      <c r="AR162" s="894"/>
      <c r="AS162" s="894"/>
      <c r="AT162" s="894"/>
      <c r="AU162" s="894"/>
      <c r="AV162" s="894"/>
      <c r="AW162" s="894"/>
      <c r="AX162" s="890"/>
      <c r="AY162" s="894"/>
      <c r="AZ162" s="907"/>
      <c r="BA162" s="986"/>
      <c r="BB162" s="226"/>
      <c r="BC162" s="626"/>
      <c r="BD162" s="13"/>
      <c r="BE162" s="13"/>
      <c r="BF162" s="13"/>
      <c r="BG162" s="13"/>
      <c r="BH162" s="13"/>
      <c r="BI162" s="13"/>
      <c r="BJ162" s="13"/>
      <c r="BK162" s="13"/>
      <c r="BL162" s="13"/>
    </row>
    <row r="163" spans="1:64" ht="13" x14ac:dyDescent="0.3">
      <c r="C163" s="227"/>
      <c r="D163" s="228"/>
      <c r="E163" s="227"/>
      <c r="F163" s="227"/>
      <c r="G163" s="988"/>
      <c r="H163" s="894"/>
      <c r="I163" s="894"/>
      <c r="J163" s="894"/>
      <c r="K163" s="989"/>
      <c r="L163" s="990">
        <v>529445.52305239439</v>
      </c>
      <c r="M163" s="990"/>
      <c r="N163" s="990"/>
      <c r="P163" s="211"/>
      <c r="R163" s="894">
        <v>0</v>
      </c>
      <c r="AU163" s="894"/>
      <c r="AX163" s="890"/>
      <c r="AY163" s="66">
        <v>2080</v>
      </c>
      <c r="AZ163" s="61">
        <v>2985688</v>
      </c>
      <c r="BA163" s="77">
        <v>280374839.60327774</v>
      </c>
      <c r="BB163" s="61">
        <v>281621668.69999999</v>
      </c>
      <c r="BC163" s="208"/>
      <c r="BD163" s="234" t="s">
        <v>250</v>
      </c>
      <c r="BE163" s="235">
        <v>173394.87866368869</v>
      </c>
      <c r="BF163" s="13"/>
      <c r="BG163" s="236" t="s">
        <v>101</v>
      </c>
      <c r="BH163" s="640">
        <v>148896</v>
      </c>
      <c r="BI163" s="13"/>
      <c r="BJ163" s="13"/>
      <c r="BK163" s="13"/>
      <c r="BL163" s="13"/>
    </row>
    <row r="164" spans="1:64" ht="38.5" thickBot="1" x14ac:dyDescent="0.35">
      <c r="D164" s="211"/>
      <c r="E164" s="66"/>
      <c r="F164" s="66"/>
      <c r="G164" s="894"/>
      <c r="H164" s="894"/>
      <c r="K164" s="913" t="s">
        <v>251</v>
      </c>
      <c r="L164" s="990">
        <v>21625072.770000003</v>
      </c>
      <c r="M164" s="990">
        <v>21625072.770000003</v>
      </c>
      <c r="N164" s="990" t="s">
        <v>251</v>
      </c>
      <c r="R164" s="894"/>
      <c r="U164" s="991" t="s">
        <v>252</v>
      </c>
      <c r="V164" s="990">
        <v>0</v>
      </c>
      <c r="X164" s="990">
        <v>0</v>
      </c>
      <c r="AS164" s="889" t="s">
        <v>253</v>
      </c>
      <c r="AT164" s="889"/>
      <c r="AU164" s="990">
        <v>0</v>
      </c>
      <c r="AX164" s="890"/>
      <c r="AY164" s="888"/>
      <c r="AZ164" s="992"/>
      <c r="BB164" s="61">
        <v>2985688</v>
      </c>
      <c r="BC164" s="208"/>
      <c r="BD164" s="240" t="s">
        <v>254</v>
      </c>
      <c r="BE164" s="241">
        <v>18612</v>
      </c>
      <c r="BF164" s="13"/>
      <c r="BG164" s="242" t="s">
        <v>99</v>
      </c>
      <c r="BH164" s="641">
        <v>194054</v>
      </c>
      <c r="BI164" s="13"/>
      <c r="BJ164" s="13"/>
      <c r="BK164" s="13"/>
      <c r="BL164" s="13"/>
    </row>
    <row r="165" spans="1:64" ht="13.5" thickBot="1" x14ac:dyDescent="0.35">
      <c r="H165" s="894"/>
      <c r="K165" s="913" t="s">
        <v>255</v>
      </c>
      <c r="L165" s="990">
        <v>2697181.5300000003</v>
      </c>
      <c r="M165" s="990">
        <v>2697181.5300000003</v>
      </c>
      <c r="N165" s="889" t="s">
        <v>256</v>
      </c>
      <c r="R165" s="888"/>
      <c r="U165" s="991" t="s">
        <v>257</v>
      </c>
      <c r="V165" s="990">
        <v>21625072.770000003</v>
      </c>
      <c r="X165" s="990">
        <v>21625072.770000003</v>
      </c>
      <c r="AS165" s="889" t="s">
        <v>258</v>
      </c>
      <c r="AT165" s="889"/>
      <c r="AU165" s="990">
        <v>21625072.770000003</v>
      </c>
      <c r="AX165" s="890"/>
      <c r="AY165" s="888"/>
      <c r="AZ165" s="906"/>
      <c r="BB165" s="61">
        <v>284607356.69999999</v>
      </c>
      <c r="BC165" s="13"/>
      <c r="BD165" s="246" t="s">
        <v>259</v>
      </c>
      <c r="BE165" s="241">
        <v>192006.87866368869</v>
      </c>
      <c r="BF165" s="13"/>
      <c r="BG165" s="247" t="s">
        <v>100</v>
      </c>
      <c r="BH165" s="642">
        <v>44752</v>
      </c>
      <c r="BI165" s="13"/>
      <c r="BJ165" s="13"/>
      <c r="BK165" s="13"/>
      <c r="BL165" s="13"/>
    </row>
    <row r="166" spans="1:64" ht="39.5" thickBot="1" x14ac:dyDescent="0.35">
      <c r="K166" s="993" t="s">
        <v>260</v>
      </c>
      <c r="L166" s="990">
        <v>0</v>
      </c>
      <c r="M166" s="990">
        <v>0</v>
      </c>
      <c r="N166" s="994" t="s">
        <v>261</v>
      </c>
      <c r="R166" s="888"/>
      <c r="X166" s="906">
        <v>0</v>
      </c>
      <c r="AS166" s="995" t="s">
        <v>262</v>
      </c>
      <c r="AT166" s="889"/>
      <c r="AU166" s="990">
        <v>0</v>
      </c>
      <c r="AX166" s="890"/>
      <c r="AY166" s="888"/>
      <c r="BB166" s="3"/>
      <c r="BC166" s="208"/>
      <c r="BD166" s="13"/>
      <c r="BE166" s="13"/>
      <c r="BF166" s="13"/>
      <c r="BG166" s="252" t="s">
        <v>263</v>
      </c>
      <c r="BH166" s="241">
        <v>387702</v>
      </c>
      <c r="BI166" s="13"/>
      <c r="BJ166" s="13"/>
      <c r="BK166" s="13"/>
      <c r="BL166" s="13"/>
    </row>
    <row r="167" spans="1:64" ht="13" x14ac:dyDescent="0.3">
      <c r="R167" s="888"/>
      <c r="X167" s="894"/>
      <c r="AS167" s="996" t="s">
        <v>264</v>
      </c>
      <c r="AT167" s="889"/>
      <c r="AU167" s="990"/>
      <c r="AX167" s="890"/>
      <c r="AY167" s="888"/>
      <c r="BB167" s="3"/>
      <c r="BC167" s="13"/>
      <c r="BD167" s="13"/>
      <c r="BE167" s="13"/>
      <c r="BF167" s="13"/>
      <c r="BG167" s="13"/>
      <c r="BH167" s="13"/>
      <c r="BI167" s="13"/>
      <c r="BJ167" s="13"/>
      <c r="BK167" s="13"/>
      <c r="BL167" s="13"/>
    </row>
    <row r="168" spans="1:64" x14ac:dyDescent="0.25">
      <c r="BD168" s="61"/>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73"/>
  <sheetViews>
    <sheetView topLeftCell="D1" workbookViewId="0"/>
  </sheetViews>
  <sheetFormatPr defaultRowHeight="14.5" x14ac:dyDescent="0.35"/>
  <cols>
    <col min="1" max="2" width="9.1796875" hidden="1" customWidth="1"/>
    <col min="3" max="3" width="17.7265625" hidden="1" customWidth="1"/>
    <col min="5" max="5" width="26.7265625" customWidth="1"/>
    <col min="6" max="6" width="10.26953125" style="298" customWidth="1"/>
    <col min="7" max="8" width="9.1796875" style="298"/>
    <col min="9" max="9" width="9.7265625" style="298" bestFit="1" customWidth="1"/>
    <col min="10" max="10" width="9.1796875" style="298"/>
    <col min="11" max="11" width="10" style="298" customWidth="1"/>
    <col min="12" max="12" width="10.1796875" style="298" bestFit="1" customWidth="1"/>
    <col min="13" max="13" width="10" style="299" bestFit="1" customWidth="1"/>
    <col min="14" max="15" width="10.453125" style="298" bestFit="1" customWidth="1"/>
    <col min="16" max="16" width="13.54296875" style="298" bestFit="1" customWidth="1"/>
    <col min="17" max="18" width="10.81640625" bestFit="1" customWidth="1"/>
  </cols>
  <sheetData>
    <row r="1" spans="1:18" s="255" customFormat="1" x14ac:dyDescent="0.35">
      <c r="F1" s="256"/>
      <c r="G1" s="256"/>
      <c r="H1" s="256"/>
      <c r="I1" s="256"/>
      <c r="J1" s="256"/>
      <c r="K1" s="256"/>
      <c r="L1" s="256"/>
      <c r="M1" s="257"/>
      <c r="N1" s="256"/>
      <c r="O1" s="256"/>
      <c r="P1" s="256"/>
      <c r="Q1" s="258"/>
      <c r="R1" s="258"/>
    </row>
    <row r="2" spans="1:18" s="255" customFormat="1" x14ac:dyDescent="0.35">
      <c r="A2" s="13"/>
      <c r="B2" s="13"/>
      <c r="C2" s="13"/>
      <c r="D2" s="13"/>
      <c r="E2" s="259" t="s">
        <v>759</v>
      </c>
      <c r="F2" s="36"/>
      <c r="G2" s="36"/>
      <c r="H2" s="36"/>
      <c r="I2" s="36"/>
      <c r="J2" s="36"/>
      <c r="K2" s="36"/>
      <c r="L2" s="36"/>
      <c r="M2" s="260"/>
      <c r="N2" s="36"/>
      <c r="O2" s="36"/>
      <c r="P2" s="36"/>
      <c r="Q2" s="261"/>
      <c r="R2" s="261"/>
    </row>
    <row r="3" spans="1:18" s="255" customFormat="1" x14ac:dyDescent="0.35">
      <c r="A3" s="262" t="s">
        <v>272</v>
      </c>
      <c r="B3" s="262" t="s">
        <v>272</v>
      </c>
      <c r="C3" s="262" t="s">
        <v>272</v>
      </c>
      <c r="D3" s="13"/>
      <c r="E3" s="263" t="s">
        <v>33</v>
      </c>
      <c r="F3" s="36"/>
      <c r="G3" s="36"/>
      <c r="H3" s="36"/>
      <c r="I3" s="36"/>
      <c r="J3" s="36"/>
      <c r="K3" s="36"/>
      <c r="L3" s="36"/>
      <c r="M3" s="260"/>
      <c r="N3" s="36"/>
      <c r="O3" s="36"/>
      <c r="P3" s="264" t="s">
        <v>273</v>
      </c>
      <c r="Q3" s="261"/>
      <c r="R3" s="261"/>
    </row>
    <row r="4" spans="1:18" s="255" customFormat="1" x14ac:dyDescent="0.35">
      <c r="A4" s="13"/>
      <c r="B4" s="109"/>
      <c r="C4" s="109"/>
      <c r="D4" s="13"/>
      <c r="E4" s="13"/>
      <c r="F4" s="265">
        <v>2016</v>
      </c>
      <c r="G4" s="264" t="s">
        <v>274</v>
      </c>
      <c r="H4" s="264" t="s">
        <v>274</v>
      </c>
      <c r="I4" s="264" t="s">
        <v>274</v>
      </c>
      <c r="J4" s="264" t="s">
        <v>274</v>
      </c>
      <c r="K4" s="264" t="s">
        <v>275</v>
      </c>
      <c r="L4" s="36"/>
      <c r="M4" s="260"/>
      <c r="N4" s="36"/>
      <c r="O4" s="36"/>
      <c r="P4" s="264" t="s">
        <v>276</v>
      </c>
      <c r="Q4" s="261" t="s">
        <v>277</v>
      </c>
      <c r="R4" s="261" t="s">
        <v>277</v>
      </c>
    </row>
    <row r="5" spans="1:18" s="255" customFormat="1" x14ac:dyDescent="0.35">
      <c r="A5" s="13"/>
      <c r="B5" s="13"/>
      <c r="C5" s="13"/>
      <c r="D5" s="13"/>
      <c r="E5" s="262" t="s">
        <v>278</v>
      </c>
      <c r="F5" s="264" t="s">
        <v>279</v>
      </c>
      <c r="G5" s="265">
        <v>2017</v>
      </c>
      <c r="H5" s="265">
        <v>2017</v>
      </c>
      <c r="I5" s="265">
        <v>2017</v>
      </c>
      <c r="J5" s="265">
        <v>2017</v>
      </c>
      <c r="K5" s="264" t="s">
        <v>280</v>
      </c>
      <c r="L5" s="266" t="s">
        <v>281</v>
      </c>
      <c r="M5" s="267" t="s">
        <v>282</v>
      </c>
      <c r="N5" s="264" t="s">
        <v>283</v>
      </c>
      <c r="O5" s="264" t="s">
        <v>284</v>
      </c>
      <c r="P5" s="264" t="s">
        <v>285</v>
      </c>
      <c r="Q5" s="268" t="s">
        <v>286</v>
      </c>
      <c r="R5" s="268" t="s">
        <v>286</v>
      </c>
    </row>
    <row r="6" spans="1:18" s="255" customFormat="1" x14ac:dyDescent="0.35">
      <c r="A6" s="13" t="s">
        <v>287</v>
      </c>
      <c r="B6" s="13" t="s">
        <v>288</v>
      </c>
      <c r="C6" s="13" t="s">
        <v>289</v>
      </c>
      <c r="D6" s="269" t="s">
        <v>290</v>
      </c>
      <c r="E6" s="262" t="s">
        <v>291</v>
      </c>
      <c r="F6" s="264" t="s">
        <v>292</v>
      </c>
      <c r="G6" s="264" t="s">
        <v>293</v>
      </c>
      <c r="H6" s="264" t="s">
        <v>294</v>
      </c>
      <c r="I6" s="264" t="s">
        <v>21</v>
      </c>
      <c r="J6" s="264" t="s">
        <v>295</v>
      </c>
      <c r="K6" s="264" t="s">
        <v>296</v>
      </c>
      <c r="L6" s="264" t="s">
        <v>297</v>
      </c>
      <c r="M6" s="267" t="s">
        <v>280</v>
      </c>
      <c r="N6" s="264" t="s">
        <v>298</v>
      </c>
      <c r="O6" s="264" t="s">
        <v>298</v>
      </c>
      <c r="P6" s="264" t="s">
        <v>298</v>
      </c>
      <c r="Q6" s="268" t="s">
        <v>276</v>
      </c>
      <c r="R6" s="268" t="s">
        <v>299</v>
      </c>
    </row>
    <row r="7" spans="1:18" x14ac:dyDescent="0.35">
      <c r="A7" s="13"/>
      <c r="B7" s="13"/>
      <c r="C7" s="13"/>
      <c r="D7" s="262"/>
      <c r="E7" s="262"/>
      <c r="F7" s="264"/>
      <c r="G7" s="270"/>
      <c r="H7" s="270"/>
      <c r="I7" s="270"/>
      <c r="J7" s="270"/>
      <c r="K7" s="271"/>
      <c r="L7" s="272"/>
      <c r="M7" s="273"/>
      <c r="N7" s="271"/>
      <c r="O7" s="271"/>
      <c r="P7" s="271"/>
      <c r="Q7" s="125"/>
      <c r="R7" s="125"/>
    </row>
    <row r="8" spans="1:18" x14ac:dyDescent="0.35">
      <c r="A8" s="13"/>
      <c r="B8" s="13"/>
      <c r="C8" s="13"/>
      <c r="D8" s="262"/>
      <c r="E8" s="274" t="s">
        <v>300</v>
      </c>
      <c r="F8" s="275">
        <v>5777.4439888829138</v>
      </c>
      <c r="G8" s="276">
        <v>0</v>
      </c>
      <c r="H8" s="276"/>
      <c r="I8" s="277">
        <v>66</v>
      </c>
      <c r="J8" s="278">
        <v>0</v>
      </c>
      <c r="K8" s="278">
        <v>5843.4439888829138</v>
      </c>
      <c r="L8" s="275">
        <v>10603.25</v>
      </c>
      <c r="M8" s="279">
        <v>0.5510993317032904</v>
      </c>
      <c r="N8" s="271"/>
      <c r="O8" s="271"/>
      <c r="P8" s="271"/>
      <c r="Q8" s="125"/>
      <c r="R8" s="125"/>
    </row>
    <row r="9" spans="1:18" x14ac:dyDescent="0.35">
      <c r="A9" s="280">
        <v>1</v>
      </c>
      <c r="B9" s="280">
        <v>47</v>
      </c>
      <c r="C9" s="280" t="s">
        <v>33</v>
      </c>
      <c r="D9" s="281">
        <v>4700030</v>
      </c>
      <c r="E9" s="36" t="s">
        <v>301</v>
      </c>
      <c r="F9" s="36">
        <v>105</v>
      </c>
      <c r="G9" s="36">
        <v>0</v>
      </c>
      <c r="H9" s="36">
        <v>0</v>
      </c>
      <c r="I9" s="36">
        <v>2</v>
      </c>
      <c r="J9" s="36">
        <v>0</v>
      </c>
      <c r="K9" s="36">
        <v>107</v>
      </c>
      <c r="L9" s="36">
        <v>386</v>
      </c>
      <c r="M9" s="282">
        <v>0.27720207253886009</v>
      </c>
      <c r="N9" s="36">
        <v>107</v>
      </c>
      <c r="O9" s="36">
        <v>107</v>
      </c>
      <c r="P9" s="36">
        <v>107</v>
      </c>
      <c r="Q9" s="36">
        <v>158.38745</v>
      </c>
      <c r="R9" s="36">
        <v>158.38745</v>
      </c>
    </row>
    <row r="10" spans="1:18" x14ac:dyDescent="0.35">
      <c r="A10" s="280">
        <v>1</v>
      </c>
      <c r="B10" s="280">
        <v>47</v>
      </c>
      <c r="C10" s="280" t="s">
        <v>33</v>
      </c>
      <c r="D10" s="281">
        <v>4700060</v>
      </c>
      <c r="E10" s="36" t="s">
        <v>302</v>
      </c>
      <c r="F10" s="36">
        <v>237</v>
      </c>
      <c r="G10" s="36">
        <v>0</v>
      </c>
      <c r="H10" s="36">
        <v>0</v>
      </c>
      <c r="I10" s="36">
        <v>5</v>
      </c>
      <c r="J10" s="36">
        <v>0</v>
      </c>
      <c r="K10" s="36">
        <v>242</v>
      </c>
      <c r="L10" s="36">
        <v>1254</v>
      </c>
      <c r="M10" s="282">
        <v>0.19298245614035087</v>
      </c>
      <c r="N10" s="36">
        <v>242</v>
      </c>
      <c r="O10" s="36">
        <v>242</v>
      </c>
      <c r="P10" s="36">
        <v>242</v>
      </c>
      <c r="Q10" s="36">
        <v>276.9701</v>
      </c>
      <c r="R10" s="36">
        <v>276.9701</v>
      </c>
    </row>
    <row r="11" spans="1:18" x14ac:dyDescent="0.35">
      <c r="A11" s="280">
        <v>1</v>
      </c>
      <c r="B11" s="280">
        <v>47</v>
      </c>
      <c r="C11" s="280" t="s">
        <v>33</v>
      </c>
      <c r="D11" s="281">
        <v>4700090</v>
      </c>
      <c r="E11" s="36" t="s">
        <v>303</v>
      </c>
      <c r="F11" s="36">
        <v>1396</v>
      </c>
      <c r="G11" s="36">
        <v>47</v>
      </c>
      <c r="H11" s="36">
        <v>0</v>
      </c>
      <c r="I11" s="36">
        <v>35</v>
      </c>
      <c r="J11" s="36">
        <v>0</v>
      </c>
      <c r="K11" s="36">
        <v>1478</v>
      </c>
      <c r="L11" s="36">
        <v>6882</v>
      </c>
      <c r="M11" s="282">
        <v>0.21476315024702122</v>
      </c>
      <c r="N11" s="36">
        <v>1478</v>
      </c>
      <c r="O11" s="36">
        <v>1478</v>
      </c>
      <c r="P11" s="36">
        <v>1478</v>
      </c>
      <c r="Q11" s="36">
        <v>1871.5</v>
      </c>
      <c r="R11" s="36">
        <v>1871.5</v>
      </c>
    </row>
    <row r="12" spans="1:18" x14ac:dyDescent="0.35">
      <c r="A12" s="280"/>
      <c r="B12" s="280"/>
      <c r="C12" s="280"/>
      <c r="D12" s="281">
        <v>4700152</v>
      </c>
      <c r="E12" s="274" t="s">
        <v>304</v>
      </c>
      <c r="F12" s="321">
        <v>302.8131868131868</v>
      </c>
      <c r="G12" s="284">
        <v>0</v>
      </c>
      <c r="H12" s="284">
        <v>0</v>
      </c>
      <c r="I12" s="284">
        <v>6</v>
      </c>
      <c r="J12" s="284">
        <v>0</v>
      </c>
      <c r="K12" s="278">
        <v>308.8131868131868</v>
      </c>
      <c r="L12" s="321">
        <v>4044</v>
      </c>
      <c r="M12" s="282">
        <v>7.6363300398908707E-2</v>
      </c>
      <c r="N12" s="36">
        <v>338</v>
      </c>
      <c r="O12" s="36">
        <v>0</v>
      </c>
      <c r="P12" s="36">
        <v>338</v>
      </c>
      <c r="Q12" s="36">
        <v>338</v>
      </c>
      <c r="R12" s="36">
        <v>338</v>
      </c>
    </row>
    <row r="13" spans="1:18" x14ac:dyDescent="0.35">
      <c r="A13" s="280">
        <v>1</v>
      </c>
      <c r="B13" s="280">
        <v>47</v>
      </c>
      <c r="C13" s="280" t="s">
        <v>33</v>
      </c>
      <c r="D13" s="281">
        <v>4700120</v>
      </c>
      <c r="E13" s="36" t="s">
        <v>305</v>
      </c>
      <c r="F13" s="36">
        <v>418</v>
      </c>
      <c r="G13" s="36">
        <v>0</v>
      </c>
      <c r="H13" s="36">
        <v>0</v>
      </c>
      <c r="I13" s="36">
        <v>4</v>
      </c>
      <c r="J13" s="36">
        <v>0</v>
      </c>
      <c r="K13" s="36">
        <v>422</v>
      </c>
      <c r="L13" s="36">
        <v>1444</v>
      </c>
      <c r="M13" s="282">
        <v>0.29224376731301938</v>
      </c>
      <c r="N13" s="36">
        <v>422</v>
      </c>
      <c r="O13" s="36">
        <v>422</v>
      </c>
      <c r="P13" s="36">
        <v>422</v>
      </c>
      <c r="Q13" s="36">
        <v>646.81729999999993</v>
      </c>
      <c r="R13" s="36">
        <v>646.81729999999993</v>
      </c>
    </row>
    <row r="14" spans="1:18" x14ac:dyDescent="0.35">
      <c r="A14" s="280"/>
      <c r="B14" s="280"/>
      <c r="C14" s="280"/>
      <c r="D14" s="281">
        <v>4700153</v>
      </c>
      <c r="E14" s="285" t="s">
        <v>306</v>
      </c>
      <c r="F14" s="36">
        <v>1273</v>
      </c>
      <c r="G14" s="36">
        <v>509</v>
      </c>
      <c r="H14" s="36">
        <v>0</v>
      </c>
      <c r="I14" s="36">
        <v>17</v>
      </c>
      <c r="J14" s="36">
        <v>0</v>
      </c>
      <c r="K14" s="36">
        <v>1799</v>
      </c>
      <c r="L14" s="36">
        <v>10689</v>
      </c>
      <c r="M14" s="282">
        <v>0.16830386378519974</v>
      </c>
      <c r="N14" s="36">
        <v>1799</v>
      </c>
      <c r="O14" s="36">
        <v>1799</v>
      </c>
      <c r="P14" s="36">
        <v>1799</v>
      </c>
      <c r="Q14" s="36">
        <v>2353</v>
      </c>
      <c r="R14" s="36">
        <v>2353</v>
      </c>
    </row>
    <row r="15" spans="1:18" x14ac:dyDescent="0.35">
      <c r="A15" s="280">
        <v>1</v>
      </c>
      <c r="B15" s="280">
        <v>47</v>
      </c>
      <c r="C15" s="280" t="s">
        <v>33</v>
      </c>
      <c r="D15" s="281">
        <v>4700180</v>
      </c>
      <c r="E15" s="36" t="s">
        <v>307</v>
      </c>
      <c r="F15" s="36">
        <v>1815</v>
      </c>
      <c r="G15" s="36">
        <v>0</v>
      </c>
      <c r="H15" s="36">
        <v>0</v>
      </c>
      <c r="I15" s="36">
        <v>36</v>
      </c>
      <c r="J15" s="36">
        <v>0</v>
      </c>
      <c r="K15" s="36">
        <v>1851</v>
      </c>
      <c r="L15" s="36">
        <v>9034</v>
      </c>
      <c r="M15" s="282">
        <v>0.20489262785034315</v>
      </c>
      <c r="N15" s="36">
        <v>1851</v>
      </c>
      <c r="O15" s="36">
        <v>1851</v>
      </c>
      <c r="P15" s="36">
        <v>1851</v>
      </c>
      <c r="Q15" s="36">
        <v>2431</v>
      </c>
      <c r="R15" s="36">
        <v>2431</v>
      </c>
    </row>
    <row r="16" spans="1:18" x14ac:dyDescent="0.35">
      <c r="A16" s="280">
        <v>1</v>
      </c>
      <c r="B16" s="280">
        <v>47</v>
      </c>
      <c r="C16" s="280" t="s">
        <v>33</v>
      </c>
      <c r="D16" s="281">
        <v>4700210</v>
      </c>
      <c r="E16" s="36" t="s">
        <v>308</v>
      </c>
      <c r="F16" s="36">
        <v>70</v>
      </c>
      <c r="G16" s="36">
        <v>0</v>
      </c>
      <c r="H16" s="36">
        <v>0</v>
      </c>
      <c r="I16" s="36">
        <v>0</v>
      </c>
      <c r="J16" s="36">
        <v>0</v>
      </c>
      <c r="K16" s="36">
        <v>70</v>
      </c>
      <c r="L16" s="36">
        <v>329</v>
      </c>
      <c r="M16" s="282">
        <v>0.21276595744680851</v>
      </c>
      <c r="N16" s="36">
        <v>70</v>
      </c>
      <c r="O16" s="36">
        <v>70</v>
      </c>
      <c r="P16" s="36">
        <v>70</v>
      </c>
      <c r="Q16" s="36">
        <v>84.056349999999995</v>
      </c>
      <c r="R16" s="36">
        <v>84.056349999999995</v>
      </c>
    </row>
    <row r="17" spans="1:18" x14ac:dyDescent="0.35">
      <c r="A17" s="280">
        <v>1</v>
      </c>
      <c r="B17" s="280">
        <v>47</v>
      </c>
      <c r="C17" s="280" t="s">
        <v>33</v>
      </c>
      <c r="D17" s="281">
        <v>4700240</v>
      </c>
      <c r="E17" s="36" t="s">
        <v>309</v>
      </c>
      <c r="F17" s="36">
        <v>640</v>
      </c>
      <c r="G17" s="36">
        <v>0</v>
      </c>
      <c r="H17" s="36">
        <v>0</v>
      </c>
      <c r="I17" s="36">
        <v>7</v>
      </c>
      <c r="J17" s="36">
        <v>0</v>
      </c>
      <c r="K17" s="36">
        <v>647</v>
      </c>
      <c r="L17" s="36">
        <v>2346</v>
      </c>
      <c r="M17" s="282">
        <v>0.27578857630008524</v>
      </c>
      <c r="N17" s="36">
        <v>647</v>
      </c>
      <c r="O17" s="36">
        <v>647</v>
      </c>
      <c r="P17" s="36">
        <v>647</v>
      </c>
      <c r="Q17" s="36">
        <v>954.34445000000005</v>
      </c>
      <c r="R17" s="36">
        <v>954.34445000000005</v>
      </c>
    </row>
    <row r="18" spans="1:18" x14ac:dyDescent="0.35">
      <c r="A18" s="280">
        <v>1</v>
      </c>
      <c r="B18" s="280">
        <v>47</v>
      </c>
      <c r="C18" s="280" t="s">
        <v>33</v>
      </c>
      <c r="D18" s="281">
        <v>4700270</v>
      </c>
      <c r="E18" s="36" t="s">
        <v>310</v>
      </c>
      <c r="F18" s="36">
        <v>521</v>
      </c>
      <c r="G18" s="36">
        <v>0</v>
      </c>
      <c r="H18" s="36">
        <v>0</v>
      </c>
      <c r="I18" s="36">
        <v>3</v>
      </c>
      <c r="J18" s="36">
        <v>0</v>
      </c>
      <c r="K18" s="36">
        <v>524</v>
      </c>
      <c r="L18" s="36">
        <v>1775</v>
      </c>
      <c r="M18" s="282">
        <v>0.29521126760563382</v>
      </c>
      <c r="N18" s="36">
        <v>524</v>
      </c>
      <c r="O18" s="36">
        <v>524</v>
      </c>
      <c r="P18" s="36">
        <v>524</v>
      </c>
      <c r="Q18" s="36">
        <v>808.25187500000004</v>
      </c>
      <c r="R18" s="36">
        <v>808.25187500000004</v>
      </c>
    </row>
    <row r="19" spans="1:18" x14ac:dyDescent="0.35">
      <c r="A19" s="280">
        <v>1</v>
      </c>
      <c r="B19" s="280">
        <v>47</v>
      </c>
      <c r="C19" s="280" t="s">
        <v>33</v>
      </c>
      <c r="D19" s="281">
        <v>4700300</v>
      </c>
      <c r="E19" s="36" t="s">
        <v>311</v>
      </c>
      <c r="F19" s="36">
        <v>2060</v>
      </c>
      <c r="G19" s="36">
        <v>101</v>
      </c>
      <c r="H19" s="36">
        <v>0</v>
      </c>
      <c r="I19" s="36">
        <v>73</v>
      </c>
      <c r="J19" s="36">
        <v>0</v>
      </c>
      <c r="K19" s="36">
        <v>2234</v>
      </c>
      <c r="L19" s="36">
        <v>13630</v>
      </c>
      <c r="M19" s="282">
        <v>0.16390315480557593</v>
      </c>
      <c r="N19" s="36">
        <v>2234</v>
      </c>
      <c r="O19" s="36">
        <v>2234</v>
      </c>
      <c r="P19" s="36">
        <v>2234</v>
      </c>
      <c r="Q19" s="36">
        <v>3005.5</v>
      </c>
      <c r="R19" s="36">
        <v>3005.5</v>
      </c>
    </row>
    <row r="20" spans="1:18" x14ac:dyDescent="0.35">
      <c r="A20" s="280">
        <v>1</v>
      </c>
      <c r="B20" s="280">
        <v>47</v>
      </c>
      <c r="C20" s="280" t="s">
        <v>33</v>
      </c>
      <c r="D20" s="281">
        <v>4701390</v>
      </c>
      <c r="E20" s="36" t="s">
        <v>312</v>
      </c>
      <c r="F20" s="36">
        <v>100</v>
      </c>
      <c r="G20" s="36">
        <v>0</v>
      </c>
      <c r="H20" s="36">
        <v>0</v>
      </c>
      <c r="I20" s="36">
        <v>0</v>
      </c>
      <c r="J20" s="36">
        <v>0</v>
      </c>
      <c r="K20" s="36">
        <v>100</v>
      </c>
      <c r="L20" s="36">
        <v>576</v>
      </c>
      <c r="M20" s="282">
        <v>0.1736111111111111</v>
      </c>
      <c r="N20" s="36">
        <v>100</v>
      </c>
      <c r="O20" s="36">
        <v>100</v>
      </c>
      <c r="P20" s="36">
        <v>100</v>
      </c>
      <c r="Q20" s="36">
        <v>107.6944</v>
      </c>
      <c r="R20" s="36">
        <v>107.6944</v>
      </c>
    </row>
    <row r="21" spans="1:18" x14ac:dyDescent="0.35">
      <c r="A21" s="280">
        <v>1</v>
      </c>
      <c r="B21" s="280">
        <v>47</v>
      </c>
      <c r="C21" s="280" t="s">
        <v>33</v>
      </c>
      <c r="D21" s="281">
        <v>4700330</v>
      </c>
      <c r="E21" s="284" t="s">
        <v>313</v>
      </c>
      <c r="F21" s="283">
        <v>1702.5190893522715</v>
      </c>
      <c r="G21" s="36">
        <v>17</v>
      </c>
      <c r="H21" s="36">
        <v>0</v>
      </c>
      <c r="I21" s="36">
        <v>60</v>
      </c>
      <c r="J21" s="36">
        <v>0</v>
      </c>
      <c r="K21" s="272">
        <v>1779.5190893522715</v>
      </c>
      <c r="L21" s="283">
        <v>10485</v>
      </c>
      <c r="M21" s="282">
        <v>0.16972046631876694</v>
      </c>
      <c r="N21" s="36">
        <v>1800</v>
      </c>
      <c r="O21" s="36">
        <v>1800</v>
      </c>
      <c r="P21" s="36">
        <v>1800</v>
      </c>
      <c r="Q21" s="36">
        <v>2354.5</v>
      </c>
      <c r="R21" s="36">
        <v>2354.5</v>
      </c>
    </row>
    <row r="22" spans="1:18" x14ac:dyDescent="0.35">
      <c r="A22" s="280">
        <v>1</v>
      </c>
      <c r="B22" s="280">
        <v>47</v>
      </c>
      <c r="C22" s="280" t="s">
        <v>33</v>
      </c>
      <c r="D22" s="281">
        <v>4700360</v>
      </c>
      <c r="E22" s="36" t="s">
        <v>314</v>
      </c>
      <c r="F22" s="36">
        <v>911</v>
      </c>
      <c r="G22" s="36">
        <v>0</v>
      </c>
      <c r="H22" s="36">
        <v>0</v>
      </c>
      <c r="I22" s="36">
        <v>10</v>
      </c>
      <c r="J22" s="36">
        <v>0</v>
      </c>
      <c r="K22" s="36">
        <v>921</v>
      </c>
      <c r="L22" s="36">
        <v>3854</v>
      </c>
      <c r="M22" s="282">
        <v>0.2389724961079398</v>
      </c>
      <c r="N22" s="36">
        <v>921</v>
      </c>
      <c r="O22" s="36">
        <v>921</v>
      </c>
      <c r="P22" s="36">
        <v>921</v>
      </c>
      <c r="Q22" s="36">
        <v>1213.0705499999999</v>
      </c>
      <c r="R22" s="36">
        <v>1213.0705499999999</v>
      </c>
    </row>
    <row r="23" spans="1:18" x14ac:dyDescent="0.35">
      <c r="A23" s="280">
        <v>1</v>
      </c>
      <c r="B23" s="280">
        <v>47</v>
      </c>
      <c r="C23" s="280" t="s">
        <v>33</v>
      </c>
      <c r="D23" s="281">
        <v>4700420</v>
      </c>
      <c r="E23" s="36" t="s">
        <v>315</v>
      </c>
      <c r="F23" s="36">
        <v>1981</v>
      </c>
      <c r="G23" s="36">
        <v>0</v>
      </c>
      <c r="H23" s="36">
        <v>0</v>
      </c>
      <c r="I23" s="36">
        <v>34</v>
      </c>
      <c r="J23" s="36">
        <v>0</v>
      </c>
      <c r="K23" s="36">
        <v>2015</v>
      </c>
      <c r="L23" s="36">
        <v>6192</v>
      </c>
      <c r="M23" s="282">
        <v>0.32541989664082688</v>
      </c>
      <c r="N23" s="36">
        <v>2015</v>
      </c>
      <c r="O23" s="36">
        <v>2015</v>
      </c>
      <c r="P23" s="36">
        <v>2015</v>
      </c>
      <c r="Q23" s="36">
        <v>3397.7959999999994</v>
      </c>
      <c r="R23" s="36">
        <v>3397.7959999999994</v>
      </c>
    </row>
    <row r="24" spans="1:18" x14ac:dyDescent="0.35">
      <c r="A24" s="280">
        <v>1</v>
      </c>
      <c r="B24" s="280">
        <v>47</v>
      </c>
      <c r="C24" s="280" t="s">
        <v>33</v>
      </c>
      <c r="D24" s="281">
        <v>4700450</v>
      </c>
      <c r="E24" s="36" t="s">
        <v>316</v>
      </c>
      <c r="F24" s="36">
        <v>418</v>
      </c>
      <c r="G24" s="36">
        <v>0</v>
      </c>
      <c r="H24" s="36">
        <v>0</v>
      </c>
      <c r="I24" s="36">
        <v>9</v>
      </c>
      <c r="J24" s="36">
        <v>0</v>
      </c>
      <c r="K24" s="36">
        <v>427</v>
      </c>
      <c r="L24" s="36">
        <v>2146</v>
      </c>
      <c r="M24" s="282">
        <v>0.19897483690587139</v>
      </c>
      <c r="N24" s="36">
        <v>427</v>
      </c>
      <c r="O24" s="36">
        <v>427</v>
      </c>
      <c r="P24" s="36">
        <v>427</v>
      </c>
      <c r="Q24" s="36">
        <v>496.48990000000003</v>
      </c>
      <c r="R24" s="36">
        <v>496.48990000000003</v>
      </c>
    </row>
    <row r="25" spans="1:18" x14ac:dyDescent="0.35">
      <c r="A25" s="280">
        <v>1</v>
      </c>
      <c r="B25" s="280">
        <v>47</v>
      </c>
      <c r="C25" s="280" t="s">
        <v>33</v>
      </c>
      <c r="D25" s="281">
        <v>4700510</v>
      </c>
      <c r="E25" s="36" t="s">
        <v>317</v>
      </c>
      <c r="F25" s="36">
        <v>1691</v>
      </c>
      <c r="G25" s="36">
        <v>0</v>
      </c>
      <c r="H25" s="36">
        <v>0</v>
      </c>
      <c r="I25" s="36">
        <v>22</v>
      </c>
      <c r="J25" s="36">
        <v>0</v>
      </c>
      <c r="K25" s="36">
        <v>1713</v>
      </c>
      <c r="L25" s="36">
        <v>6189</v>
      </c>
      <c r="M25" s="282">
        <v>0.27678138633058652</v>
      </c>
      <c r="N25" s="36">
        <v>1713</v>
      </c>
      <c r="O25" s="36">
        <v>1713</v>
      </c>
      <c r="P25" s="36">
        <v>1713</v>
      </c>
      <c r="Q25" s="36">
        <v>2533.0244250000001</v>
      </c>
      <c r="R25" s="36">
        <v>2533.0244250000001</v>
      </c>
    </row>
    <row r="26" spans="1:18" x14ac:dyDescent="0.35">
      <c r="A26" s="280">
        <v>1</v>
      </c>
      <c r="B26" s="280">
        <v>47</v>
      </c>
      <c r="C26" s="280" t="s">
        <v>33</v>
      </c>
      <c r="D26" s="281">
        <v>4700570</v>
      </c>
      <c r="E26" s="36" t="s">
        <v>318</v>
      </c>
      <c r="F26" s="36">
        <v>977</v>
      </c>
      <c r="G26" s="36">
        <v>0</v>
      </c>
      <c r="H26" s="36">
        <v>0</v>
      </c>
      <c r="I26" s="36">
        <v>17</v>
      </c>
      <c r="J26" s="36">
        <v>0</v>
      </c>
      <c r="K26" s="36">
        <v>994</v>
      </c>
      <c r="L26" s="36">
        <v>6795</v>
      </c>
      <c r="M26" s="282">
        <v>0.14628403237674761</v>
      </c>
      <c r="N26" s="36">
        <v>994</v>
      </c>
      <c r="O26" s="36">
        <v>0</v>
      </c>
      <c r="P26" s="36">
        <v>994</v>
      </c>
      <c r="Q26" s="36">
        <v>1145.5</v>
      </c>
      <c r="R26" s="36">
        <v>1145.5</v>
      </c>
    </row>
    <row r="27" spans="1:18" x14ac:dyDescent="0.35">
      <c r="A27" s="280">
        <v>1</v>
      </c>
      <c r="B27" s="280">
        <v>47</v>
      </c>
      <c r="C27" s="280" t="s">
        <v>33</v>
      </c>
      <c r="D27" s="281">
        <v>4700600</v>
      </c>
      <c r="E27" s="36" t="s">
        <v>319</v>
      </c>
      <c r="F27" s="36">
        <v>611</v>
      </c>
      <c r="G27" s="36">
        <v>0</v>
      </c>
      <c r="H27" s="36">
        <v>0</v>
      </c>
      <c r="I27" s="36">
        <v>10</v>
      </c>
      <c r="J27" s="36">
        <v>0</v>
      </c>
      <c r="K27" s="36">
        <v>621</v>
      </c>
      <c r="L27" s="36">
        <v>2824</v>
      </c>
      <c r="M27" s="282">
        <v>0.21990084985835695</v>
      </c>
      <c r="N27" s="36">
        <v>621</v>
      </c>
      <c r="O27" s="36">
        <v>621</v>
      </c>
      <c r="P27" s="36">
        <v>621</v>
      </c>
      <c r="Q27" s="36">
        <v>756.76559999999995</v>
      </c>
      <c r="R27" s="36">
        <v>756.76559999999995</v>
      </c>
    </row>
    <row r="28" spans="1:18" x14ac:dyDescent="0.35">
      <c r="A28" s="280">
        <v>1</v>
      </c>
      <c r="B28" s="280">
        <v>47</v>
      </c>
      <c r="C28" s="280" t="s">
        <v>33</v>
      </c>
      <c r="D28" s="281">
        <v>4700630</v>
      </c>
      <c r="E28" s="36" t="s">
        <v>320</v>
      </c>
      <c r="F28" s="36">
        <v>1286</v>
      </c>
      <c r="G28" s="36">
        <v>0</v>
      </c>
      <c r="H28" s="36">
        <v>0</v>
      </c>
      <c r="I28" s="36">
        <v>23</v>
      </c>
      <c r="J28" s="36">
        <v>0</v>
      </c>
      <c r="K28" s="36">
        <v>1309</v>
      </c>
      <c r="L28" s="36">
        <v>4566</v>
      </c>
      <c r="M28" s="282">
        <v>0.28668418747262375</v>
      </c>
      <c r="N28" s="36">
        <v>1309</v>
      </c>
      <c r="O28" s="36">
        <v>1309</v>
      </c>
      <c r="P28" s="36">
        <v>1309</v>
      </c>
      <c r="Q28" s="36">
        <v>1981.8059500000004</v>
      </c>
      <c r="R28" s="36">
        <v>1981.8059500000004</v>
      </c>
    </row>
    <row r="29" spans="1:18" x14ac:dyDescent="0.35">
      <c r="A29" s="280">
        <v>1</v>
      </c>
      <c r="B29" s="280">
        <v>47</v>
      </c>
      <c r="C29" s="280" t="s">
        <v>33</v>
      </c>
      <c r="D29" s="281">
        <v>4700660</v>
      </c>
      <c r="E29" s="36" t="s">
        <v>321</v>
      </c>
      <c r="F29" s="36">
        <v>370</v>
      </c>
      <c r="G29" s="36">
        <v>0</v>
      </c>
      <c r="H29" s="36">
        <v>0</v>
      </c>
      <c r="I29" s="36">
        <v>3</v>
      </c>
      <c r="J29" s="36">
        <v>0</v>
      </c>
      <c r="K29" s="36">
        <v>373</v>
      </c>
      <c r="L29" s="36">
        <v>1150</v>
      </c>
      <c r="M29" s="282">
        <v>0.3243478260869565</v>
      </c>
      <c r="N29" s="36">
        <v>373</v>
      </c>
      <c r="O29" s="36">
        <v>373</v>
      </c>
      <c r="P29" s="36">
        <v>373</v>
      </c>
      <c r="Q29" s="36">
        <v>627.04374999999993</v>
      </c>
      <c r="R29" s="36">
        <v>627.04374999999993</v>
      </c>
    </row>
    <row r="30" spans="1:18" x14ac:dyDescent="0.35">
      <c r="A30" s="280">
        <v>1</v>
      </c>
      <c r="B30" s="280">
        <v>47</v>
      </c>
      <c r="C30" s="280" t="s">
        <v>33</v>
      </c>
      <c r="D30" s="281">
        <v>4700690</v>
      </c>
      <c r="E30" s="284" t="s">
        <v>322</v>
      </c>
      <c r="F30" s="283">
        <v>1354.4809106477285</v>
      </c>
      <c r="G30" s="36">
        <v>12</v>
      </c>
      <c r="H30" s="36">
        <v>0</v>
      </c>
      <c r="I30" s="36">
        <v>29</v>
      </c>
      <c r="J30" s="36">
        <v>0</v>
      </c>
      <c r="K30" s="272">
        <v>1395.4809106477285</v>
      </c>
      <c r="L30" s="283">
        <v>6599</v>
      </c>
      <c r="M30" s="282">
        <v>0.21146854230151971</v>
      </c>
      <c r="N30" s="36">
        <v>1375</v>
      </c>
      <c r="O30" s="36">
        <v>1375</v>
      </c>
      <c r="P30" s="36">
        <v>1375</v>
      </c>
      <c r="Q30" s="36">
        <v>1717</v>
      </c>
      <c r="R30" s="36">
        <v>1717</v>
      </c>
    </row>
    <row r="31" spans="1:18" x14ac:dyDescent="0.35">
      <c r="A31" s="280">
        <v>1</v>
      </c>
      <c r="B31" s="280">
        <v>47</v>
      </c>
      <c r="C31" s="280" t="s">
        <v>33</v>
      </c>
      <c r="D31" s="281">
        <v>4700720</v>
      </c>
      <c r="E31" s="36" t="s">
        <v>323</v>
      </c>
      <c r="F31" s="36">
        <v>161</v>
      </c>
      <c r="G31" s="36">
        <v>0</v>
      </c>
      <c r="H31" s="36">
        <v>0</v>
      </c>
      <c r="I31" s="36">
        <v>5</v>
      </c>
      <c r="J31" s="36">
        <v>0</v>
      </c>
      <c r="K31" s="36">
        <v>166</v>
      </c>
      <c r="L31" s="36">
        <v>748</v>
      </c>
      <c r="M31" s="282">
        <v>0.22192513368983957</v>
      </c>
      <c r="N31" s="36">
        <v>166</v>
      </c>
      <c r="O31" s="36">
        <v>166</v>
      </c>
      <c r="P31" s="36">
        <v>166</v>
      </c>
      <c r="Q31" s="36">
        <v>203.5591</v>
      </c>
      <c r="R31" s="36">
        <v>203.5591</v>
      </c>
    </row>
    <row r="32" spans="1:18" x14ac:dyDescent="0.35">
      <c r="A32" s="280">
        <v>1</v>
      </c>
      <c r="B32" s="280">
        <v>47</v>
      </c>
      <c r="C32" s="280" t="s">
        <v>33</v>
      </c>
      <c r="D32" s="281">
        <v>4700750</v>
      </c>
      <c r="E32" s="36" t="s">
        <v>324</v>
      </c>
      <c r="F32" s="36">
        <v>1498</v>
      </c>
      <c r="G32" s="36">
        <v>0</v>
      </c>
      <c r="H32" s="36">
        <v>0</v>
      </c>
      <c r="I32" s="36">
        <v>21</v>
      </c>
      <c r="J32" s="36">
        <v>0</v>
      </c>
      <c r="K32" s="36">
        <v>1519</v>
      </c>
      <c r="L32" s="36">
        <v>4549</v>
      </c>
      <c r="M32" s="282">
        <v>0.33391954275664981</v>
      </c>
      <c r="N32" s="36">
        <v>1519</v>
      </c>
      <c r="O32" s="36">
        <v>1519</v>
      </c>
      <c r="P32" s="36">
        <v>1519</v>
      </c>
      <c r="Q32" s="36">
        <v>2621.8776250000001</v>
      </c>
      <c r="R32" s="36">
        <v>2621.8776250000001</v>
      </c>
    </row>
    <row r="33" spans="1:18" x14ac:dyDescent="0.35">
      <c r="A33" s="280">
        <v>1</v>
      </c>
      <c r="B33" s="280">
        <v>47</v>
      </c>
      <c r="C33" s="280" t="s">
        <v>33</v>
      </c>
      <c r="D33" s="281">
        <v>4700780</v>
      </c>
      <c r="E33" s="36" t="s">
        <v>325</v>
      </c>
      <c r="F33" s="36">
        <v>990</v>
      </c>
      <c r="G33" s="36">
        <v>0</v>
      </c>
      <c r="H33" s="36">
        <v>0</v>
      </c>
      <c r="I33" s="36">
        <v>17</v>
      </c>
      <c r="J33" s="36">
        <v>0</v>
      </c>
      <c r="K33" s="36">
        <v>1007</v>
      </c>
      <c r="L33" s="36">
        <v>5226</v>
      </c>
      <c r="M33" s="282">
        <v>0.19269039418293149</v>
      </c>
      <c r="N33" s="36">
        <v>1007</v>
      </c>
      <c r="O33" s="36">
        <v>1007</v>
      </c>
      <c r="P33" s="36">
        <v>1007</v>
      </c>
      <c r="Q33" s="36">
        <v>1165</v>
      </c>
      <c r="R33" s="36">
        <v>1165</v>
      </c>
    </row>
    <row r="34" spans="1:18" x14ac:dyDescent="0.35">
      <c r="A34" s="280"/>
      <c r="B34" s="280"/>
      <c r="C34" s="280"/>
      <c r="D34" s="281">
        <v>4700149</v>
      </c>
      <c r="E34" s="285" t="s">
        <v>326</v>
      </c>
      <c r="F34" s="36">
        <v>1238</v>
      </c>
      <c r="G34" s="36">
        <v>0</v>
      </c>
      <c r="H34" s="36">
        <v>0</v>
      </c>
      <c r="I34" s="36">
        <v>12</v>
      </c>
      <c r="J34" s="36">
        <v>0</v>
      </c>
      <c r="K34" s="36">
        <v>1250</v>
      </c>
      <c r="L34" s="36">
        <v>10005</v>
      </c>
      <c r="M34" s="282">
        <v>0.12493753123438281</v>
      </c>
      <c r="N34" s="36">
        <v>1250</v>
      </c>
      <c r="O34" s="36">
        <v>0</v>
      </c>
      <c r="P34" s="36">
        <v>1250</v>
      </c>
      <c r="Q34" s="36">
        <v>1529.5</v>
      </c>
      <c r="R34" s="36">
        <v>1529.5</v>
      </c>
    </row>
    <row r="35" spans="1:18" x14ac:dyDescent="0.35">
      <c r="A35" s="280">
        <v>1</v>
      </c>
      <c r="B35" s="280">
        <v>47</v>
      </c>
      <c r="C35" s="280" t="s">
        <v>33</v>
      </c>
      <c r="D35" s="281">
        <v>4700850</v>
      </c>
      <c r="E35" s="36" t="s">
        <v>327</v>
      </c>
      <c r="F35" s="36">
        <v>404</v>
      </c>
      <c r="G35" s="36">
        <v>0</v>
      </c>
      <c r="H35" s="36">
        <v>0</v>
      </c>
      <c r="I35" s="36">
        <v>0</v>
      </c>
      <c r="J35" s="36">
        <v>0</v>
      </c>
      <c r="K35" s="36">
        <v>404</v>
      </c>
      <c r="L35" s="36">
        <v>1840</v>
      </c>
      <c r="M35" s="282">
        <v>0.21956521739130436</v>
      </c>
      <c r="N35" s="36">
        <v>404</v>
      </c>
      <c r="O35" s="36">
        <v>404</v>
      </c>
      <c r="P35" s="36">
        <v>404</v>
      </c>
      <c r="Q35" s="36">
        <v>491.99600000000009</v>
      </c>
      <c r="R35" s="36">
        <v>491.99600000000009</v>
      </c>
    </row>
    <row r="36" spans="1:18" x14ac:dyDescent="0.35">
      <c r="A36" s="280">
        <v>1</v>
      </c>
      <c r="B36" s="280">
        <v>47</v>
      </c>
      <c r="C36" s="280" t="s">
        <v>33</v>
      </c>
      <c r="D36" s="281">
        <v>4700900</v>
      </c>
      <c r="E36" s="36" t="s">
        <v>328</v>
      </c>
      <c r="F36" s="36">
        <v>1951</v>
      </c>
      <c r="G36" s="36">
        <v>11</v>
      </c>
      <c r="H36" s="36">
        <v>0</v>
      </c>
      <c r="I36" s="36">
        <v>31</v>
      </c>
      <c r="J36" s="36">
        <v>0</v>
      </c>
      <c r="K36" s="36">
        <v>1993</v>
      </c>
      <c r="L36" s="36">
        <v>7677</v>
      </c>
      <c r="M36" s="282">
        <v>0.25960661716816463</v>
      </c>
      <c r="N36" s="36">
        <v>1993</v>
      </c>
      <c r="O36" s="36">
        <v>1993</v>
      </c>
      <c r="P36" s="36">
        <v>1993</v>
      </c>
      <c r="Q36" s="36">
        <v>2812.4040249999998</v>
      </c>
      <c r="R36" s="36">
        <v>2812.4040249999998</v>
      </c>
    </row>
    <row r="37" spans="1:18" x14ac:dyDescent="0.35">
      <c r="A37" s="280">
        <v>1</v>
      </c>
      <c r="B37" s="280">
        <v>47</v>
      </c>
      <c r="C37" s="280" t="s">
        <v>33</v>
      </c>
      <c r="D37" s="281">
        <v>4703180</v>
      </c>
      <c r="E37" s="284" t="s">
        <v>329</v>
      </c>
      <c r="F37" s="275">
        <v>22327.716483246004</v>
      </c>
      <c r="G37" s="36">
        <v>181</v>
      </c>
      <c r="H37" s="36">
        <v>0</v>
      </c>
      <c r="I37" s="277">
        <v>233</v>
      </c>
      <c r="J37" s="36">
        <v>0</v>
      </c>
      <c r="K37" s="36">
        <v>22741.716483246004</v>
      </c>
      <c r="L37" s="275">
        <v>97661</v>
      </c>
      <c r="M37" s="282">
        <v>0.23286385029076093</v>
      </c>
      <c r="N37" s="36">
        <v>23060</v>
      </c>
      <c r="O37" s="36">
        <v>23060</v>
      </c>
      <c r="P37" s="36">
        <v>23060</v>
      </c>
      <c r="Q37" s="36">
        <v>52248</v>
      </c>
      <c r="R37" s="36">
        <v>52248</v>
      </c>
    </row>
    <row r="38" spans="1:18" x14ac:dyDescent="0.35">
      <c r="A38" s="280">
        <v>1</v>
      </c>
      <c r="B38" s="280">
        <v>47</v>
      </c>
      <c r="C38" s="280" t="s">
        <v>33</v>
      </c>
      <c r="D38" s="281">
        <v>4700930</v>
      </c>
      <c r="E38" s="36" t="s">
        <v>330</v>
      </c>
      <c r="F38" s="36">
        <v>213</v>
      </c>
      <c r="G38" s="36">
        <v>0</v>
      </c>
      <c r="H38" s="36">
        <v>0</v>
      </c>
      <c r="I38" s="36">
        <v>3</v>
      </c>
      <c r="J38" s="36">
        <v>0</v>
      </c>
      <c r="K38" s="36">
        <v>216</v>
      </c>
      <c r="L38" s="36">
        <v>779</v>
      </c>
      <c r="M38" s="282">
        <v>0.2772785622593068</v>
      </c>
      <c r="N38" s="36">
        <v>216</v>
      </c>
      <c r="O38" s="36">
        <v>216</v>
      </c>
      <c r="P38" s="36">
        <v>216</v>
      </c>
      <c r="Q38" s="36">
        <v>319.79617500000001</v>
      </c>
      <c r="R38" s="36">
        <v>319.79617500000001</v>
      </c>
    </row>
    <row r="39" spans="1:18" x14ac:dyDescent="0.35">
      <c r="A39" s="280">
        <v>1</v>
      </c>
      <c r="B39" s="280">
        <v>47</v>
      </c>
      <c r="C39" s="280" t="s">
        <v>33</v>
      </c>
      <c r="D39" s="281">
        <v>4700960</v>
      </c>
      <c r="E39" s="36" t="s">
        <v>331</v>
      </c>
      <c r="F39" s="36">
        <v>458</v>
      </c>
      <c r="G39" s="36">
        <v>0</v>
      </c>
      <c r="H39" s="36">
        <v>0</v>
      </c>
      <c r="I39" s="36">
        <v>3</v>
      </c>
      <c r="J39" s="36">
        <v>0</v>
      </c>
      <c r="K39" s="36">
        <v>461</v>
      </c>
      <c r="L39" s="36">
        <v>1849</v>
      </c>
      <c r="M39" s="282">
        <v>0.24932395889670092</v>
      </c>
      <c r="N39" s="36">
        <v>461</v>
      </c>
      <c r="O39" s="36">
        <v>461</v>
      </c>
      <c r="P39" s="36">
        <v>461</v>
      </c>
      <c r="Q39" s="36">
        <v>629.83392500000014</v>
      </c>
      <c r="R39" s="36">
        <v>629.83392500000014</v>
      </c>
    </row>
    <row r="40" spans="1:18" x14ac:dyDescent="0.35">
      <c r="A40" s="280">
        <v>1</v>
      </c>
      <c r="B40" s="280">
        <v>47</v>
      </c>
      <c r="C40" s="280" t="s">
        <v>33</v>
      </c>
      <c r="D40" s="281">
        <v>4700990</v>
      </c>
      <c r="E40" s="36" t="s">
        <v>332</v>
      </c>
      <c r="F40" s="36">
        <v>849</v>
      </c>
      <c r="G40" s="36">
        <v>18</v>
      </c>
      <c r="H40" s="36">
        <v>0</v>
      </c>
      <c r="I40" s="36">
        <v>36</v>
      </c>
      <c r="J40" s="36">
        <v>0</v>
      </c>
      <c r="K40" s="36">
        <v>903</v>
      </c>
      <c r="L40" s="36">
        <v>3053</v>
      </c>
      <c r="M40" s="282">
        <v>0.29577464788732394</v>
      </c>
      <c r="N40" s="36">
        <v>903</v>
      </c>
      <c r="O40" s="36">
        <v>903</v>
      </c>
      <c r="P40" s="36">
        <v>903</v>
      </c>
      <c r="Q40" s="36">
        <v>1394.4932249999999</v>
      </c>
      <c r="R40" s="36">
        <v>1394.4932249999999</v>
      </c>
    </row>
    <row r="41" spans="1:18" x14ac:dyDescent="0.35">
      <c r="A41" s="280">
        <v>1</v>
      </c>
      <c r="B41" s="280">
        <v>47</v>
      </c>
      <c r="C41" s="280" t="s">
        <v>33</v>
      </c>
      <c r="D41" s="281">
        <v>4701020</v>
      </c>
      <c r="E41" s="36" t="s">
        <v>333</v>
      </c>
      <c r="F41" s="36">
        <v>1572</v>
      </c>
      <c r="G41" s="36">
        <v>0</v>
      </c>
      <c r="H41" s="36">
        <v>0</v>
      </c>
      <c r="I41" s="36">
        <v>32</v>
      </c>
      <c r="J41" s="36">
        <v>0</v>
      </c>
      <c r="K41" s="36">
        <v>1604</v>
      </c>
      <c r="L41" s="36">
        <v>8938</v>
      </c>
      <c r="M41" s="282">
        <v>0.17945849183262474</v>
      </c>
      <c r="N41" s="36">
        <v>1604</v>
      </c>
      <c r="O41" s="36">
        <v>1604</v>
      </c>
      <c r="P41" s="36">
        <v>1604</v>
      </c>
      <c r="Q41" s="36">
        <v>2060.5</v>
      </c>
      <c r="R41" s="36">
        <v>2060.5</v>
      </c>
    </row>
    <row r="42" spans="1:18" x14ac:dyDescent="0.35">
      <c r="A42" s="280">
        <v>1</v>
      </c>
      <c r="B42" s="280">
        <v>47</v>
      </c>
      <c r="C42" s="280" t="s">
        <v>33</v>
      </c>
      <c r="D42" s="281">
        <v>4701050</v>
      </c>
      <c r="E42" s="36" t="s">
        <v>334</v>
      </c>
      <c r="F42" s="36">
        <v>840</v>
      </c>
      <c r="G42" s="36">
        <v>0</v>
      </c>
      <c r="H42" s="36">
        <v>0</v>
      </c>
      <c r="I42" s="36">
        <v>1</v>
      </c>
      <c r="J42" s="36">
        <v>0</v>
      </c>
      <c r="K42" s="36">
        <v>841</v>
      </c>
      <c r="L42" s="36">
        <v>3705</v>
      </c>
      <c r="M42" s="282">
        <v>0.22699055330634277</v>
      </c>
      <c r="N42" s="36">
        <v>841</v>
      </c>
      <c r="O42" s="36">
        <v>841</v>
      </c>
      <c r="P42" s="36">
        <v>841</v>
      </c>
      <c r="Q42" s="36">
        <v>1055.1891249999999</v>
      </c>
      <c r="R42" s="36">
        <v>1055.1891249999999</v>
      </c>
    </row>
    <row r="43" spans="1:18" x14ac:dyDescent="0.35">
      <c r="A43" s="280">
        <v>1</v>
      </c>
      <c r="B43" s="280">
        <v>47</v>
      </c>
      <c r="C43" s="280" t="s">
        <v>33</v>
      </c>
      <c r="D43" s="281">
        <v>4701080</v>
      </c>
      <c r="E43" s="36" t="s">
        <v>335</v>
      </c>
      <c r="F43" s="36">
        <v>887</v>
      </c>
      <c r="G43" s="36">
        <v>32</v>
      </c>
      <c r="H43" s="36">
        <v>0</v>
      </c>
      <c r="I43" s="36">
        <v>7</v>
      </c>
      <c r="J43" s="36">
        <v>0</v>
      </c>
      <c r="K43" s="36">
        <v>926</v>
      </c>
      <c r="L43" s="36">
        <v>3032</v>
      </c>
      <c r="M43" s="282">
        <v>0.3054089709762533</v>
      </c>
      <c r="N43" s="36">
        <v>926</v>
      </c>
      <c r="O43" s="36">
        <v>926</v>
      </c>
      <c r="P43" s="36">
        <v>926</v>
      </c>
      <c r="Q43" s="36">
        <v>1466.5910000000003</v>
      </c>
      <c r="R43" s="36">
        <v>1466.5910000000003</v>
      </c>
    </row>
    <row r="44" spans="1:18" x14ac:dyDescent="0.35">
      <c r="A44" s="280">
        <v>1</v>
      </c>
      <c r="B44" s="280">
        <v>47</v>
      </c>
      <c r="C44" s="280" t="s">
        <v>33</v>
      </c>
      <c r="D44" s="281">
        <v>4701110</v>
      </c>
      <c r="E44" s="36" t="s">
        <v>336</v>
      </c>
      <c r="F44" s="36">
        <v>607</v>
      </c>
      <c r="G44" s="36">
        <v>20</v>
      </c>
      <c r="H44" s="36">
        <v>0</v>
      </c>
      <c r="I44" s="36">
        <v>6</v>
      </c>
      <c r="J44" s="36">
        <v>0</v>
      </c>
      <c r="K44" s="36">
        <v>633</v>
      </c>
      <c r="L44" s="36">
        <v>1999</v>
      </c>
      <c r="M44" s="282">
        <v>0.31665832916458231</v>
      </c>
      <c r="N44" s="36">
        <v>633</v>
      </c>
      <c r="O44" s="36">
        <v>633</v>
      </c>
      <c r="P44" s="36">
        <v>633</v>
      </c>
      <c r="Q44" s="36">
        <v>1040.0088750000002</v>
      </c>
      <c r="R44" s="36">
        <v>1040.0088750000002</v>
      </c>
    </row>
    <row r="45" spans="1:18" x14ac:dyDescent="0.35">
      <c r="A45" s="280">
        <v>1</v>
      </c>
      <c r="B45" s="280">
        <v>47</v>
      </c>
      <c r="C45" s="280" t="s">
        <v>33</v>
      </c>
      <c r="D45" s="281">
        <v>4701140</v>
      </c>
      <c r="E45" s="36" t="s">
        <v>337</v>
      </c>
      <c r="F45" s="36">
        <v>92</v>
      </c>
      <c r="G45" s="36">
        <v>0</v>
      </c>
      <c r="H45" s="36">
        <v>0</v>
      </c>
      <c r="I45" s="36">
        <v>4</v>
      </c>
      <c r="J45" s="36">
        <v>0</v>
      </c>
      <c r="K45" s="36">
        <v>96</v>
      </c>
      <c r="L45" s="36">
        <v>356</v>
      </c>
      <c r="M45" s="282">
        <v>0.2696629213483146</v>
      </c>
      <c r="N45" s="36">
        <v>96</v>
      </c>
      <c r="O45" s="36">
        <v>96</v>
      </c>
      <c r="P45" s="36">
        <v>96</v>
      </c>
      <c r="Q45" s="36">
        <v>139.36769999999999</v>
      </c>
      <c r="R45" s="36">
        <v>139.36769999999999</v>
      </c>
    </row>
    <row r="46" spans="1:18" x14ac:dyDescent="0.35">
      <c r="A46" s="280">
        <v>1</v>
      </c>
      <c r="B46" s="280">
        <v>47</v>
      </c>
      <c r="C46" s="280" t="s">
        <v>33</v>
      </c>
      <c r="D46" s="281">
        <v>4701170</v>
      </c>
      <c r="E46" s="36" t="s">
        <v>338</v>
      </c>
      <c r="F46" s="36">
        <v>1229</v>
      </c>
      <c r="G46" s="36">
        <v>0</v>
      </c>
      <c r="H46" s="36">
        <v>0</v>
      </c>
      <c r="I46" s="36">
        <v>23</v>
      </c>
      <c r="J46" s="36">
        <v>0</v>
      </c>
      <c r="K46" s="36">
        <v>1252</v>
      </c>
      <c r="L46" s="36">
        <v>5919</v>
      </c>
      <c r="M46" s="282">
        <v>0.2115222165906403</v>
      </c>
      <c r="N46" s="36">
        <v>1252</v>
      </c>
      <c r="O46" s="36">
        <v>1252</v>
      </c>
      <c r="P46" s="36">
        <v>1252</v>
      </c>
      <c r="Q46" s="36">
        <v>1532.5</v>
      </c>
      <c r="R46" s="36">
        <v>1532.5</v>
      </c>
    </row>
    <row r="47" spans="1:18" x14ac:dyDescent="0.35">
      <c r="A47" s="280">
        <v>1</v>
      </c>
      <c r="B47" s="280">
        <v>47</v>
      </c>
      <c r="C47" s="280" t="s">
        <v>33</v>
      </c>
      <c r="D47" s="281">
        <v>4701200</v>
      </c>
      <c r="E47" s="36" t="s">
        <v>339</v>
      </c>
      <c r="F47" s="36">
        <v>307</v>
      </c>
      <c r="G47" s="36">
        <v>0</v>
      </c>
      <c r="H47" s="36">
        <v>0</v>
      </c>
      <c r="I47" s="36">
        <v>1</v>
      </c>
      <c r="J47" s="36">
        <v>0</v>
      </c>
      <c r="K47" s="36">
        <v>308</v>
      </c>
      <c r="L47" s="36">
        <v>1026</v>
      </c>
      <c r="M47" s="282">
        <v>0.30019493177387913</v>
      </c>
      <c r="N47" s="36">
        <v>308</v>
      </c>
      <c r="O47" s="36">
        <v>308</v>
      </c>
      <c r="P47" s="36">
        <v>308</v>
      </c>
      <c r="Q47" s="36">
        <v>479.97544999999997</v>
      </c>
      <c r="R47" s="36">
        <v>479.97544999999997</v>
      </c>
    </row>
    <row r="48" spans="1:18" x14ac:dyDescent="0.35">
      <c r="A48" s="280">
        <v>1</v>
      </c>
      <c r="B48" s="280">
        <v>47</v>
      </c>
      <c r="C48" s="280" t="s">
        <v>33</v>
      </c>
      <c r="D48" s="281">
        <v>4701230</v>
      </c>
      <c r="E48" s="36" t="s">
        <v>340</v>
      </c>
      <c r="F48" s="286">
        <v>751</v>
      </c>
      <c r="G48" s="36">
        <v>0</v>
      </c>
      <c r="H48" s="36">
        <v>0</v>
      </c>
      <c r="I48" s="36">
        <v>24</v>
      </c>
      <c r="J48" s="36">
        <v>0</v>
      </c>
      <c r="K48" s="272">
        <v>775</v>
      </c>
      <c r="L48" s="283">
        <v>2275</v>
      </c>
      <c r="M48" s="282">
        <v>0.34065934065934067</v>
      </c>
      <c r="N48" s="36">
        <v>906</v>
      </c>
      <c r="O48" s="36">
        <v>906</v>
      </c>
      <c r="P48" s="36">
        <v>906</v>
      </c>
      <c r="Q48" s="36">
        <v>1486.5731250000001</v>
      </c>
      <c r="R48" s="36">
        <v>1486.5731250000001</v>
      </c>
    </row>
    <row r="49" spans="1:18" x14ac:dyDescent="0.35">
      <c r="A49" s="280">
        <v>1</v>
      </c>
      <c r="B49" s="280">
        <v>47</v>
      </c>
      <c r="C49" s="280" t="s">
        <v>33</v>
      </c>
      <c r="D49" s="281">
        <v>4701290</v>
      </c>
      <c r="E49" s="36" t="s">
        <v>341</v>
      </c>
      <c r="F49" s="36">
        <v>1188</v>
      </c>
      <c r="G49" s="36">
        <v>0</v>
      </c>
      <c r="H49" s="36">
        <v>0</v>
      </c>
      <c r="I49" s="36">
        <v>24</v>
      </c>
      <c r="J49" s="36">
        <v>0</v>
      </c>
      <c r="K49" s="272">
        <v>1212</v>
      </c>
      <c r="L49" s="36">
        <v>6266</v>
      </c>
      <c r="M49" s="282">
        <v>0.19342483242898181</v>
      </c>
      <c r="N49" s="36">
        <v>1212</v>
      </c>
      <c r="O49" s="36">
        <v>1212</v>
      </c>
      <c r="P49" s="36">
        <v>1212</v>
      </c>
      <c r="Q49" s="36">
        <v>1472.5</v>
      </c>
      <c r="R49" s="36">
        <v>1472.5</v>
      </c>
    </row>
    <row r="50" spans="1:18" x14ac:dyDescent="0.35">
      <c r="A50" s="280">
        <v>1</v>
      </c>
      <c r="B50" s="280">
        <v>47</v>
      </c>
      <c r="C50" s="280" t="s">
        <v>33</v>
      </c>
      <c r="D50" s="281">
        <v>4701260</v>
      </c>
      <c r="E50" s="36" t="s">
        <v>342</v>
      </c>
      <c r="F50" s="36">
        <v>565</v>
      </c>
      <c r="G50" s="36">
        <v>0</v>
      </c>
      <c r="H50" s="36">
        <v>0</v>
      </c>
      <c r="I50" s="36">
        <v>4</v>
      </c>
      <c r="J50" s="36">
        <v>0</v>
      </c>
      <c r="K50" s="272">
        <v>569</v>
      </c>
      <c r="L50" s="36">
        <v>4903</v>
      </c>
      <c r="M50" s="282">
        <v>0.11605139710381399</v>
      </c>
      <c r="N50" s="36">
        <v>569</v>
      </c>
      <c r="O50" s="36">
        <v>0</v>
      </c>
      <c r="P50" s="36">
        <v>569</v>
      </c>
      <c r="Q50" s="36">
        <v>569</v>
      </c>
      <c r="R50" s="36">
        <v>569</v>
      </c>
    </row>
    <row r="51" spans="1:18" x14ac:dyDescent="0.35">
      <c r="A51" s="280"/>
      <c r="B51" s="280"/>
      <c r="C51" s="280"/>
      <c r="D51" s="281">
        <v>4700151</v>
      </c>
      <c r="E51" s="285" t="s">
        <v>343</v>
      </c>
      <c r="F51" s="36">
        <v>493</v>
      </c>
      <c r="G51" s="36">
        <v>0</v>
      </c>
      <c r="H51" s="36">
        <v>0</v>
      </c>
      <c r="I51" s="36">
        <v>1</v>
      </c>
      <c r="J51" s="36">
        <v>0</v>
      </c>
      <c r="K51" s="272">
        <v>494</v>
      </c>
      <c r="L51" s="36">
        <v>7063</v>
      </c>
      <c r="M51" s="282">
        <v>6.9941951012317718E-2</v>
      </c>
      <c r="N51" s="36">
        <v>494</v>
      </c>
      <c r="O51" s="36">
        <v>0</v>
      </c>
      <c r="P51" s="36">
        <v>494</v>
      </c>
      <c r="Q51" s="36">
        <v>494.00000000000006</v>
      </c>
      <c r="R51" s="36">
        <v>494.00000000000006</v>
      </c>
    </row>
    <row r="52" spans="1:18" x14ac:dyDescent="0.35">
      <c r="A52" s="280">
        <v>1</v>
      </c>
      <c r="B52" s="280">
        <v>47</v>
      </c>
      <c r="C52" s="280" t="s">
        <v>33</v>
      </c>
      <c r="D52" s="281">
        <v>4701400</v>
      </c>
      <c r="E52" s="36" t="s">
        <v>344</v>
      </c>
      <c r="F52" s="36">
        <v>510</v>
      </c>
      <c r="G52" s="36">
        <v>0</v>
      </c>
      <c r="H52" s="36">
        <v>0</v>
      </c>
      <c r="I52" s="36">
        <v>8</v>
      </c>
      <c r="J52" s="36">
        <v>0</v>
      </c>
      <c r="K52" s="272">
        <v>518</v>
      </c>
      <c r="L52" s="36">
        <v>3534</v>
      </c>
      <c r="M52" s="282">
        <v>0.14657611771363893</v>
      </c>
      <c r="N52" s="36">
        <v>518</v>
      </c>
      <c r="O52" s="36">
        <v>0</v>
      </c>
      <c r="P52" s="36">
        <v>518</v>
      </c>
      <c r="Q52" s="36">
        <v>518</v>
      </c>
      <c r="R52" s="36">
        <v>518</v>
      </c>
    </row>
    <row r="53" spans="1:18" x14ac:dyDescent="0.35">
      <c r="A53" s="280">
        <v>1</v>
      </c>
      <c r="B53" s="280">
        <v>47</v>
      </c>
      <c r="C53" s="280" t="s">
        <v>33</v>
      </c>
      <c r="D53" s="281">
        <v>4701410</v>
      </c>
      <c r="E53" s="36" t="s">
        <v>345</v>
      </c>
      <c r="F53" s="36">
        <v>966</v>
      </c>
      <c r="G53" s="36">
        <v>0</v>
      </c>
      <c r="H53" s="36">
        <v>0</v>
      </c>
      <c r="I53" s="36">
        <v>35</v>
      </c>
      <c r="J53" s="36">
        <v>0</v>
      </c>
      <c r="K53" s="272">
        <v>1001</v>
      </c>
      <c r="L53" s="36">
        <v>4564</v>
      </c>
      <c r="M53" s="282">
        <v>0.21932515337423314</v>
      </c>
      <c r="N53" s="36">
        <v>1001</v>
      </c>
      <c r="O53" s="36">
        <v>1001</v>
      </c>
      <c r="P53" s="36">
        <v>1001</v>
      </c>
      <c r="Q53" s="36">
        <v>1218.4466000000002</v>
      </c>
      <c r="R53" s="36">
        <v>1218.4466000000002</v>
      </c>
    </row>
    <row r="54" spans="1:18" x14ac:dyDescent="0.35">
      <c r="A54" s="280">
        <v>1</v>
      </c>
      <c r="B54" s="280">
        <v>47</v>
      </c>
      <c r="C54" s="280" t="s">
        <v>33</v>
      </c>
      <c r="D54" s="281">
        <v>4701440</v>
      </c>
      <c r="E54" s="36" t="s">
        <v>346</v>
      </c>
      <c r="F54" s="36">
        <v>1007</v>
      </c>
      <c r="G54" s="36">
        <v>29</v>
      </c>
      <c r="H54" s="36">
        <v>0</v>
      </c>
      <c r="I54" s="36">
        <v>17</v>
      </c>
      <c r="J54" s="36">
        <v>0</v>
      </c>
      <c r="K54" s="272">
        <v>1053</v>
      </c>
      <c r="L54" s="36">
        <v>3635</v>
      </c>
      <c r="M54" s="282">
        <v>0.28968363136176067</v>
      </c>
      <c r="N54" s="36">
        <v>1053</v>
      </c>
      <c r="O54" s="36">
        <v>1053</v>
      </c>
      <c r="P54" s="36">
        <v>1053</v>
      </c>
      <c r="Q54" s="36">
        <v>1604.9763750000002</v>
      </c>
      <c r="R54" s="36">
        <v>1604.9763750000002</v>
      </c>
    </row>
    <row r="55" spans="1:18" x14ac:dyDescent="0.35">
      <c r="A55" s="280">
        <v>1</v>
      </c>
      <c r="B55" s="280">
        <v>47</v>
      </c>
      <c r="C55" s="280" t="s">
        <v>33</v>
      </c>
      <c r="D55" s="281">
        <v>4701470</v>
      </c>
      <c r="E55" s="284" t="s">
        <v>347</v>
      </c>
      <c r="F55" s="36">
        <v>1660</v>
      </c>
      <c r="G55" s="283">
        <v>0</v>
      </c>
      <c r="H55" s="36">
        <v>0</v>
      </c>
      <c r="I55" s="36">
        <v>91</v>
      </c>
      <c r="J55" s="36">
        <v>0</v>
      </c>
      <c r="K55" s="272">
        <v>1751</v>
      </c>
      <c r="L55" s="36">
        <v>7978</v>
      </c>
      <c r="M55" s="282">
        <v>0.2194785660566558</v>
      </c>
      <c r="N55" s="36">
        <v>1783</v>
      </c>
      <c r="O55" s="36">
        <v>1783</v>
      </c>
      <c r="P55" s="36">
        <v>1783</v>
      </c>
      <c r="Q55" s="36">
        <v>2329</v>
      </c>
      <c r="R55" s="36">
        <v>2329</v>
      </c>
    </row>
    <row r="56" spans="1:18" x14ac:dyDescent="0.35">
      <c r="A56" s="280">
        <v>1</v>
      </c>
      <c r="B56" s="280">
        <v>47</v>
      </c>
      <c r="C56" s="280" t="s">
        <v>33</v>
      </c>
      <c r="D56" s="281">
        <v>4701500</v>
      </c>
      <c r="E56" s="36" t="s">
        <v>348</v>
      </c>
      <c r="F56" s="36">
        <v>482</v>
      </c>
      <c r="G56" s="36">
        <v>63</v>
      </c>
      <c r="H56" s="36">
        <v>0</v>
      </c>
      <c r="I56" s="36">
        <v>19</v>
      </c>
      <c r="J56" s="36">
        <v>0</v>
      </c>
      <c r="K56" s="272">
        <v>564</v>
      </c>
      <c r="L56" s="36">
        <v>2246</v>
      </c>
      <c r="M56" s="282">
        <v>0.25111308993766696</v>
      </c>
      <c r="N56" s="36">
        <v>564</v>
      </c>
      <c r="O56" s="36">
        <v>564</v>
      </c>
      <c r="P56" s="36">
        <v>564</v>
      </c>
      <c r="Q56" s="36">
        <v>775.11194999999998</v>
      </c>
      <c r="R56" s="36">
        <v>775.11194999999998</v>
      </c>
    </row>
    <row r="57" spans="1:18" x14ac:dyDescent="0.35">
      <c r="A57" s="280">
        <v>1</v>
      </c>
      <c r="B57" s="280">
        <v>47</v>
      </c>
      <c r="C57" s="280" t="s">
        <v>33</v>
      </c>
      <c r="D57" s="281">
        <v>4701530</v>
      </c>
      <c r="E57" s="36" t="s">
        <v>349</v>
      </c>
      <c r="F57" s="36">
        <v>634</v>
      </c>
      <c r="G57" s="36">
        <v>0</v>
      </c>
      <c r="H57" s="36">
        <v>0</v>
      </c>
      <c r="I57" s="36">
        <v>2</v>
      </c>
      <c r="J57" s="36">
        <v>0</v>
      </c>
      <c r="K57" s="272">
        <v>636</v>
      </c>
      <c r="L57" s="36">
        <v>2158</v>
      </c>
      <c r="M57" s="282">
        <v>0.29471733086190915</v>
      </c>
      <c r="N57" s="36">
        <v>636</v>
      </c>
      <c r="O57" s="36">
        <v>636</v>
      </c>
      <c r="P57" s="36">
        <v>636</v>
      </c>
      <c r="Q57" s="36">
        <v>979.98734999999988</v>
      </c>
      <c r="R57" s="36">
        <v>979.98734999999988</v>
      </c>
    </row>
    <row r="58" spans="1:18" x14ac:dyDescent="0.35">
      <c r="A58" s="280">
        <v>1</v>
      </c>
      <c r="B58" s="280">
        <v>47</v>
      </c>
      <c r="C58" s="280" t="s">
        <v>33</v>
      </c>
      <c r="D58" s="281">
        <v>4700001</v>
      </c>
      <c r="E58" s="36" t="s">
        <v>350</v>
      </c>
      <c r="F58" s="36">
        <v>2575</v>
      </c>
      <c r="G58" s="36">
        <v>0</v>
      </c>
      <c r="H58" s="36">
        <v>0</v>
      </c>
      <c r="I58" s="36">
        <v>44</v>
      </c>
      <c r="J58" s="36">
        <v>0</v>
      </c>
      <c r="K58" s="272">
        <v>2619</v>
      </c>
      <c r="L58" s="36">
        <v>10965</v>
      </c>
      <c r="M58" s="282">
        <v>0.23885088919288647</v>
      </c>
      <c r="N58" s="36">
        <v>2619</v>
      </c>
      <c r="O58" s="36">
        <v>2619</v>
      </c>
      <c r="P58" s="36">
        <v>2619</v>
      </c>
      <c r="Q58" s="36">
        <v>3761.5</v>
      </c>
      <c r="R58" s="36">
        <v>3761.5</v>
      </c>
    </row>
    <row r="59" spans="1:18" x14ac:dyDescent="0.35">
      <c r="A59" s="280">
        <v>1</v>
      </c>
      <c r="B59" s="280">
        <v>47</v>
      </c>
      <c r="C59" s="280" t="s">
        <v>33</v>
      </c>
      <c r="D59" s="281">
        <v>4701590</v>
      </c>
      <c r="E59" s="36" t="s">
        <v>351</v>
      </c>
      <c r="F59" s="36">
        <v>9860</v>
      </c>
      <c r="G59" s="36">
        <v>81</v>
      </c>
      <c r="H59" s="36">
        <v>0</v>
      </c>
      <c r="I59" s="36">
        <v>190</v>
      </c>
      <c r="J59" s="36">
        <v>0</v>
      </c>
      <c r="K59" s="272">
        <v>10131</v>
      </c>
      <c r="L59" s="36">
        <v>54331</v>
      </c>
      <c r="M59" s="282">
        <v>0.18646813053321309</v>
      </c>
      <c r="N59" s="36">
        <v>10131</v>
      </c>
      <c r="O59" s="36">
        <v>10131</v>
      </c>
      <c r="P59" s="36">
        <v>10131</v>
      </c>
      <c r="Q59" s="36">
        <v>19925.5</v>
      </c>
      <c r="R59" s="36">
        <v>19925.5</v>
      </c>
    </row>
    <row r="60" spans="1:18" x14ac:dyDescent="0.35">
      <c r="A60" s="280">
        <v>1</v>
      </c>
      <c r="B60" s="280">
        <v>47</v>
      </c>
      <c r="C60" s="280" t="s">
        <v>33</v>
      </c>
      <c r="D60" s="281">
        <v>4701620</v>
      </c>
      <c r="E60" s="36" t="s">
        <v>352</v>
      </c>
      <c r="F60" s="36">
        <v>409</v>
      </c>
      <c r="G60" s="36">
        <v>0</v>
      </c>
      <c r="H60" s="36">
        <v>0</v>
      </c>
      <c r="I60" s="36">
        <v>5</v>
      </c>
      <c r="J60" s="36">
        <v>0</v>
      </c>
      <c r="K60" s="272">
        <v>414</v>
      </c>
      <c r="L60" s="36">
        <v>1022</v>
      </c>
      <c r="M60" s="282">
        <v>0.40508806262230918</v>
      </c>
      <c r="N60" s="36">
        <v>414</v>
      </c>
      <c r="O60" s="36">
        <v>414</v>
      </c>
      <c r="P60" s="36">
        <v>414</v>
      </c>
      <c r="Q60" s="36">
        <v>842.82015000000001</v>
      </c>
      <c r="R60" s="36">
        <v>842.82015000000001</v>
      </c>
    </row>
    <row r="61" spans="1:18" x14ac:dyDescent="0.35">
      <c r="A61" s="280">
        <v>1</v>
      </c>
      <c r="B61" s="280">
        <v>47</v>
      </c>
      <c r="C61" s="280" t="s">
        <v>33</v>
      </c>
      <c r="D61" s="281">
        <v>4701650</v>
      </c>
      <c r="E61" s="36" t="s">
        <v>353</v>
      </c>
      <c r="F61" s="36">
        <v>1084</v>
      </c>
      <c r="G61" s="36">
        <v>0</v>
      </c>
      <c r="H61" s="36">
        <v>0</v>
      </c>
      <c r="I61" s="36">
        <v>29</v>
      </c>
      <c r="J61" s="36">
        <v>0</v>
      </c>
      <c r="K61" s="272">
        <v>1113</v>
      </c>
      <c r="L61" s="36">
        <v>3694</v>
      </c>
      <c r="M61" s="282">
        <v>0.30129940443963182</v>
      </c>
      <c r="N61" s="36">
        <v>1113</v>
      </c>
      <c r="O61" s="36">
        <v>1113</v>
      </c>
      <c r="P61" s="36">
        <v>1113</v>
      </c>
      <c r="Q61" s="36">
        <v>1738.29855</v>
      </c>
      <c r="R61" s="36">
        <v>1738.29855</v>
      </c>
    </row>
    <row r="62" spans="1:18" x14ac:dyDescent="0.35">
      <c r="A62" s="280">
        <v>1</v>
      </c>
      <c r="B62" s="280">
        <v>47</v>
      </c>
      <c r="C62" s="280" t="s">
        <v>33</v>
      </c>
      <c r="D62" s="281">
        <v>4701680</v>
      </c>
      <c r="E62" s="36" t="s">
        <v>354</v>
      </c>
      <c r="F62" s="36">
        <v>1149</v>
      </c>
      <c r="G62" s="36">
        <v>0</v>
      </c>
      <c r="H62" s="36">
        <v>0</v>
      </c>
      <c r="I62" s="36">
        <v>27</v>
      </c>
      <c r="J62" s="36">
        <v>0</v>
      </c>
      <c r="K62" s="272">
        <v>1176</v>
      </c>
      <c r="L62" s="36">
        <v>3892</v>
      </c>
      <c r="M62" s="282">
        <v>0.30215827338129497</v>
      </c>
      <c r="N62" s="36">
        <v>1176</v>
      </c>
      <c r="O62" s="36">
        <v>1176</v>
      </c>
      <c r="P62" s="36">
        <v>1176</v>
      </c>
      <c r="Q62" s="36">
        <v>1841.4585000000004</v>
      </c>
      <c r="R62" s="36">
        <v>1841.4585000000004</v>
      </c>
    </row>
    <row r="63" spans="1:18" x14ac:dyDescent="0.35">
      <c r="A63" s="280">
        <v>1</v>
      </c>
      <c r="B63" s="280">
        <v>47</v>
      </c>
      <c r="C63" s="280" t="s">
        <v>33</v>
      </c>
      <c r="D63" s="281">
        <v>4701740</v>
      </c>
      <c r="E63" s="36" t="s">
        <v>355</v>
      </c>
      <c r="F63" s="36">
        <v>1884</v>
      </c>
      <c r="G63" s="36">
        <v>0</v>
      </c>
      <c r="H63" s="36">
        <v>0</v>
      </c>
      <c r="I63" s="36">
        <v>47</v>
      </c>
      <c r="J63" s="36">
        <v>0</v>
      </c>
      <c r="K63" s="272">
        <v>1931</v>
      </c>
      <c r="L63" s="36">
        <v>7937</v>
      </c>
      <c r="M63" s="282">
        <v>0.24329091596321029</v>
      </c>
      <c r="N63" s="36">
        <v>1931</v>
      </c>
      <c r="O63" s="36">
        <v>1931</v>
      </c>
      <c r="P63" s="36">
        <v>1931</v>
      </c>
      <c r="Q63" s="36">
        <v>2583.9085250000003</v>
      </c>
      <c r="R63" s="36">
        <v>2583.9085250000003</v>
      </c>
    </row>
    <row r="64" spans="1:18" x14ac:dyDescent="0.35">
      <c r="A64" s="280">
        <v>1</v>
      </c>
      <c r="B64" s="280">
        <v>47</v>
      </c>
      <c r="C64" s="280" t="s">
        <v>33</v>
      </c>
      <c r="D64" s="281">
        <v>4701770</v>
      </c>
      <c r="E64" s="36" t="s">
        <v>356</v>
      </c>
      <c r="F64" s="36">
        <v>895</v>
      </c>
      <c r="G64" s="36">
        <v>0</v>
      </c>
      <c r="H64" s="36">
        <v>0</v>
      </c>
      <c r="I64" s="36">
        <v>9</v>
      </c>
      <c r="J64" s="36">
        <v>0</v>
      </c>
      <c r="K64" s="272">
        <v>904</v>
      </c>
      <c r="L64" s="36">
        <v>3017</v>
      </c>
      <c r="M64" s="282">
        <v>0.29963539940338085</v>
      </c>
      <c r="N64" s="36">
        <v>904</v>
      </c>
      <c r="O64" s="36">
        <v>904</v>
      </c>
      <c r="P64" s="36">
        <v>904</v>
      </c>
      <c r="Q64" s="36">
        <v>1407.169525</v>
      </c>
      <c r="R64" s="36">
        <v>1407.169525</v>
      </c>
    </row>
    <row r="65" spans="1:18" x14ac:dyDescent="0.35">
      <c r="A65" s="280">
        <v>1</v>
      </c>
      <c r="B65" s="280">
        <v>47</v>
      </c>
      <c r="C65" s="280" t="s">
        <v>33</v>
      </c>
      <c r="D65" s="281">
        <v>4701800</v>
      </c>
      <c r="E65" s="36" t="s">
        <v>357</v>
      </c>
      <c r="F65" s="36">
        <v>849</v>
      </c>
      <c r="G65" s="36">
        <v>0</v>
      </c>
      <c r="H65" s="36">
        <v>0</v>
      </c>
      <c r="I65" s="36">
        <v>5</v>
      </c>
      <c r="J65" s="36">
        <v>0</v>
      </c>
      <c r="K65" s="272">
        <v>854</v>
      </c>
      <c r="L65" s="36">
        <v>3985</v>
      </c>
      <c r="M65" s="282">
        <v>0.21430363864491844</v>
      </c>
      <c r="N65" s="36">
        <v>854</v>
      </c>
      <c r="O65" s="36">
        <v>854</v>
      </c>
      <c r="P65" s="36">
        <v>854</v>
      </c>
      <c r="Q65" s="36">
        <v>1028.85275</v>
      </c>
      <c r="R65" s="36">
        <v>1028.85275</v>
      </c>
    </row>
    <row r="66" spans="1:18" x14ac:dyDescent="0.35">
      <c r="A66" s="280">
        <v>1</v>
      </c>
      <c r="B66" s="280">
        <v>47</v>
      </c>
      <c r="C66" s="280" t="s">
        <v>33</v>
      </c>
      <c r="D66" s="281">
        <v>4701830</v>
      </c>
      <c r="E66" s="36" t="s">
        <v>358</v>
      </c>
      <c r="F66" s="36">
        <v>937</v>
      </c>
      <c r="G66" s="36">
        <v>0</v>
      </c>
      <c r="H66" s="36">
        <v>0</v>
      </c>
      <c r="I66" s="36">
        <v>13</v>
      </c>
      <c r="J66" s="36">
        <v>0</v>
      </c>
      <c r="K66" s="272">
        <v>950</v>
      </c>
      <c r="L66" s="36">
        <v>3775</v>
      </c>
      <c r="M66" s="282">
        <v>0.25165562913907286</v>
      </c>
      <c r="N66" s="36">
        <v>950</v>
      </c>
      <c r="O66" s="36">
        <v>950</v>
      </c>
      <c r="P66" s="36">
        <v>950</v>
      </c>
      <c r="Q66" s="36">
        <v>1307.901875</v>
      </c>
      <c r="R66" s="36">
        <v>1307.901875</v>
      </c>
    </row>
    <row r="67" spans="1:18" x14ac:dyDescent="0.35">
      <c r="A67" s="280">
        <v>1</v>
      </c>
      <c r="B67" s="280">
        <v>47</v>
      </c>
      <c r="C67" s="280" t="s">
        <v>33</v>
      </c>
      <c r="D67" s="281">
        <v>4701860</v>
      </c>
      <c r="E67" s="36" t="s">
        <v>359</v>
      </c>
      <c r="F67" s="36">
        <v>1021</v>
      </c>
      <c r="G67" s="36">
        <v>0</v>
      </c>
      <c r="H67" s="36">
        <v>0</v>
      </c>
      <c r="I67" s="36">
        <v>10</v>
      </c>
      <c r="J67" s="36">
        <v>0</v>
      </c>
      <c r="K67" s="272">
        <v>1031</v>
      </c>
      <c r="L67" s="36">
        <v>3892</v>
      </c>
      <c r="M67" s="282">
        <v>0.26490236382322713</v>
      </c>
      <c r="N67" s="36">
        <v>1031</v>
      </c>
      <c r="O67" s="36">
        <v>1031</v>
      </c>
      <c r="P67" s="36">
        <v>1031</v>
      </c>
      <c r="Q67" s="36">
        <v>1477.3289</v>
      </c>
      <c r="R67" s="36">
        <v>1477.3289</v>
      </c>
    </row>
    <row r="68" spans="1:18" x14ac:dyDescent="0.35">
      <c r="A68" s="280">
        <v>1</v>
      </c>
      <c r="B68" s="280">
        <v>47</v>
      </c>
      <c r="C68" s="280" t="s">
        <v>33</v>
      </c>
      <c r="D68" s="281">
        <v>4701890</v>
      </c>
      <c r="E68" s="36" t="s">
        <v>360</v>
      </c>
      <c r="F68" s="36">
        <v>174</v>
      </c>
      <c r="G68" s="36">
        <v>0</v>
      </c>
      <c r="H68" s="36">
        <v>0</v>
      </c>
      <c r="I68" s="36">
        <v>5</v>
      </c>
      <c r="J68" s="36">
        <v>0</v>
      </c>
      <c r="K68" s="272">
        <v>179</v>
      </c>
      <c r="L68" s="36">
        <v>609</v>
      </c>
      <c r="M68" s="282">
        <v>0.29392446633825942</v>
      </c>
      <c r="N68" s="36">
        <v>179</v>
      </c>
      <c r="O68" s="36">
        <v>179</v>
      </c>
      <c r="P68" s="36">
        <v>179</v>
      </c>
      <c r="Q68" s="36">
        <v>275.35092500000002</v>
      </c>
      <c r="R68" s="36">
        <v>275.35092500000002</v>
      </c>
    </row>
    <row r="69" spans="1:18" x14ac:dyDescent="0.35">
      <c r="A69" s="280">
        <v>1</v>
      </c>
      <c r="B69" s="280">
        <v>47</v>
      </c>
      <c r="C69" s="280" t="s">
        <v>33</v>
      </c>
      <c r="D69" s="281">
        <v>4701920</v>
      </c>
      <c r="E69" s="36" t="s">
        <v>361</v>
      </c>
      <c r="F69" s="36">
        <v>319</v>
      </c>
      <c r="G69" s="36">
        <v>0</v>
      </c>
      <c r="H69" s="36">
        <v>0</v>
      </c>
      <c r="I69" s="36">
        <v>1</v>
      </c>
      <c r="J69" s="36">
        <v>0</v>
      </c>
      <c r="K69" s="272">
        <v>320</v>
      </c>
      <c r="L69" s="36">
        <v>1360</v>
      </c>
      <c r="M69" s="282">
        <v>0.23529411764705882</v>
      </c>
      <c r="N69" s="36">
        <v>320</v>
      </c>
      <c r="O69" s="36">
        <v>320</v>
      </c>
      <c r="P69" s="36">
        <v>320</v>
      </c>
      <c r="Q69" s="36">
        <v>415.56199999999984</v>
      </c>
      <c r="R69" s="36">
        <v>415.56199999999984</v>
      </c>
    </row>
    <row r="70" spans="1:18" x14ac:dyDescent="0.35">
      <c r="A70" s="280">
        <v>1</v>
      </c>
      <c r="B70" s="280">
        <v>47</v>
      </c>
      <c r="C70" s="280" t="s">
        <v>33</v>
      </c>
      <c r="D70" s="281">
        <v>4701950</v>
      </c>
      <c r="E70" s="36" t="s">
        <v>362</v>
      </c>
      <c r="F70" s="36">
        <v>404</v>
      </c>
      <c r="G70" s="36">
        <v>0</v>
      </c>
      <c r="H70" s="36">
        <v>0</v>
      </c>
      <c r="I70" s="36">
        <v>3</v>
      </c>
      <c r="J70" s="36">
        <v>0</v>
      </c>
      <c r="K70" s="272">
        <v>407</v>
      </c>
      <c r="L70" s="36">
        <v>1293</v>
      </c>
      <c r="M70" s="282">
        <v>0.31477184841453981</v>
      </c>
      <c r="N70" s="36">
        <v>407</v>
      </c>
      <c r="O70" s="36">
        <v>407</v>
      </c>
      <c r="P70" s="36">
        <v>407</v>
      </c>
      <c r="Q70" s="36">
        <v>664.77462500000001</v>
      </c>
      <c r="R70" s="36">
        <v>664.77462500000001</v>
      </c>
    </row>
    <row r="71" spans="1:18" x14ac:dyDescent="0.35">
      <c r="A71" s="280">
        <v>1</v>
      </c>
      <c r="B71" s="280">
        <v>47</v>
      </c>
      <c r="C71" s="280" t="s">
        <v>33</v>
      </c>
      <c r="D71" s="281">
        <v>4701980</v>
      </c>
      <c r="E71" s="36" t="s">
        <v>363</v>
      </c>
      <c r="F71" s="36">
        <v>721</v>
      </c>
      <c r="G71" s="36">
        <v>0</v>
      </c>
      <c r="H71" s="36">
        <v>0</v>
      </c>
      <c r="I71" s="36">
        <v>17</v>
      </c>
      <c r="J71" s="36">
        <v>0</v>
      </c>
      <c r="K71" s="272">
        <v>738</v>
      </c>
      <c r="L71" s="36">
        <v>2919</v>
      </c>
      <c r="M71" s="282">
        <v>0.25282631038026721</v>
      </c>
      <c r="N71" s="36">
        <v>738</v>
      </c>
      <c r="O71" s="36">
        <v>738</v>
      </c>
      <c r="P71" s="36">
        <v>738</v>
      </c>
      <c r="Q71" s="36">
        <v>1019.871675</v>
      </c>
      <c r="R71" s="36">
        <v>1019.871675</v>
      </c>
    </row>
    <row r="72" spans="1:18" x14ac:dyDescent="0.35">
      <c r="A72" s="280">
        <v>1</v>
      </c>
      <c r="B72" s="280">
        <v>47</v>
      </c>
      <c r="C72" s="280" t="s">
        <v>33</v>
      </c>
      <c r="D72" s="281">
        <v>4702010</v>
      </c>
      <c r="E72" s="36" t="s">
        <v>364</v>
      </c>
      <c r="F72" s="36">
        <v>284</v>
      </c>
      <c r="G72" s="36">
        <v>0</v>
      </c>
      <c r="H72" s="36">
        <v>0</v>
      </c>
      <c r="I72" s="36">
        <v>2</v>
      </c>
      <c r="J72" s="36">
        <v>0</v>
      </c>
      <c r="K72" s="272">
        <v>286</v>
      </c>
      <c r="L72" s="36">
        <v>1152</v>
      </c>
      <c r="M72" s="282">
        <v>0.2482638888888889</v>
      </c>
      <c r="N72" s="36">
        <v>286</v>
      </c>
      <c r="O72" s="36">
        <v>286</v>
      </c>
      <c r="P72" s="36">
        <v>286</v>
      </c>
      <c r="Q72" s="36">
        <v>389.35840000000002</v>
      </c>
      <c r="R72" s="36">
        <v>389.35840000000002</v>
      </c>
    </row>
    <row r="73" spans="1:18" x14ac:dyDescent="0.35">
      <c r="A73" s="280">
        <v>1</v>
      </c>
      <c r="B73" s="280">
        <v>47</v>
      </c>
      <c r="C73" s="280" t="s">
        <v>33</v>
      </c>
      <c r="D73" s="281">
        <v>4702070</v>
      </c>
      <c r="E73" s="36" t="s">
        <v>365</v>
      </c>
      <c r="F73" s="36">
        <v>458</v>
      </c>
      <c r="G73" s="36">
        <v>0</v>
      </c>
      <c r="H73" s="36">
        <v>0</v>
      </c>
      <c r="I73" s="36">
        <v>8</v>
      </c>
      <c r="J73" s="36">
        <v>0</v>
      </c>
      <c r="K73" s="272">
        <v>466</v>
      </c>
      <c r="L73" s="36">
        <v>1596</v>
      </c>
      <c r="M73" s="282">
        <v>0.29197994987468673</v>
      </c>
      <c r="N73" s="36">
        <v>466</v>
      </c>
      <c r="O73" s="36">
        <v>466</v>
      </c>
      <c r="P73" s="36">
        <v>466</v>
      </c>
      <c r="Q73" s="36">
        <v>713.85069999999996</v>
      </c>
      <c r="R73" s="36">
        <v>713.85069999999996</v>
      </c>
    </row>
    <row r="74" spans="1:18" x14ac:dyDescent="0.35">
      <c r="A74" s="280">
        <v>1</v>
      </c>
      <c r="B74" s="280">
        <v>47</v>
      </c>
      <c r="C74" s="280" t="s">
        <v>33</v>
      </c>
      <c r="D74" s="281">
        <v>4702100</v>
      </c>
      <c r="E74" s="36" t="s">
        <v>366</v>
      </c>
      <c r="F74" s="36">
        <v>1788</v>
      </c>
      <c r="G74" s="36">
        <v>0</v>
      </c>
      <c r="H74" s="36">
        <v>0</v>
      </c>
      <c r="I74" s="36">
        <v>51</v>
      </c>
      <c r="J74" s="36">
        <v>0</v>
      </c>
      <c r="K74" s="272">
        <v>1839</v>
      </c>
      <c r="L74" s="36">
        <v>8033</v>
      </c>
      <c r="M74" s="282">
        <v>0.22893066102327897</v>
      </c>
      <c r="N74" s="36">
        <v>1839</v>
      </c>
      <c r="O74" s="36">
        <v>1839</v>
      </c>
      <c r="P74" s="36">
        <v>1839</v>
      </c>
      <c r="Q74" s="36">
        <v>2413</v>
      </c>
      <c r="R74" s="36">
        <v>2413</v>
      </c>
    </row>
    <row r="75" spans="1:18" x14ac:dyDescent="0.35">
      <c r="A75" s="280">
        <v>1</v>
      </c>
      <c r="B75" s="280">
        <v>47</v>
      </c>
      <c r="C75" s="280" t="s">
        <v>33</v>
      </c>
      <c r="D75" s="281">
        <v>4702130</v>
      </c>
      <c r="E75" s="36" t="s">
        <v>367</v>
      </c>
      <c r="F75" s="36">
        <v>1831</v>
      </c>
      <c r="G75" s="36">
        <v>0</v>
      </c>
      <c r="H75" s="36">
        <v>0</v>
      </c>
      <c r="I75" s="36">
        <v>36</v>
      </c>
      <c r="J75" s="36">
        <v>0</v>
      </c>
      <c r="K75" s="272">
        <v>1867</v>
      </c>
      <c r="L75" s="36">
        <v>8164</v>
      </c>
      <c r="M75" s="282">
        <v>0.22868691817736403</v>
      </c>
      <c r="N75" s="36">
        <v>1867</v>
      </c>
      <c r="O75" s="36">
        <v>1867</v>
      </c>
      <c r="P75" s="36">
        <v>1867</v>
      </c>
      <c r="Q75" s="36">
        <v>2455</v>
      </c>
      <c r="R75" s="36">
        <v>2455</v>
      </c>
    </row>
    <row r="76" spans="1:18" x14ac:dyDescent="0.35">
      <c r="A76" s="280">
        <v>1</v>
      </c>
      <c r="B76" s="280">
        <v>47</v>
      </c>
      <c r="C76" s="280" t="s">
        <v>33</v>
      </c>
      <c r="D76" s="281">
        <v>4702160</v>
      </c>
      <c r="E76" s="36" t="s">
        <v>368</v>
      </c>
      <c r="F76" s="36">
        <v>679</v>
      </c>
      <c r="G76" s="36">
        <v>86</v>
      </c>
      <c r="H76" s="36">
        <v>0</v>
      </c>
      <c r="I76" s="36">
        <v>14</v>
      </c>
      <c r="J76" s="36">
        <v>0</v>
      </c>
      <c r="K76" s="272">
        <v>779</v>
      </c>
      <c r="L76" s="36">
        <v>2302</v>
      </c>
      <c r="M76" s="282">
        <v>0.33840139009556908</v>
      </c>
      <c r="N76" s="36">
        <v>779</v>
      </c>
      <c r="O76" s="36">
        <v>779</v>
      </c>
      <c r="P76" s="36">
        <v>779</v>
      </c>
      <c r="Q76" s="36">
        <v>1360.3197500000001</v>
      </c>
      <c r="R76" s="36">
        <v>1360.3197500000001</v>
      </c>
    </row>
    <row r="77" spans="1:18" x14ac:dyDescent="0.35">
      <c r="A77" s="280">
        <v>1</v>
      </c>
      <c r="B77" s="280">
        <v>47</v>
      </c>
      <c r="C77" s="280" t="s">
        <v>33</v>
      </c>
      <c r="D77" s="281">
        <v>4702190</v>
      </c>
      <c r="E77" s="36" t="s">
        <v>369</v>
      </c>
      <c r="F77" s="36">
        <v>1955</v>
      </c>
      <c r="G77" s="36">
        <v>20</v>
      </c>
      <c r="H77" s="36">
        <v>0</v>
      </c>
      <c r="I77" s="36">
        <v>28</v>
      </c>
      <c r="J77" s="36">
        <v>0</v>
      </c>
      <c r="K77" s="272">
        <v>2003</v>
      </c>
      <c r="L77" s="36">
        <v>7627</v>
      </c>
      <c r="M77" s="282">
        <v>0.26261964074996724</v>
      </c>
      <c r="N77" s="36">
        <v>2003</v>
      </c>
      <c r="O77" s="36">
        <v>2003</v>
      </c>
      <c r="P77" s="36">
        <v>2003</v>
      </c>
      <c r="Q77" s="36">
        <v>2851.5377750000007</v>
      </c>
      <c r="R77" s="36">
        <v>2851.5377750000007</v>
      </c>
    </row>
    <row r="78" spans="1:18" x14ac:dyDescent="0.35">
      <c r="A78" s="280">
        <v>1</v>
      </c>
      <c r="B78" s="280">
        <v>47</v>
      </c>
      <c r="C78" s="280" t="s">
        <v>33</v>
      </c>
      <c r="D78" s="281">
        <v>4702220</v>
      </c>
      <c r="E78" s="36" t="s">
        <v>370</v>
      </c>
      <c r="F78" s="36">
        <v>11257</v>
      </c>
      <c r="G78" s="36">
        <v>99</v>
      </c>
      <c r="H78" s="36">
        <v>0</v>
      </c>
      <c r="I78" s="36">
        <v>274</v>
      </c>
      <c r="J78" s="36">
        <v>0</v>
      </c>
      <c r="K78" s="272">
        <v>11630</v>
      </c>
      <c r="L78" s="36">
        <v>70275</v>
      </c>
      <c r="M78" s="282">
        <v>0.16549270722162931</v>
      </c>
      <c r="N78" s="36">
        <v>11630</v>
      </c>
      <c r="O78" s="36">
        <v>11630</v>
      </c>
      <c r="P78" s="36">
        <v>11630</v>
      </c>
      <c r="Q78" s="36">
        <v>23673</v>
      </c>
      <c r="R78" s="36">
        <v>23673</v>
      </c>
    </row>
    <row r="79" spans="1:18" x14ac:dyDescent="0.35">
      <c r="A79" s="280">
        <v>1</v>
      </c>
      <c r="B79" s="280">
        <v>47</v>
      </c>
      <c r="C79" s="280" t="s">
        <v>33</v>
      </c>
      <c r="D79" s="281">
        <v>4702280</v>
      </c>
      <c r="E79" s="36" t="s">
        <v>371</v>
      </c>
      <c r="F79" s="36">
        <v>330</v>
      </c>
      <c r="G79" s="36">
        <v>0</v>
      </c>
      <c r="H79" s="36">
        <v>0</v>
      </c>
      <c r="I79" s="36">
        <v>0</v>
      </c>
      <c r="J79" s="36">
        <v>0</v>
      </c>
      <c r="K79" s="272">
        <v>330</v>
      </c>
      <c r="L79" s="36">
        <v>806</v>
      </c>
      <c r="M79" s="282">
        <v>0.40942928039702231</v>
      </c>
      <c r="N79" s="36">
        <v>330</v>
      </c>
      <c r="O79" s="36">
        <v>330</v>
      </c>
      <c r="P79" s="36">
        <v>330</v>
      </c>
      <c r="Q79" s="36">
        <v>678.68594999999993</v>
      </c>
      <c r="R79" s="36">
        <v>678.68594999999993</v>
      </c>
    </row>
    <row r="80" spans="1:18" x14ac:dyDescent="0.35">
      <c r="A80" s="280"/>
      <c r="B80" s="280"/>
      <c r="C80" s="280"/>
      <c r="D80" s="281">
        <v>4700154</v>
      </c>
      <c r="E80" s="274" t="s">
        <v>372</v>
      </c>
      <c r="F80" s="321">
        <v>142.1868131868132</v>
      </c>
      <c r="G80" s="36">
        <v>0</v>
      </c>
      <c r="H80" s="36">
        <v>0</v>
      </c>
      <c r="I80" s="36">
        <v>0</v>
      </c>
      <c r="J80" s="36">
        <v>0</v>
      </c>
      <c r="K80" s="288">
        <v>142.1868131868132</v>
      </c>
      <c r="L80" s="321">
        <v>1524</v>
      </c>
      <c r="M80" s="282">
        <v>9.3298433849614962E-2</v>
      </c>
      <c r="N80" s="36">
        <v>113</v>
      </c>
      <c r="O80" s="36">
        <v>0</v>
      </c>
      <c r="P80" s="36">
        <v>113</v>
      </c>
      <c r="Q80" s="36">
        <v>113</v>
      </c>
      <c r="R80" s="36">
        <v>113</v>
      </c>
    </row>
    <row r="81" spans="1:18" x14ac:dyDescent="0.35">
      <c r="A81" s="280">
        <v>1</v>
      </c>
      <c r="B81" s="280">
        <v>47</v>
      </c>
      <c r="C81" s="280" t="s">
        <v>33</v>
      </c>
      <c r="D81" s="281">
        <v>4702310</v>
      </c>
      <c r="E81" s="36" t="s">
        <v>373</v>
      </c>
      <c r="F81" s="36">
        <v>1438</v>
      </c>
      <c r="G81" s="36">
        <v>0</v>
      </c>
      <c r="H81" s="36">
        <v>0</v>
      </c>
      <c r="I81" s="36">
        <v>8</v>
      </c>
      <c r="J81" s="270">
        <v>0</v>
      </c>
      <c r="K81" s="272">
        <v>1446</v>
      </c>
      <c r="L81" s="36">
        <v>4643</v>
      </c>
      <c r="M81" s="282">
        <v>0.31143657118242518</v>
      </c>
      <c r="N81" s="36">
        <v>1446</v>
      </c>
      <c r="O81" s="36">
        <v>1446</v>
      </c>
      <c r="P81" s="36">
        <v>1446</v>
      </c>
      <c r="Q81" s="36">
        <v>2336.7933750000007</v>
      </c>
      <c r="R81" s="36">
        <v>2336.7933750000007</v>
      </c>
    </row>
    <row r="82" spans="1:18" x14ac:dyDescent="0.35">
      <c r="A82" s="280">
        <v>1</v>
      </c>
      <c r="B82" s="280">
        <v>47</v>
      </c>
      <c r="C82" s="280" t="s">
        <v>33</v>
      </c>
      <c r="D82" s="281">
        <v>4702340</v>
      </c>
      <c r="E82" s="36" t="s">
        <v>374</v>
      </c>
      <c r="F82" s="36">
        <v>1646</v>
      </c>
      <c r="G82" s="36">
        <v>0</v>
      </c>
      <c r="H82" s="36">
        <v>0</v>
      </c>
      <c r="I82" s="36">
        <v>78</v>
      </c>
      <c r="J82" s="270">
        <v>0</v>
      </c>
      <c r="K82" s="272">
        <v>1724</v>
      </c>
      <c r="L82" s="36">
        <v>7885</v>
      </c>
      <c r="M82" s="282">
        <v>0.2186429930247305</v>
      </c>
      <c r="N82" s="36">
        <v>1724</v>
      </c>
      <c r="O82" s="36">
        <v>1724</v>
      </c>
      <c r="P82" s="36">
        <v>1724</v>
      </c>
      <c r="Q82" s="36">
        <v>2240.5</v>
      </c>
      <c r="R82" s="36">
        <v>2240.5</v>
      </c>
    </row>
    <row r="83" spans="1:18" x14ac:dyDescent="0.35">
      <c r="A83" s="280">
        <v>1</v>
      </c>
      <c r="B83" s="280">
        <v>47</v>
      </c>
      <c r="C83" s="280" t="s">
        <v>33</v>
      </c>
      <c r="D83" s="281">
        <v>4702370</v>
      </c>
      <c r="E83" s="36" t="s">
        <v>375</v>
      </c>
      <c r="F83" s="36">
        <v>644</v>
      </c>
      <c r="G83" s="36">
        <v>0</v>
      </c>
      <c r="H83" s="36">
        <v>0</v>
      </c>
      <c r="I83" s="36">
        <v>2</v>
      </c>
      <c r="J83" s="270">
        <v>0</v>
      </c>
      <c r="K83" s="272">
        <v>646</v>
      </c>
      <c r="L83" s="36">
        <v>4103</v>
      </c>
      <c r="M83" s="282">
        <v>0.15744577138679014</v>
      </c>
      <c r="N83" s="36">
        <v>646</v>
      </c>
      <c r="O83" s="36">
        <v>646</v>
      </c>
      <c r="P83" s="36">
        <v>646</v>
      </c>
      <c r="Q83" s="36">
        <v>651.06444999999997</v>
      </c>
      <c r="R83" s="36">
        <v>651.06444999999997</v>
      </c>
    </row>
    <row r="84" spans="1:18" x14ac:dyDescent="0.35">
      <c r="A84" s="280">
        <v>1</v>
      </c>
      <c r="B84" s="280">
        <v>47</v>
      </c>
      <c r="C84" s="280" t="s">
        <v>33</v>
      </c>
      <c r="D84" s="281">
        <v>4702400</v>
      </c>
      <c r="E84" s="36" t="s">
        <v>376</v>
      </c>
      <c r="F84" s="36">
        <v>369</v>
      </c>
      <c r="G84" s="36">
        <v>0</v>
      </c>
      <c r="H84" s="36">
        <v>0</v>
      </c>
      <c r="I84" s="36">
        <v>8</v>
      </c>
      <c r="J84" s="270">
        <v>0</v>
      </c>
      <c r="K84" s="272">
        <v>377</v>
      </c>
      <c r="L84" s="36">
        <v>1603</v>
      </c>
      <c r="M84" s="282">
        <v>0.23518402994385526</v>
      </c>
      <c r="N84" s="36">
        <v>377</v>
      </c>
      <c r="O84" s="36">
        <v>377</v>
      </c>
      <c r="P84" s="36">
        <v>377</v>
      </c>
      <c r="Q84" s="36">
        <v>489.37197499999996</v>
      </c>
      <c r="R84" s="36">
        <v>489.37197499999996</v>
      </c>
    </row>
    <row r="85" spans="1:18" x14ac:dyDescent="0.35">
      <c r="A85" s="280">
        <v>1</v>
      </c>
      <c r="B85" s="280">
        <v>47</v>
      </c>
      <c r="C85" s="280" t="s">
        <v>33</v>
      </c>
      <c r="D85" s="281">
        <v>4702430</v>
      </c>
      <c r="E85" s="36" t="s">
        <v>377</v>
      </c>
      <c r="F85" s="36">
        <v>533</v>
      </c>
      <c r="G85" s="36">
        <v>0</v>
      </c>
      <c r="H85" s="36">
        <v>0</v>
      </c>
      <c r="I85" s="36">
        <v>6</v>
      </c>
      <c r="J85" s="270">
        <v>0</v>
      </c>
      <c r="K85" s="272">
        <v>539</v>
      </c>
      <c r="L85" s="36">
        <v>1935</v>
      </c>
      <c r="M85" s="282">
        <v>0.27855297157622738</v>
      </c>
      <c r="N85" s="36">
        <v>539</v>
      </c>
      <c r="O85" s="36">
        <v>539</v>
      </c>
      <c r="P85" s="36">
        <v>539</v>
      </c>
      <c r="Q85" s="36">
        <v>800.52387499999986</v>
      </c>
      <c r="R85" s="36">
        <v>800.52387499999986</v>
      </c>
    </row>
    <row r="86" spans="1:18" x14ac:dyDescent="0.35">
      <c r="A86" s="280">
        <v>1</v>
      </c>
      <c r="B86" s="280">
        <v>47</v>
      </c>
      <c r="C86" s="280" t="s">
        <v>33</v>
      </c>
      <c r="D86" s="281">
        <v>4702460</v>
      </c>
      <c r="E86" s="36" t="s">
        <v>378</v>
      </c>
      <c r="F86" s="36">
        <v>225</v>
      </c>
      <c r="G86" s="36">
        <v>0</v>
      </c>
      <c r="H86" s="36">
        <v>0</v>
      </c>
      <c r="I86" s="36">
        <v>2</v>
      </c>
      <c r="J86" s="270">
        <v>0</v>
      </c>
      <c r="K86" s="272">
        <v>227</v>
      </c>
      <c r="L86" s="36">
        <v>832</v>
      </c>
      <c r="M86" s="282">
        <v>0.27283653846153844</v>
      </c>
      <c r="N86" s="36">
        <v>227</v>
      </c>
      <c r="O86" s="36">
        <v>227</v>
      </c>
      <c r="P86" s="36">
        <v>227</v>
      </c>
      <c r="Q86" s="36">
        <v>332.31439999999998</v>
      </c>
      <c r="R86" s="36">
        <v>332.31439999999998</v>
      </c>
    </row>
    <row r="87" spans="1:18" x14ac:dyDescent="0.35">
      <c r="A87" s="280">
        <v>1</v>
      </c>
      <c r="B87" s="280">
        <v>47</v>
      </c>
      <c r="C87" s="280" t="s">
        <v>33</v>
      </c>
      <c r="D87" s="281">
        <v>4702490</v>
      </c>
      <c r="E87" s="36" t="s">
        <v>379</v>
      </c>
      <c r="F87" s="36">
        <v>804</v>
      </c>
      <c r="G87" s="36">
        <v>0</v>
      </c>
      <c r="H87" s="36">
        <v>0</v>
      </c>
      <c r="I87" s="36">
        <v>18</v>
      </c>
      <c r="J87" s="270">
        <v>0</v>
      </c>
      <c r="K87" s="272">
        <v>822</v>
      </c>
      <c r="L87" s="36">
        <v>4676</v>
      </c>
      <c r="M87" s="282">
        <v>0.17579127459366981</v>
      </c>
      <c r="N87" s="36">
        <v>822</v>
      </c>
      <c r="O87" s="36">
        <v>822</v>
      </c>
      <c r="P87" s="36">
        <v>822</v>
      </c>
      <c r="Q87" s="36">
        <v>892.10940000000005</v>
      </c>
      <c r="R87" s="36">
        <v>892.10940000000005</v>
      </c>
    </row>
    <row r="88" spans="1:18" x14ac:dyDescent="0.35">
      <c r="A88" s="280">
        <v>1</v>
      </c>
      <c r="B88" s="280">
        <v>47</v>
      </c>
      <c r="C88" s="280" t="s">
        <v>33</v>
      </c>
      <c r="D88" s="281">
        <v>4702520</v>
      </c>
      <c r="E88" s="36" t="s">
        <v>380</v>
      </c>
      <c r="F88" s="36">
        <v>846</v>
      </c>
      <c r="G88" s="36">
        <v>0</v>
      </c>
      <c r="H88" s="36">
        <v>0</v>
      </c>
      <c r="I88" s="36">
        <v>19</v>
      </c>
      <c r="J88" s="270">
        <v>0</v>
      </c>
      <c r="K88" s="272">
        <v>865</v>
      </c>
      <c r="L88" s="36">
        <v>5836</v>
      </c>
      <c r="M88" s="282">
        <v>0.1482179575051405</v>
      </c>
      <c r="N88" s="36">
        <v>865</v>
      </c>
      <c r="O88" s="36">
        <v>0</v>
      </c>
      <c r="P88" s="36">
        <v>865</v>
      </c>
      <c r="Q88" s="36">
        <v>952</v>
      </c>
      <c r="R88" s="36">
        <v>952</v>
      </c>
    </row>
    <row r="89" spans="1:18" x14ac:dyDescent="0.35">
      <c r="A89" s="280">
        <v>1</v>
      </c>
      <c r="B89" s="280">
        <v>47</v>
      </c>
      <c r="C89" s="280" t="s">
        <v>33</v>
      </c>
      <c r="D89" s="281">
        <v>4702550</v>
      </c>
      <c r="E89" s="36" t="s">
        <v>381</v>
      </c>
      <c r="F89" s="36">
        <v>949</v>
      </c>
      <c r="G89" s="36">
        <v>0</v>
      </c>
      <c r="H89" s="36">
        <v>0</v>
      </c>
      <c r="I89" s="36">
        <v>33</v>
      </c>
      <c r="J89" s="270">
        <v>0</v>
      </c>
      <c r="K89" s="272">
        <v>982</v>
      </c>
      <c r="L89" s="36">
        <v>4106</v>
      </c>
      <c r="M89" s="282">
        <v>0.23916220165611302</v>
      </c>
      <c r="N89" s="36">
        <v>982</v>
      </c>
      <c r="O89" s="36">
        <v>982</v>
      </c>
      <c r="P89" s="36">
        <v>982</v>
      </c>
      <c r="Q89" s="36">
        <v>1294.33645</v>
      </c>
      <c r="R89" s="36">
        <v>1294.33645</v>
      </c>
    </row>
    <row r="90" spans="1:18" x14ac:dyDescent="0.35">
      <c r="A90" s="280">
        <v>1</v>
      </c>
      <c r="B90" s="280">
        <v>47</v>
      </c>
      <c r="C90" s="280" t="s">
        <v>33</v>
      </c>
      <c r="D90" s="281">
        <v>4702580</v>
      </c>
      <c r="E90" s="36" t="s">
        <v>382</v>
      </c>
      <c r="F90" s="36">
        <v>4107</v>
      </c>
      <c r="G90" s="36">
        <v>65</v>
      </c>
      <c r="H90" s="36">
        <v>0</v>
      </c>
      <c r="I90" s="36">
        <v>89</v>
      </c>
      <c r="J90" s="270">
        <v>0</v>
      </c>
      <c r="K90" s="272">
        <v>4261</v>
      </c>
      <c r="L90" s="36">
        <v>16026</v>
      </c>
      <c r="M90" s="282">
        <v>0.26588044427804819</v>
      </c>
      <c r="N90" s="36">
        <v>4261</v>
      </c>
      <c r="O90" s="36">
        <v>4261</v>
      </c>
      <c r="P90" s="36">
        <v>4261</v>
      </c>
      <c r="Q90" s="36">
        <v>7045.5</v>
      </c>
      <c r="R90" s="36">
        <v>7045.5</v>
      </c>
    </row>
    <row r="91" spans="1:18" x14ac:dyDescent="0.35">
      <c r="A91" s="280">
        <v>1</v>
      </c>
      <c r="B91" s="280">
        <v>47</v>
      </c>
      <c r="C91" s="280" t="s">
        <v>33</v>
      </c>
      <c r="D91" s="281">
        <v>4702610</v>
      </c>
      <c r="E91" s="36" t="s">
        <v>383</v>
      </c>
      <c r="F91" s="36">
        <v>316</v>
      </c>
      <c r="G91" s="36">
        <v>0</v>
      </c>
      <c r="H91" s="36">
        <v>0</v>
      </c>
      <c r="I91" s="36">
        <v>4</v>
      </c>
      <c r="J91" s="270">
        <v>0</v>
      </c>
      <c r="K91" s="272">
        <v>320</v>
      </c>
      <c r="L91" s="36">
        <v>1248</v>
      </c>
      <c r="M91" s="282">
        <v>0.25641025641025639</v>
      </c>
      <c r="N91" s="36">
        <v>320</v>
      </c>
      <c r="O91" s="36">
        <v>320</v>
      </c>
      <c r="P91" s="36">
        <v>320</v>
      </c>
      <c r="Q91" s="36">
        <v>447.22159999999991</v>
      </c>
      <c r="R91" s="36">
        <v>447.22159999999991</v>
      </c>
    </row>
    <row r="92" spans="1:18" x14ac:dyDescent="0.35">
      <c r="A92" s="280">
        <v>1</v>
      </c>
      <c r="B92" s="280">
        <v>47</v>
      </c>
      <c r="C92" s="280" t="s">
        <v>33</v>
      </c>
      <c r="D92" s="281">
        <v>4702640</v>
      </c>
      <c r="E92" s="36" t="s">
        <v>384</v>
      </c>
      <c r="F92" s="36">
        <v>1044</v>
      </c>
      <c r="G92" s="36">
        <v>0</v>
      </c>
      <c r="H92" s="36">
        <v>0</v>
      </c>
      <c r="I92" s="36">
        <v>15</v>
      </c>
      <c r="J92" s="270">
        <v>0</v>
      </c>
      <c r="K92" s="272">
        <v>1059</v>
      </c>
      <c r="L92" s="36">
        <v>4244</v>
      </c>
      <c r="M92" s="282">
        <v>0.2495287464655985</v>
      </c>
      <c r="N92" s="36">
        <v>1059</v>
      </c>
      <c r="O92" s="36">
        <v>1059</v>
      </c>
      <c r="P92" s="36">
        <v>1059</v>
      </c>
      <c r="Q92" s="36">
        <v>1447.8273000000002</v>
      </c>
      <c r="R92" s="36">
        <v>1447.8273000000002</v>
      </c>
    </row>
    <row r="93" spans="1:18" x14ac:dyDescent="0.35">
      <c r="A93" s="280">
        <v>1</v>
      </c>
      <c r="B93" s="280">
        <v>47</v>
      </c>
      <c r="C93" s="280" t="s">
        <v>33</v>
      </c>
      <c r="D93" s="281">
        <v>4702670</v>
      </c>
      <c r="E93" s="36" t="s">
        <v>385</v>
      </c>
      <c r="F93" s="36">
        <v>963</v>
      </c>
      <c r="G93" s="36">
        <v>0</v>
      </c>
      <c r="H93" s="36">
        <v>0</v>
      </c>
      <c r="I93" s="36">
        <v>16</v>
      </c>
      <c r="J93" s="270">
        <v>0</v>
      </c>
      <c r="K93" s="272">
        <v>979</v>
      </c>
      <c r="L93" s="36">
        <v>5601</v>
      </c>
      <c r="M93" s="282">
        <v>0.17479021603285128</v>
      </c>
      <c r="N93" s="36">
        <v>979</v>
      </c>
      <c r="O93" s="36">
        <v>979</v>
      </c>
      <c r="P93" s="36">
        <v>979</v>
      </c>
      <c r="Q93" s="36">
        <v>1123</v>
      </c>
      <c r="R93" s="36">
        <v>1123</v>
      </c>
    </row>
    <row r="94" spans="1:18" x14ac:dyDescent="0.35">
      <c r="A94" s="280">
        <v>1</v>
      </c>
      <c r="B94" s="280">
        <v>47</v>
      </c>
      <c r="C94" s="280" t="s">
        <v>33</v>
      </c>
      <c r="D94" s="281">
        <v>4702700</v>
      </c>
      <c r="E94" s="36" t="s">
        <v>386</v>
      </c>
      <c r="F94" s="36">
        <v>632</v>
      </c>
      <c r="G94" s="36">
        <v>0</v>
      </c>
      <c r="H94" s="36">
        <v>0</v>
      </c>
      <c r="I94" s="36">
        <v>23</v>
      </c>
      <c r="J94" s="270">
        <v>0</v>
      </c>
      <c r="K94" s="272">
        <v>655</v>
      </c>
      <c r="L94" s="36">
        <v>5036</v>
      </c>
      <c r="M94" s="282">
        <v>0.13006354249404289</v>
      </c>
      <c r="N94" s="36">
        <v>655</v>
      </c>
      <c r="O94" s="36">
        <v>0</v>
      </c>
      <c r="P94" s="36">
        <v>655</v>
      </c>
      <c r="Q94" s="36">
        <v>655</v>
      </c>
      <c r="R94" s="36">
        <v>655</v>
      </c>
    </row>
    <row r="95" spans="1:18" x14ac:dyDescent="0.35">
      <c r="A95" s="280">
        <v>1</v>
      </c>
      <c r="B95" s="280">
        <v>47</v>
      </c>
      <c r="C95" s="280" t="s">
        <v>33</v>
      </c>
      <c r="D95" s="281">
        <v>4702760</v>
      </c>
      <c r="E95" s="36" t="s">
        <v>387</v>
      </c>
      <c r="F95" s="36">
        <v>2470</v>
      </c>
      <c r="G95" s="36">
        <v>86</v>
      </c>
      <c r="H95" s="36">
        <v>0</v>
      </c>
      <c r="I95" s="36">
        <v>38</v>
      </c>
      <c r="J95" s="270">
        <v>0</v>
      </c>
      <c r="K95" s="272">
        <v>2594</v>
      </c>
      <c r="L95" s="36">
        <v>15083</v>
      </c>
      <c r="M95" s="282">
        <v>0.17198170125306636</v>
      </c>
      <c r="N95" s="36">
        <v>2594</v>
      </c>
      <c r="O95" s="36">
        <v>2594</v>
      </c>
      <c r="P95" s="36">
        <v>2594</v>
      </c>
      <c r="Q95" s="36">
        <v>3711.5</v>
      </c>
      <c r="R95" s="36">
        <v>3711.5</v>
      </c>
    </row>
    <row r="96" spans="1:18" x14ac:dyDescent="0.35">
      <c r="A96" s="280">
        <v>1</v>
      </c>
      <c r="B96" s="280">
        <v>47</v>
      </c>
      <c r="C96" s="280" t="s">
        <v>33</v>
      </c>
      <c r="D96" s="281">
        <v>4702790</v>
      </c>
      <c r="E96" s="36" t="s">
        <v>388</v>
      </c>
      <c r="F96" s="36">
        <v>257</v>
      </c>
      <c r="G96" s="36">
        <v>0</v>
      </c>
      <c r="H96" s="36">
        <v>0</v>
      </c>
      <c r="I96" s="36">
        <v>2</v>
      </c>
      <c r="J96" s="270">
        <v>0</v>
      </c>
      <c r="K96" s="272">
        <v>259</v>
      </c>
      <c r="L96" s="36">
        <v>1078</v>
      </c>
      <c r="M96" s="282">
        <v>0.24025974025974026</v>
      </c>
      <c r="N96" s="36">
        <v>259</v>
      </c>
      <c r="O96" s="36">
        <v>259</v>
      </c>
      <c r="P96" s="36">
        <v>259</v>
      </c>
      <c r="Q96" s="36">
        <v>342.77635000000004</v>
      </c>
      <c r="R96" s="36">
        <v>342.77635000000004</v>
      </c>
    </row>
    <row r="97" spans="1:18" x14ac:dyDescent="0.35">
      <c r="A97" s="280">
        <v>1</v>
      </c>
      <c r="B97" s="280">
        <v>47</v>
      </c>
      <c r="C97" s="280" t="s">
        <v>33</v>
      </c>
      <c r="D97" s="281">
        <v>4702820</v>
      </c>
      <c r="E97" s="36" t="s">
        <v>389</v>
      </c>
      <c r="F97" s="36">
        <v>1230</v>
      </c>
      <c r="G97" s="36">
        <v>0</v>
      </c>
      <c r="H97" s="36">
        <v>0</v>
      </c>
      <c r="I97" s="36">
        <v>28</v>
      </c>
      <c r="J97" s="270">
        <v>0</v>
      </c>
      <c r="K97" s="272">
        <v>1258</v>
      </c>
      <c r="L97" s="36">
        <v>6682</v>
      </c>
      <c r="M97" s="282">
        <v>0.18826698593235558</v>
      </c>
      <c r="N97" s="36">
        <v>1258</v>
      </c>
      <c r="O97" s="36">
        <v>1258</v>
      </c>
      <c r="P97" s="36">
        <v>1258</v>
      </c>
      <c r="Q97" s="36">
        <v>1541.5</v>
      </c>
      <c r="R97" s="36">
        <v>1541.5</v>
      </c>
    </row>
    <row r="98" spans="1:18" x14ac:dyDescent="0.35">
      <c r="A98" s="280">
        <v>1</v>
      </c>
      <c r="B98" s="280">
        <v>47</v>
      </c>
      <c r="C98" s="280" t="s">
        <v>33</v>
      </c>
      <c r="D98" s="281">
        <v>4702880</v>
      </c>
      <c r="E98" s="36" t="s">
        <v>390</v>
      </c>
      <c r="F98" s="36">
        <v>1291</v>
      </c>
      <c r="G98" s="36">
        <v>0</v>
      </c>
      <c r="H98" s="36">
        <v>0</v>
      </c>
      <c r="I98" s="36">
        <v>20</v>
      </c>
      <c r="J98" s="270">
        <v>0</v>
      </c>
      <c r="K98" s="272">
        <v>1311</v>
      </c>
      <c r="L98" s="36">
        <v>4377</v>
      </c>
      <c r="M98" s="282">
        <v>0.29952021932830708</v>
      </c>
      <c r="N98" s="36">
        <v>1311</v>
      </c>
      <c r="O98" s="36">
        <v>1311</v>
      </c>
      <c r="P98" s="36">
        <v>1311</v>
      </c>
      <c r="Q98" s="36">
        <v>2040.2315250000001</v>
      </c>
      <c r="R98" s="36">
        <v>2040.2315250000001</v>
      </c>
    </row>
    <row r="99" spans="1:18" x14ac:dyDescent="0.35">
      <c r="A99" s="280">
        <v>1</v>
      </c>
      <c r="B99" s="280">
        <v>47</v>
      </c>
      <c r="C99" s="280" t="s">
        <v>33</v>
      </c>
      <c r="D99" s="281">
        <v>4702910</v>
      </c>
      <c r="E99" s="36" t="s">
        <v>391</v>
      </c>
      <c r="F99" s="36">
        <v>469</v>
      </c>
      <c r="G99" s="36">
        <v>0</v>
      </c>
      <c r="H99" s="36">
        <v>0</v>
      </c>
      <c r="I99" s="36">
        <v>10</v>
      </c>
      <c r="J99" s="270">
        <v>0</v>
      </c>
      <c r="K99" s="272">
        <v>479</v>
      </c>
      <c r="L99" s="36">
        <v>1886</v>
      </c>
      <c r="M99" s="282">
        <v>0.25397667020148462</v>
      </c>
      <c r="N99" s="36">
        <v>479</v>
      </c>
      <c r="O99" s="36">
        <v>479</v>
      </c>
      <c r="P99" s="36">
        <v>479</v>
      </c>
      <c r="Q99" s="36">
        <v>664.37495000000001</v>
      </c>
      <c r="R99" s="36">
        <v>664.37495000000001</v>
      </c>
    </row>
    <row r="100" spans="1:18" x14ac:dyDescent="0.35">
      <c r="A100" s="280">
        <v>1</v>
      </c>
      <c r="B100" s="280">
        <v>47</v>
      </c>
      <c r="C100" s="280" t="s">
        <v>33</v>
      </c>
      <c r="D100" s="281">
        <v>4702970</v>
      </c>
      <c r="E100" s="36" t="s">
        <v>392</v>
      </c>
      <c r="F100" s="36">
        <v>403</v>
      </c>
      <c r="G100" s="36">
        <v>0</v>
      </c>
      <c r="H100" s="36">
        <v>0</v>
      </c>
      <c r="I100" s="36">
        <v>6</v>
      </c>
      <c r="J100" s="270">
        <v>0</v>
      </c>
      <c r="K100" s="272">
        <v>409</v>
      </c>
      <c r="L100" s="36">
        <v>1993</v>
      </c>
      <c r="M100" s="282">
        <v>0.20521826392373307</v>
      </c>
      <c r="N100" s="36">
        <v>409</v>
      </c>
      <c r="O100" s="36">
        <v>409</v>
      </c>
      <c r="P100" s="36">
        <v>409</v>
      </c>
      <c r="Q100" s="36">
        <v>482.86795000000001</v>
      </c>
      <c r="R100" s="36">
        <v>482.86795000000001</v>
      </c>
    </row>
    <row r="101" spans="1:18" x14ac:dyDescent="0.35">
      <c r="A101" s="280"/>
      <c r="B101" s="280"/>
      <c r="C101" s="280"/>
      <c r="D101" s="281">
        <v>4700150</v>
      </c>
      <c r="E101" s="285" t="s">
        <v>393</v>
      </c>
      <c r="F101" s="36">
        <v>648</v>
      </c>
      <c r="G101" s="36">
        <v>0</v>
      </c>
      <c r="H101" s="36">
        <v>0</v>
      </c>
      <c r="I101" s="36">
        <v>11</v>
      </c>
      <c r="J101" s="270">
        <v>0</v>
      </c>
      <c r="K101" s="272">
        <v>659</v>
      </c>
      <c r="L101" s="36">
        <v>2900</v>
      </c>
      <c r="M101" s="282">
        <v>0.22724137931034483</v>
      </c>
      <c r="N101" s="36">
        <v>659</v>
      </c>
      <c r="O101" s="36">
        <v>659</v>
      </c>
      <c r="P101" s="36">
        <v>659</v>
      </c>
      <c r="Q101" s="36">
        <v>827.74250000000006</v>
      </c>
      <c r="R101" s="36">
        <v>827.74250000000006</v>
      </c>
    </row>
    <row r="102" spans="1:18" x14ac:dyDescent="0.35">
      <c r="A102" s="280">
        <v>1</v>
      </c>
      <c r="B102" s="280">
        <v>47</v>
      </c>
      <c r="C102" s="280" t="s">
        <v>33</v>
      </c>
      <c r="D102" s="281">
        <v>4703000</v>
      </c>
      <c r="E102" s="36" t="s">
        <v>394</v>
      </c>
      <c r="F102" s="36">
        <v>1354</v>
      </c>
      <c r="G102" s="36">
        <v>0</v>
      </c>
      <c r="H102" s="36">
        <v>0</v>
      </c>
      <c r="I102" s="36">
        <v>18</v>
      </c>
      <c r="J102" s="270">
        <v>0</v>
      </c>
      <c r="K102" s="272">
        <v>1372</v>
      </c>
      <c r="L102" s="36">
        <v>6019</v>
      </c>
      <c r="M102" s="282">
        <v>0.22794484133577006</v>
      </c>
      <c r="N102" s="36">
        <v>1372</v>
      </c>
      <c r="O102" s="36">
        <v>1372</v>
      </c>
      <c r="P102" s="36">
        <v>1372</v>
      </c>
      <c r="Q102" s="36">
        <v>1728.5791749999996</v>
      </c>
      <c r="R102" s="36">
        <v>1728.5791749999996</v>
      </c>
    </row>
    <row r="103" spans="1:18" x14ac:dyDescent="0.35">
      <c r="A103" s="280">
        <v>1</v>
      </c>
      <c r="B103" s="280">
        <v>47</v>
      </c>
      <c r="C103" s="280" t="s">
        <v>33</v>
      </c>
      <c r="D103" s="281">
        <v>4703030</v>
      </c>
      <c r="E103" s="284" t="s">
        <v>395</v>
      </c>
      <c r="F103" s="283">
        <v>6134</v>
      </c>
      <c r="G103" s="283">
        <v>84</v>
      </c>
      <c r="H103" s="283">
        <v>0</v>
      </c>
      <c r="I103" s="283">
        <v>150</v>
      </c>
      <c r="J103" s="283">
        <v>0</v>
      </c>
      <c r="K103" s="283">
        <v>6368</v>
      </c>
      <c r="L103" s="283">
        <v>35928</v>
      </c>
      <c r="M103" s="289">
        <v>0.17724337564016923</v>
      </c>
      <c r="N103" s="283">
        <v>6142</v>
      </c>
      <c r="O103" s="283">
        <v>6142</v>
      </c>
      <c r="P103" s="283">
        <v>6142</v>
      </c>
      <c r="Q103" s="283">
        <v>10807.5</v>
      </c>
      <c r="R103" s="283">
        <v>10807.5</v>
      </c>
    </row>
    <row r="104" spans="1:18" x14ac:dyDescent="0.35">
      <c r="A104" s="280">
        <v>1</v>
      </c>
      <c r="B104" s="280">
        <v>47</v>
      </c>
      <c r="C104" s="280" t="s">
        <v>33</v>
      </c>
      <c r="D104" s="281">
        <v>4700078</v>
      </c>
      <c r="E104" s="36" t="s">
        <v>396</v>
      </c>
      <c r="F104" s="36">
        <v>153</v>
      </c>
      <c r="G104" s="36">
        <v>0</v>
      </c>
      <c r="H104" s="36">
        <v>0</v>
      </c>
      <c r="I104" s="36">
        <v>2</v>
      </c>
      <c r="J104" s="36">
        <v>0</v>
      </c>
      <c r="K104" s="36">
        <v>155</v>
      </c>
      <c r="L104" s="36">
        <v>976</v>
      </c>
      <c r="M104" s="282">
        <v>0.15881147540983606</v>
      </c>
      <c r="N104" s="36">
        <v>155</v>
      </c>
      <c r="O104" s="36">
        <v>155</v>
      </c>
      <c r="P104" s="36">
        <v>155</v>
      </c>
      <c r="Q104" s="36">
        <v>157.20439999999999</v>
      </c>
      <c r="R104" s="36">
        <v>157.20439999999999</v>
      </c>
    </row>
    <row r="105" spans="1:18" x14ac:dyDescent="0.35">
      <c r="A105" s="280">
        <v>1</v>
      </c>
      <c r="B105" s="280">
        <v>47</v>
      </c>
      <c r="C105" s="280" t="s">
        <v>33</v>
      </c>
      <c r="D105" s="281">
        <v>4703060</v>
      </c>
      <c r="E105" s="36" t="s">
        <v>397</v>
      </c>
      <c r="F105" s="36">
        <v>851</v>
      </c>
      <c r="G105" s="36">
        <v>0</v>
      </c>
      <c r="H105" s="36">
        <v>0</v>
      </c>
      <c r="I105" s="36">
        <v>17</v>
      </c>
      <c r="J105" s="36">
        <v>0</v>
      </c>
      <c r="K105" s="36">
        <v>868</v>
      </c>
      <c r="L105" s="36">
        <v>3234</v>
      </c>
      <c r="M105" s="282">
        <v>0.26839826839826841</v>
      </c>
      <c r="N105" s="36">
        <v>868</v>
      </c>
      <c r="O105" s="36">
        <v>868</v>
      </c>
      <c r="P105" s="36">
        <v>868</v>
      </c>
      <c r="Q105" s="36">
        <v>1255.8290500000001</v>
      </c>
      <c r="R105" s="36">
        <v>1255.8290500000001</v>
      </c>
    </row>
    <row r="106" spans="1:18" x14ac:dyDescent="0.35">
      <c r="A106" s="280">
        <v>1</v>
      </c>
      <c r="B106" s="280">
        <v>47</v>
      </c>
      <c r="C106" s="280" t="s">
        <v>33</v>
      </c>
      <c r="D106" s="281">
        <v>4703090</v>
      </c>
      <c r="E106" s="284" t="s">
        <v>398</v>
      </c>
      <c r="F106" s="283">
        <v>1433.7265056475735</v>
      </c>
      <c r="G106" s="36">
        <v>0</v>
      </c>
      <c r="H106" s="36">
        <v>0</v>
      </c>
      <c r="I106" s="36">
        <v>39</v>
      </c>
      <c r="J106" s="36">
        <v>0</v>
      </c>
      <c r="K106" s="272">
        <v>1472.7265056475735</v>
      </c>
      <c r="L106" s="283">
        <v>11309</v>
      </c>
      <c r="M106" s="282">
        <v>0.13022605939053616</v>
      </c>
      <c r="N106" s="36">
        <v>1469</v>
      </c>
      <c r="O106" s="36">
        <v>0</v>
      </c>
      <c r="P106" s="36">
        <v>1469</v>
      </c>
      <c r="Q106" s="36">
        <v>1858</v>
      </c>
      <c r="R106" s="36">
        <v>1858</v>
      </c>
    </row>
    <row r="107" spans="1:18" x14ac:dyDescent="0.35">
      <c r="A107" s="280">
        <v>1</v>
      </c>
      <c r="B107" s="280">
        <v>47</v>
      </c>
      <c r="C107" s="280" t="s">
        <v>33</v>
      </c>
      <c r="D107" s="281">
        <v>4703150</v>
      </c>
      <c r="E107" s="36" t="s">
        <v>399</v>
      </c>
      <c r="F107" s="36">
        <v>372</v>
      </c>
      <c r="G107" s="36">
        <v>0</v>
      </c>
      <c r="H107" s="36">
        <v>0</v>
      </c>
      <c r="I107" s="36">
        <v>7</v>
      </c>
      <c r="J107" s="36">
        <v>0</v>
      </c>
      <c r="K107" s="272">
        <v>379</v>
      </c>
      <c r="L107" s="36">
        <v>732</v>
      </c>
      <c r="M107" s="282">
        <v>0.51775956284153002</v>
      </c>
      <c r="N107" s="36">
        <v>379</v>
      </c>
      <c r="O107" s="36">
        <v>379</v>
      </c>
      <c r="P107" s="36">
        <v>379</v>
      </c>
      <c r="Q107" s="36">
        <v>933.56590000000006</v>
      </c>
      <c r="R107" s="36">
        <v>933.56590000000006</v>
      </c>
    </row>
    <row r="108" spans="1:18" x14ac:dyDescent="0.35">
      <c r="A108" s="280">
        <v>1</v>
      </c>
      <c r="B108" s="280">
        <v>47</v>
      </c>
      <c r="C108" s="280" t="s">
        <v>33</v>
      </c>
      <c r="D108" s="281">
        <v>4703210</v>
      </c>
      <c r="E108" s="36" t="s">
        <v>400</v>
      </c>
      <c r="F108" s="36">
        <v>821</v>
      </c>
      <c r="G108" s="36">
        <v>0</v>
      </c>
      <c r="H108" s="36">
        <v>0</v>
      </c>
      <c r="I108" s="36">
        <v>15</v>
      </c>
      <c r="J108" s="36">
        <v>0</v>
      </c>
      <c r="K108" s="272">
        <v>836</v>
      </c>
      <c r="L108" s="36">
        <v>4591</v>
      </c>
      <c r="M108" s="282">
        <v>0.18209540405140492</v>
      </c>
      <c r="N108" s="36">
        <v>836</v>
      </c>
      <c r="O108" s="36">
        <v>836</v>
      </c>
      <c r="P108" s="36">
        <v>836</v>
      </c>
      <c r="Q108" s="36">
        <v>926.54165000000023</v>
      </c>
      <c r="R108" s="36">
        <v>926.54165000000023</v>
      </c>
    </row>
    <row r="109" spans="1:18" x14ac:dyDescent="0.35">
      <c r="A109" s="280">
        <v>1</v>
      </c>
      <c r="B109" s="280">
        <v>47</v>
      </c>
      <c r="C109" s="280" t="s">
        <v>33</v>
      </c>
      <c r="D109" s="281">
        <v>4703240</v>
      </c>
      <c r="E109" s="36" t="s">
        <v>401</v>
      </c>
      <c r="F109" s="36">
        <v>728</v>
      </c>
      <c r="G109" s="36">
        <v>0</v>
      </c>
      <c r="H109" s="36">
        <v>0</v>
      </c>
      <c r="I109" s="36">
        <v>10</v>
      </c>
      <c r="J109" s="36">
        <v>0</v>
      </c>
      <c r="K109" s="272">
        <v>738</v>
      </c>
      <c r="L109" s="36">
        <v>3315</v>
      </c>
      <c r="M109" s="282">
        <v>0.22262443438914026</v>
      </c>
      <c r="N109" s="36">
        <v>738</v>
      </c>
      <c r="O109" s="36">
        <v>738</v>
      </c>
      <c r="P109" s="36">
        <v>738</v>
      </c>
      <c r="Q109" s="36">
        <v>907.93237499999998</v>
      </c>
      <c r="R109" s="36">
        <v>907.93237499999998</v>
      </c>
    </row>
    <row r="110" spans="1:18" x14ac:dyDescent="0.35">
      <c r="A110" s="280">
        <v>1</v>
      </c>
      <c r="B110" s="280">
        <v>47</v>
      </c>
      <c r="C110" s="280" t="s">
        <v>33</v>
      </c>
      <c r="D110" s="281">
        <v>4703270</v>
      </c>
      <c r="E110" s="36" t="s">
        <v>402</v>
      </c>
      <c r="F110" s="36">
        <v>186</v>
      </c>
      <c r="G110" s="36">
        <v>0</v>
      </c>
      <c r="H110" s="36">
        <v>0</v>
      </c>
      <c r="I110" s="36">
        <v>12</v>
      </c>
      <c r="J110" s="36">
        <v>0</v>
      </c>
      <c r="K110" s="272">
        <v>198</v>
      </c>
      <c r="L110" s="36">
        <v>506</v>
      </c>
      <c r="M110" s="282">
        <v>0.39130434782608697</v>
      </c>
      <c r="N110" s="36">
        <v>198</v>
      </c>
      <c r="O110" s="36">
        <v>198</v>
      </c>
      <c r="P110" s="36">
        <v>198</v>
      </c>
      <c r="Q110" s="36">
        <v>389.38845000000009</v>
      </c>
      <c r="R110" s="36">
        <v>389.38845000000009</v>
      </c>
    </row>
    <row r="111" spans="1:18" x14ac:dyDescent="0.35">
      <c r="A111" s="280">
        <v>1</v>
      </c>
      <c r="B111" s="280">
        <v>47</v>
      </c>
      <c r="C111" s="280" t="s">
        <v>33</v>
      </c>
      <c r="D111" s="281">
        <v>4703300</v>
      </c>
      <c r="E111" s="36" t="s">
        <v>403</v>
      </c>
      <c r="F111" s="36">
        <v>827</v>
      </c>
      <c r="G111" s="36">
        <v>0</v>
      </c>
      <c r="H111" s="36">
        <v>0</v>
      </c>
      <c r="I111" s="36">
        <v>13</v>
      </c>
      <c r="J111" s="36">
        <v>0</v>
      </c>
      <c r="K111" s="272">
        <v>840</v>
      </c>
      <c r="L111" s="36">
        <v>3622</v>
      </c>
      <c r="M111" s="282">
        <v>0.23191606847045831</v>
      </c>
      <c r="N111" s="36">
        <v>840</v>
      </c>
      <c r="O111" s="36">
        <v>840</v>
      </c>
      <c r="P111" s="36">
        <v>840</v>
      </c>
      <c r="Q111" s="36">
        <v>1076.1511500000001</v>
      </c>
      <c r="R111" s="36">
        <v>1076.1511500000001</v>
      </c>
    </row>
    <row r="112" spans="1:18" x14ac:dyDescent="0.35">
      <c r="A112" s="280">
        <v>1</v>
      </c>
      <c r="B112" s="280">
        <v>47</v>
      </c>
      <c r="C112" s="280" t="s">
        <v>33</v>
      </c>
      <c r="D112" s="281">
        <v>4703330</v>
      </c>
      <c r="E112" s="36" t="s">
        <v>404</v>
      </c>
      <c r="F112" s="36">
        <v>415</v>
      </c>
      <c r="G112" s="36">
        <v>0</v>
      </c>
      <c r="H112" s="36">
        <v>0</v>
      </c>
      <c r="I112" s="36">
        <v>1</v>
      </c>
      <c r="J112" s="36">
        <v>0</v>
      </c>
      <c r="K112" s="272">
        <v>416</v>
      </c>
      <c r="L112" s="36">
        <v>1240</v>
      </c>
      <c r="M112" s="282">
        <v>0.33548387096774196</v>
      </c>
      <c r="N112" s="36">
        <v>416</v>
      </c>
      <c r="O112" s="36">
        <v>416</v>
      </c>
      <c r="P112" s="36">
        <v>416</v>
      </c>
      <c r="Q112" s="36">
        <v>720.99500000000035</v>
      </c>
      <c r="R112" s="36">
        <v>720.99500000000035</v>
      </c>
    </row>
    <row r="113" spans="1:19" x14ac:dyDescent="0.35">
      <c r="A113" s="280">
        <v>1</v>
      </c>
      <c r="B113" s="280">
        <v>47</v>
      </c>
      <c r="C113" s="280" t="s">
        <v>33</v>
      </c>
      <c r="D113" s="281">
        <v>4703360</v>
      </c>
      <c r="E113" s="36" t="s">
        <v>405</v>
      </c>
      <c r="F113" s="36">
        <v>379</v>
      </c>
      <c r="G113" s="36">
        <v>44</v>
      </c>
      <c r="H113" s="36">
        <v>0</v>
      </c>
      <c r="I113" s="36">
        <v>4</v>
      </c>
      <c r="J113" s="36">
        <v>0</v>
      </c>
      <c r="K113" s="272">
        <v>427</v>
      </c>
      <c r="L113" s="36">
        <v>1243</v>
      </c>
      <c r="M113" s="282">
        <v>0.34352373290426386</v>
      </c>
      <c r="N113" s="36">
        <v>427</v>
      </c>
      <c r="O113" s="36">
        <v>427</v>
      </c>
      <c r="P113" s="36">
        <v>427</v>
      </c>
      <c r="Q113" s="36">
        <v>755.21837499999992</v>
      </c>
      <c r="R113" s="36">
        <v>755.21837499999992</v>
      </c>
    </row>
    <row r="114" spans="1:19" x14ac:dyDescent="0.35">
      <c r="A114" s="280">
        <v>1</v>
      </c>
      <c r="B114" s="280">
        <v>47</v>
      </c>
      <c r="C114" s="280" t="s">
        <v>33</v>
      </c>
      <c r="D114" s="281">
        <v>4703390</v>
      </c>
      <c r="E114" s="36" t="s">
        <v>406</v>
      </c>
      <c r="F114" s="36">
        <v>175</v>
      </c>
      <c r="G114" s="36">
        <v>0</v>
      </c>
      <c r="H114" s="36">
        <v>0</v>
      </c>
      <c r="I114" s="36">
        <v>2</v>
      </c>
      <c r="J114" s="36">
        <v>0</v>
      </c>
      <c r="K114" s="272">
        <v>177</v>
      </c>
      <c r="L114" s="36">
        <v>723</v>
      </c>
      <c r="M114" s="282">
        <v>0.24481327800829875</v>
      </c>
      <c r="N114" s="36">
        <v>177</v>
      </c>
      <c r="O114" s="36">
        <v>177</v>
      </c>
      <c r="P114" s="36">
        <v>177</v>
      </c>
      <c r="Q114" s="36">
        <v>238.12597500000001</v>
      </c>
      <c r="R114" s="36">
        <v>238.12597500000001</v>
      </c>
    </row>
    <row r="115" spans="1:19" x14ac:dyDescent="0.35">
      <c r="A115" s="280">
        <v>1</v>
      </c>
      <c r="B115" s="280">
        <v>47</v>
      </c>
      <c r="C115" s="280" t="s">
        <v>33</v>
      </c>
      <c r="D115" s="281">
        <v>4703420</v>
      </c>
      <c r="E115" s="36" t="s">
        <v>407</v>
      </c>
      <c r="F115" s="36">
        <v>583</v>
      </c>
      <c r="G115" s="36">
        <v>0</v>
      </c>
      <c r="H115" s="36">
        <v>0</v>
      </c>
      <c r="I115" s="36">
        <v>9</v>
      </c>
      <c r="J115" s="36">
        <v>0</v>
      </c>
      <c r="K115" s="272">
        <v>592</v>
      </c>
      <c r="L115" s="36">
        <v>2565</v>
      </c>
      <c r="M115" s="282">
        <v>0.23079922027290448</v>
      </c>
      <c r="N115" s="36">
        <v>592</v>
      </c>
      <c r="O115" s="36">
        <v>592</v>
      </c>
      <c r="P115" s="36">
        <v>592</v>
      </c>
      <c r="Q115" s="36">
        <v>754.93862499999989</v>
      </c>
      <c r="R115" s="36">
        <v>754.93862499999989</v>
      </c>
    </row>
    <row r="116" spans="1:19" x14ac:dyDescent="0.35">
      <c r="A116" s="280">
        <v>1</v>
      </c>
      <c r="B116" s="280">
        <v>47</v>
      </c>
      <c r="C116" s="280" t="s">
        <v>33</v>
      </c>
      <c r="D116" s="281">
        <v>4703450</v>
      </c>
      <c r="E116" s="36" t="s">
        <v>408</v>
      </c>
      <c r="F116" s="36">
        <v>2527</v>
      </c>
      <c r="G116" s="36">
        <v>23</v>
      </c>
      <c r="H116" s="36">
        <v>0</v>
      </c>
      <c r="I116" s="36">
        <v>59</v>
      </c>
      <c r="J116" s="36">
        <v>0</v>
      </c>
      <c r="K116" s="272">
        <v>2609</v>
      </c>
      <c r="L116" s="36">
        <v>11503</v>
      </c>
      <c r="M116" s="282">
        <v>0.22681039728766408</v>
      </c>
      <c r="N116" s="36">
        <v>2609</v>
      </c>
      <c r="O116" s="36">
        <v>2609</v>
      </c>
      <c r="P116" s="36">
        <v>2609</v>
      </c>
      <c r="Q116" s="36">
        <v>3741.5</v>
      </c>
      <c r="R116" s="36">
        <v>3741.5</v>
      </c>
    </row>
    <row r="117" spans="1:19" x14ac:dyDescent="0.35">
      <c r="A117" s="280">
        <v>1</v>
      </c>
      <c r="B117" s="280">
        <v>47</v>
      </c>
      <c r="C117" s="280" t="s">
        <v>33</v>
      </c>
      <c r="D117" s="281">
        <v>4703480</v>
      </c>
      <c r="E117" s="36" t="s">
        <v>409</v>
      </c>
      <c r="F117" s="36">
        <v>1091</v>
      </c>
      <c r="G117" s="36">
        <v>0</v>
      </c>
      <c r="H117" s="36">
        <v>0</v>
      </c>
      <c r="I117" s="36">
        <v>31</v>
      </c>
      <c r="J117" s="36">
        <v>0</v>
      </c>
      <c r="K117" s="272">
        <v>1122</v>
      </c>
      <c r="L117" s="36">
        <v>4765</v>
      </c>
      <c r="M117" s="282">
        <v>0.23546694648478489</v>
      </c>
      <c r="N117" s="36">
        <v>1122</v>
      </c>
      <c r="O117" s="36">
        <v>1122</v>
      </c>
      <c r="P117" s="36">
        <v>1122</v>
      </c>
      <c r="Q117" s="36">
        <v>1458.0536250000005</v>
      </c>
      <c r="R117" s="36">
        <v>1458.0536250000005</v>
      </c>
    </row>
    <row r="118" spans="1:19" x14ac:dyDescent="0.35">
      <c r="A118" s="280">
        <v>1</v>
      </c>
      <c r="B118" s="280">
        <v>47</v>
      </c>
      <c r="C118" s="280" t="s">
        <v>33</v>
      </c>
      <c r="D118" s="281">
        <v>4703510</v>
      </c>
      <c r="E118" s="36" t="s">
        <v>410</v>
      </c>
      <c r="F118" s="36">
        <v>52</v>
      </c>
      <c r="G118" s="36">
        <v>0</v>
      </c>
      <c r="H118" s="36">
        <v>0</v>
      </c>
      <c r="I118" s="36">
        <v>0</v>
      </c>
      <c r="J118" s="36">
        <v>0</v>
      </c>
      <c r="K118" s="272">
        <v>52</v>
      </c>
      <c r="L118" s="36">
        <v>160</v>
      </c>
      <c r="M118" s="282">
        <v>0.32500000000000001</v>
      </c>
      <c r="N118" s="36">
        <v>52</v>
      </c>
      <c r="O118" s="36">
        <v>52</v>
      </c>
      <c r="P118" s="36">
        <v>52</v>
      </c>
      <c r="Q118" s="36">
        <v>87.580000000000027</v>
      </c>
      <c r="R118" s="36">
        <v>87.580000000000027</v>
      </c>
    </row>
    <row r="119" spans="1:19" x14ac:dyDescent="0.35">
      <c r="A119" s="280">
        <v>1</v>
      </c>
      <c r="B119" s="280">
        <v>47</v>
      </c>
      <c r="C119" s="280" t="s">
        <v>33</v>
      </c>
      <c r="D119" s="281">
        <v>4703540</v>
      </c>
      <c r="E119" s="36" t="s">
        <v>411</v>
      </c>
      <c r="F119" s="36">
        <v>1583</v>
      </c>
      <c r="G119" s="36">
        <v>72</v>
      </c>
      <c r="H119" s="36">
        <v>0</v>
      </c>
      <c r="I119" s="36">
        <v>26</v>
      </c>
      <c r="J119" s="36">
        <v>0</v>
      </c>
      <c r="K119" s="272">
        <v>1681</v>
      </c>
      <c r="L119" s="36">
        <v>7226</v>
      </c>
      <c r="M119" s="282">
        <v>0.23263216163852754</v>
      </c>
      <c r="N119" s="36">
        <v>1681</v>
      </c>
      <c r="O119" s="36">
        <v>1681</v>
      </c>
      <c r="P119" s="36">
        <v>1681</v>
      </c>
      <c r="Q119" s="36">
        <v>2176</v>
      </c>
      <c r="R119" s="36">
        <v>2176</v>
      </c>
    </row>
    <row r="120" spans="1:19" x14ac:dyDescent="0.35">
      <c r="A120" s="280">
        <v>1</v>
      </c>
      <c r="B120" s="280">
        <v>47</v>
      </c>
      <c r="C120" s="280" t="s">
        <v>33</v>
      </c>
      <c r="D120" s="281">
        <v>4703590</v>
      </c>
      <c r="E120" s="36" t="s">
        <v>412</v>
      </c>
      <c r="F120" s="36">
        <v>1832</v>
      </c>
      <c r="G120" s="36">
        <v>0</v>
      </c>
      <c r="H120" s="36">
        <v>0</v>
      </c>
      <c r="I120" s="36">
        <v>15</v>
      </c>
      <c r="J120" s="36">
        <v>0</v>
      </c>
      <c r="K120" s="272">
        <v>1847</v>
      </c>
      <c r="L120" s="36">
        <v>12533</v>
      </c>
      <c r="M120" s="282">
        <v>0.14737094071650841</v>
      </c>
      <c r="N120" s="36">
        <v>1847</v>
      </c>
      <c r="O120" s="36">
        <v>0</v>
      </c>
      <c r="P120" s="36">
        <v>1847</v>
      </c>
      <c r="Q120" s="36">
        <v>2425</v>
      </c>
      <c r="R120" s="36">
        <v>2425</v>
      </c>
    </row>
    <row r="121" spans="1:19" x14ac:dyDescent="0.35">
      <c r="A121" s="280">
        <v>1</v>
      </c>
      <c r="B121" s="280">
        <v>47</v>
      </c>
      <c r="C121" s="280" t="s">
        <v>33</v>
      </c>
      <c r="D121" s="281">
        <v>4703600</v>
      </c>
      <c r="E121" s="36" t="s">
        <v>413</v>
      </c>
      <c r="F121" s="36">
        <v>131</v>
      </c>
      <c r="G121" s="36">
        <v>0</v>
      </c>
      <c r="H121" s="36">
        <v>0</v>
      </c>
      <c r="I121" s="36">
        <v>0</v>
      </c>
      <c r="J121" s="36">
        <v>0</v>
      </c>
      <c r="K121" s="272">
        <v>131</v>
      </c>
      <c r="L121" s="36">
        <v>444</v>
      </c>
      <c r="M121" s="282">
        <v>0.29504504504504503</v>
      </c>
      <c r="N121" s="36">
        <v>131</v>
      </c>
      <c r="O121" s="36">
        <v>131</v>
      </c>
      <c r="P121" s="36">
        <v>131</v>
      </c>
      <c r="Q121" s="36">
        <v>201.99229999999994</v>
      </c>
      <c r="R121" s="36">
        <v>201.99229999999994</v>
      </c>
    </row>
    <row r="122" spans="1:19" x14ac:dyDescent="0.35">
      <c r="A122" s="280">
        <v>1</v>
      </c>
      <c r="B122" s="280">
        <v>47</v>
      </c>
      <c r="C122" s="280" t="s">
        <v>33</v>
      </c>
      <c r="D122" s="281">
        <v>4703660</v>
      </c>
      <c r="E122" s="284" t="s">
        <v>414</v>
      </c>
      <c r="F122" s="283">
        <v>4906.2734943524265</v>
      </c>
      <c r="G122" s="36">
        <v>0</v>
      </c>
      <c r="H122" s="36">
        <v>0</v>
      </c>
      <c r="I122" s="36">
        <v>108</v>
      </c>
      <c r="J122" s="36">
        <v>0</v>
      </c>
      <c r="K122" s="272">
        <v>5014.2734943524265</v>
      </c>
      <c r="L122" s="283">
        <v>44702</v>
      </c>
      <c r="M122" s="282">
        <v>0.11217112197110703</v>
      </c>
      <c r="N122" s="36">
        <v>5018</v>
      </c>
      <c r="O122" s="36">
        <v>0</v>
      </c>
      <c r="P122" s="36">
        <v>5018</v>
      </c>
      <c r="Q122" s="36">
        <v>8559.5</v>
      </c>
      <c r="R122" s="36">
        <v>8559.5</v>
      </c>
    </row>
    <row r="123" spans="1:19" x14ac:dyDescent="0.35">
      <c r="A123" s="280">
        <v>1</v>
      </c>
      <c r="B123" s="280">
        <v>47</v>
      </c>
      <c r="C123" s="280" t="s">
        <v>33</v>
      </c>
      <c r="D123" s="281">
        <v>4703690</v>
      </c>
      <c r="E123" s="36" t="s">
        <v>415</v>
      </c>
      <c r="F123" s="36">
        <v>873</v>
      </c>
      <c r="G123" s="36">
        <v>0</v>
      </c>
      <c r="H123" s="36">
        <v>0</v>
      </c>
      <c r="I123" s="36">
        <v>80</v>
      </c>
      <c r="J123" s="36">
        <v>0</v>
      </c>
      <c r="K123" s="272">
        <v>953</v>
      </c>
      <c r="L123" s="36">
        <v>3428</v>
      </c>
      <c r="M123" s="282">
        <v>0.27800466744457408</v>
      </c>
      <c r="N123" s="36">
        <v>953</v>
      </c>
      <c r="O123" s="36">
        <v>953</v>
      </c>
      <c r="P123" s="36">
        <v>953</v>
      </c>
      <c r="Q123" s="36">
        <v>1413.4901</v>
      </c>
      <c r="R123" s="36">
        <v>1413.4901</v>
      </c>
    </row>
    <row r="124" spans="1:19" x14ac:dyDescent="0.35">
      <c r="A124" s="280">
        <v>1</v>
      </c>
      <c r="B124" s="280">
        <v>47</v>
      </c>
      <c r="C124" s="280" t="s">
        <v>33</v>
      </c>
      <c r="D124" s="281">
        <v>4703720</v>
      </c>
      <c r="E124" s="36" t="s">
        <v>416</v>
      </c>
      <c r="F124" s="36">
        <v>639</v>
      </c>
      <c r="G124" s="36">
        <v>0</v>
      </c>
      <c r="H124" s="36">
        <v>0</v>
      </c>
      <c r="I124" s="36">
        <v>2</v>
      </c>
      <c r="J124" s="36">
        <v>0</v>
      </c>
      <c r="K124" s="272">
        <v>641</v>
      </c>
      <c r="L124" s="36">
        <v>2438</v>
      </c>
      <c r="M124" s="282">
        <v>0.26292042657916326</v>
      </c>
      <c r="N124" s="36">
        <v>641</v>
      </c>
      <c r="O124" s="36">
        <v>641</v>
      </c>
      <c r="P124" s="36">
        <v>641</v>
      </c>
      <c r="Q124" s="36">
        <v>913.33834999999999</v>
      </c>
      <c r="R124" s="36">
        <v>913.33834999999999</v>
      </c>
    </row>
    <row r="125" spans="1:19" x14ac:dyDescent="0.35">
      <c r="A125" s="280">
        <v>1</v>
      </c>
      <c r="B125" s="280">
        <v>47</v>
      </c>
      <c r="C125" s="280" t="s">
        <v>33</v>
      </c>
      <c r="D125" s="281">
        <v>4703750</v>
      </c>
      <c r="E125" s="287" t="s">
        <v>417</v>
      </c>
      <c r="F125" s="36">
        <v>3294</v>
      </c>
      <c r="G125" s="36">
        <v>60</v>
      </c>
      <c r="H125" s="36">
        <v>0</v>
      </c>
      <c r="I125" s="36">
        <v>37</v>
      </c>
      <c r="J125" s="36">
        <v>0</v>
      </c>
      <c r="K125" s="272">
        <v>3391</v>
      </c>
      <c r="L125" s="36">
        <v>14886</v>
      </c>
      <c r="M125" s="282">
        <v>0.22779793094182454</v>
      </c>
      <c r="N125" s="36">
        <v>3391</v>
      </c>
      <c r="O125" s="36">
        <v>3391</v>
      </c>
      <c r="P125" s="36">
        <v>3391</v>
      </c>
      <c r="Q125" s="36">
        <v>5305.5</v>
      </c>
      <c r="R125" s="36">
        <v>5305.5</v>
      </c>
    </row>
    <row r="126" spans="1:19" x14ac:dyDescent="0.35">
      <c r="A126" s="280">
        <v>1</v>
      </c>
      <c r="B126" s="280">
        <v>47</v>
      </c>
      <c r="C126" s="280" t="s">
        <v>33</v>
      </c>
      <c r="D126" s="281">
        <v>4703780</v>
      </c>
      <c r="E126" s="290" t="s">
        <v>418</v>
      </c>
      <c r="F126" s="283">
        <v>39262</v>
      </c>
      <c r="G126" s="290">
        <v>267</v>
      </c>
      <c r="H126" s="290">
        <v>0</v>
      </c>
      <c r="I126" s="283">
        <v>291</v>
      </c>
      <c r="J126" s="290">
        <v>0</v>
      </c>
      <c r="K126" s="291">
        <v>39820</v>
      </c>
      <c r="L126" s="283">
        <v>121962.75</v>
      </c>
      <c r="M126" s="292">
        <v>0.32649313007455144</v>
      </c>
      <c r="N126" s="36">
        <v>45507</v>
      </c>
      <c r="O126" s="36">
        <v>45507</v>
      </c>
      <c r="P126" s="36">
        <v>45507</v>
      </c>
      <c r="Q126" s="36">
        <v>113362</v>
      </c>
      <c r="R126" s="36">
        <v>113362</v>
      </c>
    </row>
    <row r="127" spans="1:19" x14ac:dyDescent="0.35">
      <c r="A127" s="280">
        <v>1</v>
      </c>
      <c r="B127" s="280">
        <v>47</v>
      </c>
      <c r="C127" s="280" t="s">
        <v>33</v>
      </c>
      <c r="D127" s="281">
        <v>4700148</v>
      </c>
      <c r="E127" s="36" t="s">
        <v>419</v>
      </c>
      <c r="F127" s="36">
        <v>611</v>
      </c>
      <c r="G127" s="36">
        <v>0</v>
      </c>
      <c r="H127" s="36">
        <v>0</v>
      </c>
      <c r="I127" s="36">
        <v>11</v>
      </c>
      <c r="J127" s="36">
        <v>0</v>
      </c>
      <c r="K127" s="272">
        <v>622</v>
      </c>
      <c r="L127" s="36">
        <v>3348</v>
      </c>
      <c r="M127" s="282">
        <v>0.1857825567502987</v>
      </c>
      <c r="N127" s="36">
        <v>622</v>
      </c>
      <c r="O127" s="36">
        <v>622</v>
      </c>
      <c r="P127" s="36">
        <v>622</v>
      </c>
      <c r="Q127" s="36">
        <v>697.28620000000001</v>
      </c>
      <c r="R127" s="36">
        <v>697.28620000000001</v>
      </c>
    </row>
    <row r="128" spans="1:19" x14ac:dyDescent="0.35">
      <c r="A128" s="280"/>
      <c r="B128" s="280"/>
      <c r="C128" s="280"/>
      <c r="D128" s="281">
        <v>4703870</v>
      </c>
      <c r="E128" s="287" t="s">
        <v>420</v>
      </c>
      <c r="F128" s="36">
        <v>97</v>
      </c>
      <c r="G128" s="36">
        <v>0</v>
      </c>
      <c r="H128" s="36">
        <v>0</v>
      </c>
      <c r="I128" s="36">
        <v>1</v>
      </c>
      <c r="J128" s="36">
        <v>0</v>
      </c>
      <c r="K128" s="272">
        <v>98</v>
      </c>
      <c r="L128" s="36">
        <v>411</v>
      </c>
      <c r="M128" s="282">
        <v>0.23844282238442821</v>
      </c>
      <c r="N128" s="36">
        <v>98</v>
      </c>
      <c r="O128" s="36">
        <v>98</v>
      </c>
      <c r="P128" s="36">
        <v>98</v>
      </c>
      <c r="Q128" s="36">
        <v>128.82057500000002</v>
      </c>
      <c r="R128" s="36">
        <v>128.82057500000002</v>
      </c>
      <c r="S128" s="293"/>
    </row>
    <row r="129" spans="1:18" x14ac:dyDescent="0.35">
      <c r="A129" s="280">
        <v>1</v>
      </c>
      <c r="B129" s="280">
        <v>47</v>
      </c>
      <c r="C129" s="280" t="s">
        <v>33</v>
      </c>
      <c r="D129" s="281">
        <v>4703900</v>
      </c>
      <c r="E129" s="284" t="s">
        <v>421</v>
      </c>
      <c r="F129" s="283">
        <v>161.84217020211949</v>
      </c>
      <c r="G129" s="284">
        <v>0</v>
      </c>
      <c r="H129" s="284">
        <v>0</v>
      </c>
      <c r="I129" s="284">
        <v>0</v>
      </c>
      <c r="J129" s="284">
        <v>0</v>
      </c>
      <c r="K129" s="278">
        <v>161.84217020211949</v>
      </c>
      <c r="L129" s="283">
        <v>460</v>
      </c>
      <c r="M129" s="282">
        <v>0.35183080478721629</v>
      </c>
      <c r="N129" s="36">
        <v>0</v>
      </c>
      <c r="O129" s="36">
        <v>0</v>
      </c>
      <c r="P129" s="36">
        <v>0</v>
      </c>
      <c r="Q129" s="36">
        <v>0</v>
      </c>
      <c r="R129" s="36">
        <v>0</v>
      </c>
    </row>
    <row r="130" spans="1:18" x14ac:dyDescent="0.35">
      <c r="A130" s="280">
        <v>1</v>
      </c>
      <c r="B130" s="280">
        <v>47</v>
      </c>
      <c r="C130" s="280" t="s">
        <v>33</v>
      </c>
      <c r="D130" s="281"/>
      <c r="E130" s="36" t="s">
        <v>422</v>
      </c>
      <c r="F130" s="36">
        <v>474</v>
      </c>
      <c r="G130" s="36">
        <v>0</v>
      </c>
      <c r="H130" s="36">
        <v>0</v>
      </c>
      <c r="I130" s="36">
        <v>7</v>
      </c>
      <c r="J130" s="36">
        <v>0</v>
      </c>
      <c r="K130" s="272">
        <v>481</v>
      </c>
      <c r="L130" s="36">
        <v>2065</v>
      </c>
      <c r="M130" s="282">
        <v>0.23292978208232445</v>
      </c>
      <c r="N130" s="36">
        <v>481</v>
      </c>
      <c r="O130" s="36">
        <v>481</v>
      </c>
      <c r="P130" s="36">
        <v>481</v>
      </c>
      <c r="Q130" s="36">
        <v>618.77612499999998</v>
      </c>
      <c r="R130" s="36">
        <v>618.77612499999998</v>
      </c>
    </row>
    <row r="131" spans="1:18" x14ac:dyDescent="0.35">
      <c r="A131" s="280">
        <v>1</v>
      </c>
      <c r="B131" s="280">
        <v>47</v>
      </c>
      <c r="C131" s="280" t="s">
        <v>33</v>
      </c>
      <c r="D131" s="281">
        <v>4703960</v>
      </c>
      <c r="E131" s="36" t="s">
        <v>423</v>
      </c>
      <c r="F131" s="36">
        <v>2500</v>
      </c>
      <c r="G131" s="36">
        <v>30</v>
      </c>
      <c r="H131" s="36">
        <v>0</v>
      </c>
      <c r="I131" s="36">
        <v>63</v>
      </c>
      <c r="J131" s="36">
        <v>0</v>
      </c>
      <c r="K131" s="272">
        <v>2593</v>
      </c>
      <c r="L131" s="36">
        <v>11866</v>
      </c>
      <c r="M131" s="282">
        <v>0.21852351255688521</v>
      </c>
      <c r="N131" s="36">
        <v>2593</v>
      </c>
      <c r="O131" s="36">
        <v>2593</v>
      </c>
      <c r="P131" s="36">
        <v>2593</v>
      </c>
      <c r="Q131" s="36">
        <v>3709.5</v>
      </c>
      <c r="R131" s="36">
        <v>3709.5</v>
      </c>
    </row>
    <row r="132" spans="1:18" x14ac:dyDescent="0.35">
      <c r="A132" s="280">
        <v>1</v>
      </c>
      <c r="B132" s="280">
        <v>47</v>
      </c>
      <c r="C132" s="280" t="s">
        <v>33</v>
      </c>
      <c r="D132" s="281">
        <v>4703990</v>
      </c>
      <c r="E132" s="36" t="s">
        <v>424</v>
      </c>
      <c r="F132" s="36">
        <v>3891</v>
      </c>
      <c r="G132" s="36">
        <v>26</v>
      </c>
      <c r="H132" s="36">
        <v>0</v>
      </c>
      <c r="I132" s="36">
        <v>63</v>
      </c>
      <c r="J132" s="36">
        <v>0</v>
      </c>
      <c r="K132" s="272">
        <v>3980</v>
      </c>
      <c r="L132" s="36">
        <v>32183</v>
      </c>
      <c r="M132" s="282">
        <v>0.12366777491222074</v>
      </c>
      <c r="N132" s="36">
        <v>3980</v>
      </c>
      <c r="O132" s="36">
        <v>0</v>
      </c>
      <c r="P132" s="36">
        <v>3980</v>
      </c>
      <c r="Q132" s="36">
        <v>6483.5</v>
      </c>
      <c r="R132" s="36">
        <v>6483.5</v>
      </c>
    </row>
    <row r="133" spans="1:18" x14ac:dyDescent="0.35">
      <c r="A133" s="280">
        <v>1</v>
      </c>
      <c r="B133" s="280">
        <v>47</v>
      </c>
      <c r="C133" s="280" t="s">
        <v>33</v>
      </c>
      <c r="D133" s="281">
        <v>4704020</v>
      </c>
      <c r="E133" s="36" t="s">
        <v>425</v>
      </c>
      <c r="F133" s="36">
        <v>383</v>
      </c>
      <c r="G133" s="36">
        <v>0</v>
      </c>
      <c r="H133" s="36">
        <v>0</v>
      </c>
      <c r="I133" s="36">
        <v>0</v>
      </c>
      <c r="J133" s="36">
        <v>0</v>
      </c>
      <c r="K133" s="272">
        <v>383</v>
      </c>
      <c r="L133" s="36">
        <v>1405</v>
      </c>
      <c r="M133" s="282">
        <v>0.27259786476868325</v>
      </c>
      <c r="N133" s="36">
        <v>383</v>
      </c>
      <c r="O133" s="36">
        <v>383</v>
      </c>
      <c r="P133" s="36">
        <v>383</v>
      </c>
      <c r="Q133" s="36">
        <v>560.34162499999991</v>
      </c>
      <c r="R133" s="36">
        <v>560.34162499999991</v>
      </c>
    </row>
    <row r="134" spans="1:18" x14ac:dyDescent="0.35">
      <c r="A134" s="280">
        <v>1</v>
      </c>
      <c r="B134" s="280">
        <v>47</v>
      </c>
      <c r="C134" s="280" t="s">
        <v>33</v>
      </c>
      <c r="D134" s="281">
        <v>4704050</v>
      </c>
      <c r="E134" s="36" t="s">
        <v>426</v>
      </c>
      <c r="F134" s="36">
        <v>2397</v>
      </c>
      <c r="G134" s="36">
        <v>0</v>
      </c>
      <c r="H134" s="36">
        <v>0</v>
      </c>
      <c r="I134" s="36">
        <v>53</v>
      </c>
      <c r="J134" s="36">
        <v>0</v>
      </c>
      <c r="K134" s="272">
        <v>2450</v>
      </c>
      <c r="L134" s="36">
        <v>11577</v>
      </c>
      <c r="M134" s="282">
        <v>0.21162650082059256</v>
      </c>
      <c r="N134" s="36">
        <v>2450</v>
      </c>
      <c r="O134" s="36">
        <v>2450</v>
      </c>
      <c r="P134" s="36">
        <v>2450</v>
      </c>
      <c r="Q134" s="36">
        <v>3423.5</v>
      </c>
      <c r="R134" s="36">
        <v>3423.5</v>
      </c>
    </row>
    <row r="135" spans="1:18" x14ac:dyDescent="0.35">
      <c r="A135" s="280">
        <v>1</v>
      </c>
      <c r="B135" s="280">
        <v>47</v>
      </c>
      <c r="C135" s="280" t="s">
        <v>33</v>
      </c>
      <c r="D135" s="281">
        <v>4704080</v>
      </c>
      <c r="E135" s="36" t="s">
        <v>427</v>
      </c>
      <c r="F135" s="36">
        <v>323</v>
      </c>
      <c r="G135" s="36">
        <v>0</v>
      </c>
      <c r="H135" s="36">
        <v>0</v>
      </c>
      <c r="I135" s="36">
        <v>4</v>
      </c>
      <c r="J135" s="36">
        <v>0</v>
      </c>
      <c r="K135" s="272">
        <v>327</v>
      </c>
      <c r="L135" s="36">
        <v>1463</v>
      </c>
      <c r="M135" s="282">
        <v>0.22351332877648666</v>
      </c>
      <c r="N135" s="36">
        <v>327</v>
      </c>
      <c r="O135" s="36">
        <v>327</v>
      </c>
      <c r="P135" s="36">
        <v>327</v>
      </c>
      <c r="Q135" s="36">
        <v>403.94647499999996</v>
      </c>
      <c r="R135" s="36">
        <v>403.94647499999996</v>
      </c>
    </row>
    <row r="136" spans="1:18" x14ac:dyDescent="0.35">
      <c r="A136" s="280">
        <v>1</v>
      </c>
      <c r="B136" s="280">
        <v>47</v>
      </c>
      <c r="C136" s="280" t="s">
        <v>33</v>
      </c>
      <c r="D136" s="281">
        <v>4704100</v>
      </c>
      <c r="E136" s="36" t="s">
        <v>428</v>
      </c>
      <c r="F136" s="36">
        <v>302</v>
      </c>
      <c r="G136" s="36">
        <v>0</v>
      </c>
      <c r="H136" s="36">
        <v>0</v>
      </c>
      <c r="I136" s="36">
        <v>3</v>
      </c>
      <c r="J136" s="36">
        <v>0</v>
      </c>
      <c r="K136" s="272">
        <v>305</v>
      </c>
      <c r="L136" s="36">
        <v>1398</v>
      </c>
      <c r="M136" s="282">
        <v>0.21816881258941345</v>
      </c>
      <c r="N136" s="36">
        <v>305</v>
      </c>
      <c r="O136" s="36">
        <v>305</v>
      </c>
      <c r="P136" s="36">
        <v>305</v>
      </c>
      <c r="Q136" s="36">
        <v>370.39369999999997</v>
      </c>
      <c r="R136" s="36">
        <v>370.39369999999997</v>
      </c>
    </row>
    <row r="137" spans="1:18" x14ac:dyDescent="0.35">
      <c r="A137" s="280">
        <v>1</v>
      </c>
      <c r="B137" s="280">
        <v>47</v>
      </c>
      <c r="C137" s="280" t="s">
        <v>33</v>
      </c>
      <c r="D137" s="281">
        <v>4704170</v>
      </c>
      <c r="E137" s="36" t="s">
        <v>429</v>
      </c>
      <c r="F137" s="36">
        <v>689</v>
      </c>
      <c r="G137" s="36">
        <v>0</v>
      </c>
      <c r="H137" s="36">
        <v>0</v>
      </c>
      <c r="I137" s="36">
        <v>10</v>
      </c>
      <c r="J137" s="36">
        <v>0</v>
      </c>
      <c r="K137" s="272">
        <v>699</v>
      </c>
      <c r="L137" s="36">
        <v>3394</v>
      </c>
      <c r="M137" s="282">
        <v>0.20595167943429582</v>
      </c>
      <c r="N137" s="36">
        <v>699</v>
      </c>
      <c r="O137" s="36">
        <v>699</v>
      </c>
      <c r="P137" s="36">
        <v>699</v>
      </c>
      <c r="Q137" s="36">
        <v>826.66110000000003</v>
      </c>
      <c r="R137" s="36">
        <v>826.66110000000003</v>
      </c>
    </row>
    <row r="138" spans="1:18" x14ac:dyDescent="0.35">
      <c r="A138" s="280">
        <v>1</v>
      </c>
      <c r="B138" s="280">
        <v>47</v>
      </c>
      <c r="C138" s="280" t="s">
        <v>33</v>
      </c>
      <c r="D138" s="281">
        <v>4704200</v>
      </c>
      <c r="E138" s="36" t="s">
        <v>430</v>
      </c>
      <c r="F138" s="36">
        <v>605</v>
      </c>
      <c r="G138" s="36">
        <v>0</v>
      </c>
      <c r="H138" s="36">
        <v>0</v>
      </c>
      <c r="I138" s="36">
        <v>8</v>
      </c>
      <c r="J138" s="36">
        <v>0</v>
      </c>
      <c r="K138" s="272">
        <v>613</v>
      </c>
      <c r="L138" s="36">
        <v>2542</v>
      </c>
      <c r="M138" s="282">
        <v>0.24114870180959874</v>
      </c>
      <c r="N138" s="36">
        <v>613</v>
      </c>
      <c r="O138" s="36">
        <v>613</v>
      </c>
      <c r="P138" s="36">
        <v>613</v>
      </c>
      <c r="Q138" s="36">
        <v>813.9401499999999</v>
      </c>
      <c r="R138" s="36">
        <v>813.9401499999999</v>
      </c>
    </row>
    <row r="139" spans="1:18" x14ac:dyDescent="0.35">
      <c r="A139" s="280">
        <v>1</v>
      </c>
      <c r="B139" s="280">
        <v>47</v>
      </c>
      <c r="C139" s="280" t="s">
        <v>33</v>
      </c>
      <c r="D139" s="281">
        <v>4704230</v>
      </c>
      <c r="E139" s="36" t="s">
        <v>431</v>
      </c>
      <c r="F139" s="36">
        <v>560</v>
      </c>
      <c r="G139" s="36">
        <v>0</v>
      </c>
      <c r="H139" s="36">
        <v>0</v>
      </c>
      <c r="I139" s="36">
        <v>2</v>
      </c>
      <c r="J139" s="36">
        <v>0</v>
      </c>
      <c r="K139" s="272">
        <v>562</v>
      </c>
      <c r="L139" s="36">
        <v>1644</v>
      </c>
      <c r="M139" s="282">
        <v>0.34184914841849151</v>
      </c>
      <c r="N139" s="36">
        <v>562</v>
      </c>
      <c r="O139" s="36">
        <v>562</v>
      </c>
      <c r="P139" s="36">
        <v>562</v>
      </c>
      <c r="Q139" s="36">
        <v>989.90950000000009</v>
      </c>
      <c r="R139" s="36">
        <v>989.90950000000009</v>
      </c>
    </row>
    <row r="140" spans="1:18" x14ac:dyDescent="0.35">
      <c r="A140" s="280">
        <v>1</v>
      </c>
      <c r="B140" s="280">
        <v>47</v>
      </c>
      <c r="C140" s="280" t="s">
        <v>33</v>
      </c>
      <c r="D140" s="281">
        <v>4704260</v>
      </c>
      <c r="E140" s="36" t="s">
        <v>432</v>
      </c>
      <c r="F140" s="36">
        <v>935</v>
      </c>
      <c r="G140" s="36">
        <v>0</v>
      </c>
      <c r="H140" s="36">
        <v>0</v>
      </c>
      <c r="I140" s="36">
        <v>33</v>
      </c>
      <c r="J140" s="36">
        <v>0</v>
      </c>
      <c r="K140" s="272">
        <v>968</v>
      </c>
      <c r="L140" s="36">
        <v>3210</v>
      </c>
      <c r="M140" s="282">
        <v>0.30155763239875388</v>
      </c>
      <c r="N140" s="36">
        <v>968</v>
      </c>
      <c r="O140" s="36">
        <v>968</v>
      </c>
      <c r="P140" s="36">
        <v>968</v>
      </c>
      <c r="Q140" s="36">
        <v>1512.6132499999999</v>
      </c>
      <c r="R140" s="36">
        <v>1512.6132499999999</v>
      </c>
    </row>
    <row r="141" spans="1:18" x14ac:dyDescent="0.35">
      <c r="A141" s="280">
        <v>1</v>
      </c>
      <c r="B141" s="280">
        <v>47</v>
      </c>
      <c r="C141" s="280" t="s">
        <v>33</v>
      </c>
      <c r="D141" s="281">
        <v>4704290</v>
      </c>
      <c r="E141" s="36" t="s">
        <v>433</v>
      </c>
      <c r="F141" s="36">
        <v>247</v>
      </c>
      <c r="G141" s="36">
        <v>0</v>
      </c>
      <c r="H141" s="36">
        <v>0</v>
      </c>
      <c r="I141" s="36">
        <v>0</v>
      </c>
      <c r="J141" s="36">
        <v>0</v>
      </c>
      <c r="K141" s="272">
        <v>247</v>
      </c>
      <c r="L141" s="36">
        <v>803</v>
      </c>
      <c r="M141" s="282">
        <v>0.30759651307596514</v>
      </c>
      <c r="N141" s="36">
        <v>247</v>
      </c>
      <c r="O141" s="36">
        <v>247</v>
      </c>
      <c r="P141" s="36">
        <v>247</v>
      </c>
      <c r="Q141" s="36">
        <v>394.12337500000007</v>
      </c>
      <c r="R141" s="36">
        <v>394.12337500000007</v>
      </c>
    </row>
    <row r="142" spans="1:18" x14ac:dyDescent="0.35">
      <c r="A142" s="280">
        <v>1</v>
      </c>
      <c r="B142" s="280">
        <v>47</v>
      </c>
      <c r="C142" s="280" t="s">
        <v>33</v>
      </c>
      <c r="D142" s="281">
        <v>4704320</v>
      </c>
      <c r="E142" s="36" t="s">
        <v>434</v>
      </c>
      <c r="F142" s="36">
        <v>1859</v>
      </c>
      <c r="G142" s="36">
        <v>0</v>
      </c>
      <c r="H142" s="36">
        <v>0</v>
      </c>
      <c r="I142" s="36">
        <v>16</v>
      </c>
      <c r="J142" s="36">
        <v>0</v>
      </c>
      <c r="K142" s="272">
        <v>1875</v>
      </c>
      <c r="L142" s="36">
        <v>7196</v>
      </c>
      <c r="M142" s="282">
        <v>0.2605614230127849</v>
      </c>
      <c r="N142" s="36">
        <v>1875</v>
      </c>
      <c r="O142" s="36">
        <v>1875</v>
      </c>
      <c r="P142" s="36">
        <v>1875</v>
      </c>
      <c r="Q142" s="36">
        <v>2653.3707000000004</v>
      </c>
      <c r="R142" s="36">
        <v>2653.3707000000004</v>
      </c>
    </row>
    <row r="143" spans="1:18" x14ac:dyDescent="0.35">
      <c r="A143" s="280">
        <v>1</v>
      </c>
      <c r="B143" s="280">
        <v>47</v>
      </c>
      <c r="C143" s="280" t="s">
        <v>33</v>
      </c>
      <c r="D143" s="281">
        <v>4704350</v>
      </c>
      <c r="E143" s="36" t="s">
        <v>435</v>
      </c>
      <c r="F143" s="36">
        <v>1575</v>
      </c>
      <c r="G143" s="36">
        <v>0</v>
      </c>
      <c r="H143" s="36">
        <v>0</v>
      </c>
      <c r="I143" s="36">
        <v>33</v>
      </c>
      <c r="J143" s="36">
        <v>0</v>
      </c>
      <c r="K143" s="272">
        <v>1608</v>
      </c>
      <c r="L143" s="36">
        <v>9948</v>
      </c>
      <c r="M143" s="282">
        <v>0.16164053075995174</v>
      </c>
      <c r="N143" s="36">
        <v>1608</v>
      </c>
      <c r="O143" s="36">
        <v>1608</v>
      </c>
      <c r="P143" s="36">
        <v>1608</v>
      </c>
      <c r="Q143" s="36">
        <v>2066.5</v>
      </c>
      <c r="R143" s="36">
        <v>2066.5</v>
      </c>
    </row>
    <row r="144" spans="1:18" x14ac:dyDescent="0.35">
      <c r="A144" s="280">
        <v>1</v>
      </c>
      <c r="B144" s="280">
        <v>47</v>
      </c>
      <c r="C144" s="280" t="s">
        <v>33</v>
      </c>
      <c r="D144" s="281">
        <v>4704380</v>
      </c>
      <c r="E144" s="36" t="s">
        <v>436</v>
      </c>
      <c r="F144" s="36">
        <v>555</v>
      </c>
      <c r="G144" s="36">
        <v>0</v>
      </c>
      <c r="H144" s="36">
        <v>0</v>
      </c>
      <c r="I144" s="36">
        <v>21</v>
      </c>
      <c r="J144" s="36">
        <v>0</v>
      </c>
      <c r="K144" s="272">
        <v>576</v>
      </c>
      <c r="L144" s="36">
        <v>2108</v>
      </c>
      <c r="M144" s="282">
        <v>0.27324478178368122</v>
      </c>
      <c r="N144" s="36">
        <v>576</v>
      </c>
      <c r="O144" s="36">
        <v>576</v>
      </c>
      <c r="P144" s="36">
        <v>576</v>
      </c>
      <c r="Q144" s="36">
        <v>844.12110000000007</v>
      </c>
      <c r="R144" s="36">
        <v>844.12110000000007</v>
      </c>
    </row>
    <row r="145" spans="1:18" x14ac:dyDescent="0.35">
      <c r="A145" s="280">
        <v>1</v>
      </c>
      <c r="B145" s="280">
        <v>47</v>
      </c>
      <c r="C145" s="280" t="s">
        <v>33</v>
      </c>
      <c r="D145" s="281">
        <v>4704440</v>
      </c>
      <c r="E145" s="36" t="s">
        <v>437</v>
      </c>
      <c r="F145" s="36">
        <v>1205</v>
      </c>
      <c r="G145" s="36">
        <v>0</v>
      </c>
      <c r="H145" s="36">
        <v>0</v>
      </c>
      <c r="I145" s="36">
        <v>16</v>
      </c>
      <c r="J145" s="36">
        <v>0</v>
      </c>
      <c r="K145" s="272">
        <v>1221</v>
      </c>
      <c r="L145" s="36">
        <v>4822</v>
      </c>
      <c r="M145" s="282">
        <v>0.25321443384487763</v>
      </c>
      <c r="N145" s="36">
        <v>1221</v>
      </c>
      <c r="O145" s="36">
        <v>1221</v>
      </c>
      <c r="P145" s="36">
        <v>1221</v>
      </c>
      <c r="Q145" s="36">
        <v>1689.4411499999997</v>
      </c>
      <c r="R145" s="36">
        <v>1689.4411499999997</v>
      </c>
    </row>
    <row r="146" spans="1:18" x14ac:dyDescent="0.35">
      <c r="A146" s="280">
        <v>1</v>
      </c>
      <c r="B146" s="280">
        <v>47</v>
      </c>
      <c r="C146" s="280" t="s">
        <v>33</v>
      </c>
      <c r="D146" s="281">
        <v>4704470</v>
      </c>
      <c r="E146" s="36" t="s">
        <v>438</v>
      </c>
      <c r="F146" s="36">
        <v>251</v>
      </c>
      <c r="G146" s="36">
        <v>0</v>
      </c>
      <c r="H146" s="36">
        <v>0</v>
      </c>
      <c r="I146" s="36">
        <v>2</v>
      </c>
      <c r="J146" s="36">
        <v>0</v>
      </c>
      <c r="K146" s="272">
        <v>253</v>
      </c>
      <c r="L146" s="36">
        <v>1119</v>
      </c>
      <c r="M146" s="282">
        <v>0.22609472743521</v>
      </c>
      <c r="N146" s="36">
        <v>253</v>
      </c>
      <c r="O146" s="36">
        <v>253</v>
      </c>
      <c r="P146" s="36">
        <v>253</v>
      </c>
      <c r="Q146" s="36">
        <v>316.18667500000004</v>
      </c>
      <c r="R146" s="36">
        <v>316.18667500000004</v>
      </c>
    </row>
    <row r="147" spans="1:18" x14ac:dyDescent="0.35">
      <c r="A147" s="280">
        <v>1</v>
      </c>
      <c r="B147" s="280">
        <v>47</v>
      </c>
      <c r="C147" s="280" t="s">
        <v>33</v>
      </c>
      <c r="D147" s="281">
        <v>4704490</v>
      </c>
      <c r="E147" s="36" t="s">
        <v>439</v>
      </c>
      <c r="F147" s="36">
        <v>1033</v>
      </c>
      <c r="G147" s="36">
        <v>0</v>
      </c>
      <c r="H147" s="36">
        <v>0</v>
      </c>
      <c r="I147" s="36">
        <v>22</v>
      </c>
      <c r="J147" s="36">
        <v>0</v>
      </c>
      <c r="K147" s="272">
        <v>1055</v>
      </c>
      <c r="L147" s="36">
        <v>4300</v>
      </c>
      <c r="M147" s="282">
        <v>0.24534883720930231</v>
      </c>
      <c r="N147" s="36">
        <v>1055</v>
      </c>
      <c r="O147" s="36">
        <v>1055</v>
      </c>
      <c r="P147" s="36">
        <v>1055</v>
      </c>
      <c r="Q147" s="36">
        <v>1421.9974999999997</v>
      </c>
      <c r="R147" s="36">
        <v>1421.9974999999997</v>
      </c>
    </row>
    <row r="148" spans="1:18" x14ac:dyDescent="0.35">
      <c r="A148" s="280">
        <v>1</v>
      </c>
      <c r="B148" s="280">
        <v>47</v>
      </c>
      <c r="C148" s="280" t="s">
        <v>33</v>
      </c>
      <c r="D148" s="281">
        <v>4704500</v>
      </c>
      <c r="E148" s="36" t="s">
        <v>440</v>
      </c>
      <c r="F148" s="36">
        <v>1573</v>
      </c>
      <c r="G148" s="36">
        <v>6</v>
      </c>
      <c r="H148" s="36">
        <v>0</v>
      </c>
      <c r="I148" s="36">
        <v>42</v>
      </c>
      <c r="J148" s="36">
        <v>0</v>
      </c>
      <c r="K148" s="272">
        <v>1621</v>
      </c>
      <c r="L148" s="36">
        <v>42516</v>
      </c>
      <c r="M148" s="282">
        <v>3.8126822843164924E-2</v>
      </c>
      <c r="N148" s="36">
        <v>1621</v>
      </c>
      <c r="O148" s="36">
        <v>0</v>
      </c>
      <c r="P148" s="36">
        <v>0</v>
      </c>
      <c r="Q148" s="36">
        <v>0</v>
      </c>
      <c r="R148" s="36">
        <v>0</v>
      </c>
    </row>
    <row r="149" spans="1:18" x14ac:dyDescent="0.35">
      <c r="A149" s="280"/>
      <c r="B149" s="280"/>
      <c r="C149" s="280"/>
      <c r="D149" s="281">
        <v>4704530</v>
      </c>
      <c r="E149" s="287" t="s">
        <v>441</v>
      </c>
      <c r="F149" s="36">
        <v>1687</v>
      </c>
      <c r="G149" s="36">
        <v>30</v>
      </c>
      <c r="H149" s="36">
        <v>0</v>
      </c>
      <c r="I149" s="36">
        <v>38</v>
      </c>
      <c r="J149" s="36">
        <v>0</v>
      </c>
      <c r="K149" s="272">
        <v>1755</v>
      </c>
      <c r="L149" s="36">
        <v>19769</v>
      </c>
      <c r="M149" s="294">
        <v>8.8775355354342653E-2</v>
      </c>
      <c r="N149" s="36">
        <v>1755</v>
      </c>
      <c r="O149" s="36">
        <v>0</v>
      </c>
      <c r="P149" s="36">
        <v>1755</v>
      </c>
      <c r="Q149" s="36">
        <v>2287</v>
      </c>
      <c r="R149" s="36">
        <v>2287</v>
      </c>
    </row>
    <row r="150" spans="1:18" x14ac:dyDescent="0.35">
      <c r="A150" s="280"/>
      <c r="B150" s="280"/>
      <c r="C150" s="280"/>
      <c r="D150" s="281">
        <v>4704550</v>
      </c>
      <c r="E150" s="36" t="s">
        <v>442</v>
      </c>
      <c r="F150" s="286">
        <v>131</v>
      </c>
      <c r="G150" s="36">
        <v>0</v>
      </c>
      <c r="H150" s="36">
        <v>0</v>
      </c>
      <c r="I150" s="36">
        <v>0</v>
      </c>
      <c r="J150" s="36">
        <v>0</v>
      </c>
      <c r="K150" s="272">
        <v>131</v>
      </c>
      <c r="L150" s="283">
        <v>590</v>
      </c>
      <c r="M150" s="294">
        <v>0.22203389830508474</v>
      </c>
      <c r="N150" s="36">
        <v>0</v>
      </c>
      <c r="O150" s="36">
        <v>0</v>
      </c>
      <c r="P150" s="36">
        <v>0</v>
      </c>
      <c r="Q150" s="36">
        <v>0</v>
      </c>
      <c r="R150" s="36">
        <v>0</v>
      </c>
    </row>
    <row r="151" spans="1:18" x14ac:dyDescent="0.35">
      <c r="A151" s="280">
        <v>3</v>
      </c>
      <c r="B151" s="280">
        <v>47</v>
      </c>
      <c r="C151" s="280" t="s">
        <v>33</v>
      </c>
      <c r="D151" s="281">
        <v>4799998</v>
      </c>
      <c r="E151" s="36"/>
      <c r="F151" s="36"/>
      <c r="G151" s="36"/>
      <c r="H151" s="36"/>
      <c r="I151" s="36"/>
      <c r="J151" s="36"/>
      <c r="K151" s="272"/>
      <c r="L151" s="36"/>
      <c r="M151" s="282"/>
      <c r="N151" s="36"/>
      <c r="O151" s="36"/>
      <c r="P151" s="36"/>
      <c r="Q151" s="36"/>
      <c r="R151" s="36"/>
    </row>
    <row r="152" spans="1:18" x14ac:dyDescent="0.35">
      <c r="A152" s="280">
        <v>4</v>
      </c>
      <c r="B152" s="280">
        <v>47</v>
      </c>
      <c r="C152" s="280" t="s">
        <v>33</v>
      </c>
      <c r="D152" s="281">
        <v>4799999</v>
      </c>
      <c r="E152" s="36" t="s">
        <v>247</v>
      </c>
      <c r="F152" s="36">
        <v>0</v>
      </c>
      <c r="G152" s="36">
        <v>0</v>
      </c>
      <c r="H152" s="36"/>
      <c r="I152" s="36">
        <v>0</v>
      </c>
      <c r="J152" s="36">
        <v>0</v>
      </c>
      <c r="K152" s="272">
        <v>0</v>
      </c>
      <c r="L152" s="36">
        <v>0</v>
      </c>
      <c r="M152" s="282">
        <v>0</v>
      </c>
      <c r="N152" s="36">
        <v>0</v>
      </c>
      <c r="O152" s="36">
        <v>0</v>
      </c>
      <c r="P152" s="36">
        <v>0</v>
      </c>
      <c r="Q152" s="36">
        <v>0</v>
      </c>
      <c r="R152" s="36">
        <v>0</v>
      </c>
    </row>
    <row r="153" spans="1:18" x14ac:dyDescent="0.35">
      <c r="A153" s="13"/>
      <c r="B153" s="13"/>
      <c r="C153" s="13"/>
      <c r="D153" s="262"/>
      <c r="E153" s="13" t="s">
        <v>443</v>
      </c>
      <c r="F153" s="271">
        <v>0</v>
      </c>
      <c r="G153" s="264">
        <v>0</v>
      </c>
      <c r="H153" s="264">
        <v>1289</v>
      </c>
      <c r="I153" s="264">
        <v>0</v>
      </c>
      <c r="J153" s="264">
        <v>0</v>
      </c>
      <c r="K153" s="272">
        <v>1289</v>
      </c>
      <c r="L153" s="272">
        <v>1289</v>
      </c>
      <c r="M153" s="282">
        <v>1</v>
      </c>
      <c r="N153" s="36">
        <v>1289</v>
      </c>
      <c r="O153" s="36">
        <v>1289</v>
      </c>
      <c r="P153" s="36">
        <v>1289</v>
      </c>
      <c r="Q153" s="36">
        <v>1588</v>
      </c>
      <c r="R153" s="36">
        <v>1588</v>
      </c>
    </row>
    <row r="154" spans="1:18" x14ac:dyDescent="0.35">
      <c r="E154" s="295" t="s">
        <v>444</v>
      </c>
      <c r="F154" s="296">
        <v>226833.002642331</v>
      </c>
      <c r="G154" s="296">
        <v>2119</v>
      </c>
      <c r="H154" s="296">
        <v>1289</v>
      </c>
      <c r="I154" s="296">
        <v>3781</v>
      </c>
      <c r="J154" s="296">
        <v>0</v>
      </c>
      <c r="K154" s="296">
        <v>234022.002642331</v>
      </c>
      <c r="L154" s="296">
        <v>1094196</v>
      </c>
      <c r="M154" s="296">
        <v>35.405304188532575</v>
      </c>
      <c r="N154" s="296">
        <v>233828</v>
      </c>
      <c r="O154" s="296">
        <v>212342</v>
      </c>
      <c r="P154" s="296">
        <v>232207</v>
      </c>
      <c r="Q154" s="296">
        <v>411107.16610000009</v>
      </c>
      <c r="R154" s="296">
        <v>411107.16610000009</v>
      </c>
    </row>
    <row r="155" spans="1:18" x14ac:dyDescent="0.35">
      <c r="E155" s="297" t="s">
        <v>445</v>
      </c>
      <c r="F155" s="298">
        <v>226833</v>
      </c>
      <c r="G155" s="298">
        <v>2151</v>
      </c>
      <c r="H155" s="298">
        <v>1289</v>
      </c>
      <c r="I155" s="298">
        <v>3781</v>
      </c>
      <c r="J155" s="298">
        <v>0</v>
      </c>
      <c r="K155" s="298">
        <v>234054</v>
      </c>
      <c r="L155" s="298">
        <v>1094196</v>
      </c>
    </row>
    <row r="156" spans="1:18" x14ac:dyDescent="0.35">
      <c r="E156" s="297" t="s">
        <v>72</v>
      </c>
      <c r="F156" s="298">
        <v>-2.6423310046084225E-3</v>
      </c>
      <c r="G156" s="298">
        <v>32</v>
      </c>
      <c r="H156" s="298">
        <v>0</v>
      </c>
      <c r="I156" s="298">
        <v>0</v>
      </c>
      <c r="J156" s="298">
        <v>0</v>
      </c>
      <c r="K156" s="298">
        <v>31.997357668995392</v>
      </c>
      <c r="L156" s="298">
        <v>0</v>
      </c>
    </row>
    <row r="158" spans="1:18" x14ac:dyDescent="0.35">
      <c r="K158" s="270"/>
    </row>
    <row r="159" spans="1:18" x14ac:dyDescent="0.35">
      <c r="K159" s="36"/>
    </row>
    <row r="160" spans="1:18" x14ac:dyDescent="0.35">
      <c r="K160" s="36"/>
    </row>
    <row r="170" spans="6:16" x14ac:dyDescent="0.35">
      <c r="F170"/>
      <c r="G170"/>
      <c r="H170"/>
      <c r="I170"/>
      <c r="J170"/>
      <c r="K170"/>
      <c r="L170"/>
      <c r="M170"/>
      <c r="N170"/>
      <c r="O170"/>
      <c r="P170"/>
    </row>
    <row r="171" spans="6:16" x14ac:dyDescent="0.35">
      <c r="F171"/>
      <c r="G171"/>
      <c r="H171"/>
      <c r="I171"/>
      <c r="J171"/>
      <c r="K171"/>
      <c r="L171"/>
      <c r="M171"/>
      <c r="N171"/>
      <c r="O171"/>
      <c r="P171"/>
    </row>
    <row r="172" spans="6:16" x14ac:dyDescent="0.35">
      <c r="F172"/>
      <c r="G172"/>
      <c r="H172"/>
      <c r="I172"/>
      <c r="J172"/>
      <c r="K172"/>
      <c r="L172"/>
      <c r="M172"/>
      <c r="N172"/>
      <c r="O172"/>
      <c r="P172"/>
    </row>
    <row r="173" spans="6:16" x14ac:dyDescent="0.35">
      <c r="F173"/>
      <c r="G173"/>
      <c r="H173"/>
      <c r="I173"/>
      <c r="J173"/>
      <c r="K173"/>
      <c r="L173"/>
      <c r="M173"/>
      <c r="N173"/>
      <c r="O173"/>
      <c r="P173"/>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P168"/>
  <sheetViews>
    <sheetView workbookViewId="0"/>
  </sheetViews>
  <sheetFormatPr defaultColWidth="18.1796875" defaultRowHeight="12.5" x14ac:dyDescent="0.25"/>
  <cols>
    <col min="1" max="1" width="16.26953125" style="2" customWidth="1"/>
    <col min="2" max="2" width="41.26953125" style="3" customWidth="1"/>
    <col min="3" max="3" width="27" style="3" customWidth="1"/>
    <col min="4" max="4" width="24" style="4" customWidth="1"/>
    <col min="5" max="6" width="18.1796875" style="3" customWidth="1"/>
    <col min="7" max="10" width="18.1796875" style="6" customWidth="1"/>
    <col min="11" max="11" width="22" style="6" customWidth="1"/>
    <col min="12" max="13" width="18.1796875" style="6" customWidth="1"/>
    <col min="14" max="14" width="18.1796875" style="7" customWidth="1"/>
    <col min="15" max="15" width="13.81640625" style="3" customWidth="1"/>
    <col min="16" max="16" width="13.81640625" style="4" customWidth="1"/>
    <col min="17" max="17" width="18.81640625" style="3" customWidth="1"/>
    <col min="18" max="18" width="20.1796875" style="3" customWidth="1"/>
    <col min="19" max="20" width="18.1796875" style="6" customWidth="1"/>
    <col min="21" max="21" width="17.1796875" style="6" hidden="1" customWidth="1"/>
    <col min="22" max="23" width="17.1796875" style="6" customWidth="1"/>
    <col min="24" max="31" width="18.1796875" style="6" customWidth="1"/>
    <col min="32" max="32" width="12" style="6" customWidth="1"/>
    <col min="33" max="33" width="10.453125" style="6" customWidth="1"/>
    <col min="34" max="34" width="10.7265625" style="6" customWidth="1"/>
    <col min="35" max="35" width="12.1796875" style="6" customWidth="1"/>
    <col min="36" max="38" width="18.1796875" style="6" customWidth="1"/>
    <col min="39" max="39" width="22.54296875" style="6" customWidth="1"/>
    <col min="40" max="42" width="18.1796875" style="6" customWidth="1"/>
    <col min="43" max="43" width="22.54296875" style="6" customWidth="1"/>
    <col min="44" max="46" width="18.1796875" style="6" customWidth="1"/>
    <col min="47" max="47" width="19.26953125" style="6" customWidth="1"/>
    <col min="48" max="48" width="18.1796875" style="7" customWidth="1"/>
    <col min="49" max="50" width="18.1796875" style="6" customWidth="1"/>
    <col min="51" max="51" width="18.1796875" style="9" customWidth="1"/>
    <col min="52" max="53" width="18.1796875" style="6" customWidth="1"/>
    <col min="54" max="54" width="18.1796875" style="7" customWidth="1"/>
    <col min="55" max="16384" width="18.1796875" style="3"/>
  </cols>
  <sheetData>
    <row r="1" spans="1:64" ht="13" x14ac:dyDescent="0.3">
      <c r="F1" s="5"/>
      <c r="AA1" s="8"/>
      <c r="AL1" s="6" t="s">
        <v>25</v>
      </c>
      <c r="AV1" s="6"/>
      <c r="AW1" s="7"/>
      <c r="AY1" s="6"/>
      <c r="AZ1" s="9"/>
      <c r="BB1" s="6"/>
      <c r="BC1" s="2"/>
      <c r="BD1" s="10" t="s">
        <v>26</v>
      </c>
      <c r="BE1" s="11"/>
      <c r="BF1" s="11" t="s">
        <v>27</v>
      </c>
      <c r="BG1" s="12" t="s">
        <v>28</v>
      </c>
    </row>
    <row r="2" spans="1:64" ht="13" x14ac:dyDescent="0.3">
      <c r="F2" s="5"/>
      <c r="R2" s="13"/>
      <c r="X2" s="6" t="s">
        <v>29</v>
      </c>
      <c r="Z2" s="6" t="s">
        <v>30</v>
      </c>
      <c r="AV2" s="6"/>
      <c r="AW2" s="7"/>
      <c r="AY2" s="6"/>
      <c r="AZ2" s="9"/>
      <c r="BB2" s="6"/>
      <c r="BC2" s="2"/>
      <c r="BD2" s="14" t="s">
        <v>31</v>
      </c>
      <c r="BE2" s="15">
        <v>0.66</v>
      </c>
      <c r="BF2" s="16">
        <v>393585.45033677382</v>
      </c>
      <c r="BG2" s="17">
        <v>406242.95060723653</v>
      </c>
    </row>
    <row r="3" spans="1:64" ht="13" x14ac:dyDescent="0.3">
      <c r="B3" s="18"/>
      <c r="G3" s="19"/>
      <c r="H3" s="19"/>
      <c r="N3" s="20"/>
      <c r="O3" s="21"/>
      <c r="P3" s="22"/>
      <c r="Q3" s="23"/>
      <c r="R3" s="13"/>
      <c r="T3" s="24"/>
      <c r="X3" s="25">
        <v>285345568.31999999</v>
      </c>
      <c r="Y3" s="26"/>
      <c r="Z3" s="27">
        <v>285345568.31999999</v>
      </c>
      <c r="AV3" s="6"/>
      <c r="AW3" s="7"/>
      <c r="AY3" s="6"/>
      <c r="AZ3" s="9"/>
      <c r="BB3" s="6"/>
      <c r="BC3" s="2"/>
      <c r="BD3" s="14" t="s">
        <v>32</v>
      </c>
      <c r="BE3" s="28">
        <v>0.17499999999999999</v>
      </c>
      <c r="BF3" s="16">
        <v>107579.62030676901</v>
      </c>
      <c r="BG3" s="17">
        <v>107715.93387313088</v>
      </c>
    </row>
    <row r="4" spans="1:64" ht="15" thickBot="1" x14ac:dyDescent="0.4">
      <c r="B4" s="8" t="s">
        <v>33</v>
      </c>
      <c r="E4" s="307" t="s">
        <v>728</v>
      </c>
      <c r="F4" s="29"/>
      <c r="G4" s="30" t="s">
        <v>34</v>
      </c>
      <c r="H4" s="31"/>
      <c r="N4" s="32"/>
      <c r="O4" s="33"/>
      <c r="P4" s="34"/>
      <c r="Q4" s="35"/>
      <c r="R4" s="36"/>
      <c r="S4" s="26"/>
      <c r="T4" s="26"/>
      <c r="U4" s="26"/>
      <c r="X4" s="26"/>
      <c r="Y4" s="26"/>
      <c r="Z4" s="26"/>
      <c r="AV4" s="6"/>
      <c r="AW4" s="7"/>
      <c r="AY4" s="6"/>
      <c r="AZ4" s="9"/>
      <c r="BB4" s="6"/>
      <c r="BC4" s="2"/>
      <c r="BD4" s="37" t="s">
        <v>35</v>
      </c>
      <c r="BE4" s="38">
        <v>0.16500000000000001</v>
      </c>
      <c r="BF4" s="39">
        <v>114354.55148863378</v>
      </c>
      <c r="BG4" s="40">
        <v>101560.73765180913</v>
      </c>
    </row>
    <row r="5" spans="1:64" ht="13.5" thickBot="1" x14ac:dyDescent="0.35">
      <c r="B5" s="8" t="s">
        <v>729</v>
      </c>
      <c r="E5" s="41" t="s">
        <v>37</v>
      </c>
      <c r="F5" s="196">
        <v>309747093</v>
      </c>
      <c r="G5" s="194">
        <v>309747093</v>
      </c>
      <c r="H5" s="42" t="s">
        <v>730</v>
      </c>
      <c r="N5" s="43"/>
      <c r="Q5" s="44"/>
      <c r="R5" s="45"/>
      <c r="Z5" s="29"/>
      <c r="AE5" s="29"/>
      <c r="AL5" s="46" t="s">
        <v>39</v>
      </c>
      <c r="AM5" s="47"/>
      <c r="AN5" s="47"/>
      <c r="AO5" s="47"/>
      <c r="AP5" s="48" t="s">
        <v>40</v>
      </c>
      <c r="AQ5" s="29"/>
      <c r="AR5" s="29"/>
      <c r="AS5" s="29"/>
      <c r="AT5" s="48" t="s">
        <v>41</v>
      </c>
      <c r="AU5" s="29"/>
      <c r="AV5" s="29"/>
      <c r="AW5" s="49"/>
      <c r="AX5" s="50">
        <v>1057341.1925177614</v>
      </c>
      <c r="AY5" s="8" t="s">
        <v>42</v>
      </c>
      <c r="AZ5" s="9"/>
      <c r="BB5" s="6"/>
      <c r="BC5" s="2"/>
    </row>
    <row r="6" spans="1:64" ht="13.5" thickBot="1" x14ac:dyDescent="0.35">
      <c r="B6" s="8" t="s">
        <v>43</v>
      </c>
      <c r="E6" s="41" t="s">
        <v>44</v>
      </c>
      <c r="F6" s="308">
        <v>306761840</v>
      </c>
      <c r="G6" s="51">
        <v>310486986</v>
      </c>
      <c r="H6" s="42" t="s">
        <v>731</v>
      </c>
      <c r="X6" s="29"/>
      <c r="Y6" s="29"/>
      <c r="Z6" s="29"/>
      <c r="AA6" s="52"/>
      <c r="AB6" s="52"/>
      <c r="AC6" s="52"/>
      <c r="AD6" s="52"/>
      <c r="AE6" s="29"/>
      <c r="AL6" s="47"/>
      <c r="AM6" s="47"/>
      <c r="AN6" s="47"/>
      <c r="AO6" s="47"/>
      <c r="AP6" s="47"/>
      <c r="AQ6" s="29"/>
      <c r="AR6" s="29"/>
      <c r="AS6" s="29"/>
      <c r="AT6" s="47"/>
      <c r="AU6" s="29"/>
      <c r="AV6" s="29"/>
      <c r="AW6" s="49"/>
      <c r="AX6" s="53">
        <v>900463.47978390113</v>
      </c>
      <c r="AY6" s="8" t="s">
        <v>756</v>
      </c>
      <c r="AZ6" s="9"/>
      <c r="BB6" s="6"/>
      <c r="BC6" s="2"/>
    </row>
    <row r="7" spans="1:64" ht="15" thickBot="1" x14ac:dyDescent="0.4">
      <c r="B7" s="8" t="s">
        <v>46</v>
      </c>
      <c r="E7" s="29"/>
      <c r="F7" s="309">
        <v>2985253</v>
      </c>
      <c r="G7" s="54">
        <v>-739893</v>
      </c>
      <c r="H7" s="54"/>
      <c r="O7"/>
      <c r="P7" s="1"/>
      <c r="Q7" s="55"/>
      <c r="R7" s="56"/>
      <c r="S7" s="29"/>
      <c r="T7" s="29"/>
      <c r="U7" s="29"/>
      <c r="X7" s="29"/>
      <c r="Y7" s="29"/>
      <c r="Z7" s="29"/>
      <c r="AA7" s="29"/>
      <c r="AB7" s="29"/>
      <c r="AC7" s="29"/>
      <c r="AD7" s="29"/>
      <c r="AE7" s="29"/>
      <c r="AL7" s="57" t="s">
        <v>47</v>
      </c>
      <c r="AM7" s="47"/>
      <c r="AN7" s="47"/>
      <c r="AO7" s="47"/>
      <c r="AP7" s="57" t="s">
        <v>47</v>
      </c>
      <c r="AQ7" s="52"/>
      <c r="AR7" s="52"/>
      <c r="AS7" s="52"/>
      <c r="AT7" s="57" t="s">
        <v>47</v>
      </c>
      <c r="AU7" s="52"/>
      <c r="AV7" s="52"/>
      <c r="AW7" s="58"/>
      <c r="AX7" s="53">
        <v>156877.71273386024</v>
      </c>
      <c r="AY7" s="8" t="s">
        <v>757</v>
      </c>
      <c r="AZ7" s="9"/>
      <c r="BB7" s="6"/>
      <c r="BC7" s="2"/>
    </row>
    <row r="8" spans="1:64" ht="22.5" customHeight="1" x14ac:dyDescent="0.35">
      <c r="A8" s="310">
        <v>309747093</v>
      </c>
      <c r="B8" s="60" t="s">
        <v>732</v>
      </c>
      <c r="C8" s="1235" t="s">
        <v>48</v>
      </c>
      <c r="D8" s="1236"/>
      <c r="E8" s="1237"/>
      <c r="F8" s="61">
        <v>21682296.510000002</v>
      </c>
      <c r="N8" s="62"/>
      <c r="O8"/>
      <c r="P8" s="63">
        <v>0.75698883037222986</v>
      </c>
      <c r="Q8" s="1216" t="s">
        <v>49</v>
      </c>
      <c r="R8" s="1216"/>
      <c r="S8" s="1216"/>
      <c r="T8" s="29"/>
      <c r="U8" s="29"/>
      <c r="X8" s="29"/>
      <c r="Y8" s="29"/>
      <c r="Z8" s="29"/>
      <c r="AA8" s="29"/>
      <c r="AB8" s="29"/>
      <c r="AC8" s="29"/>
      <c r="AD8" s="29"/>
      <c r="AE8" s="29"/>
      <c r="AL8" s="57" t="s">
        <v>50</v>
      </c>
      <c r="AM8" s="53">
        <v>280649839.81176353</v>
      </c>
      <c r="AN8" s="47"/>
      <c r="AO8" s="47"/>
      <c r="AP8" s="57" t="s">
        <v>50</v>
      </c>
      <c r="AQ8" s="53">
        <v>280649839.81176353</v>
      </c>
      <c r="AR8" s="47"/>
      <c r="AS8" s="47"/>
      <c r="AT8" s="57" t="s">
        <v>50</v>
      </c>
      <c r="AU8" s="53">
        <v>280649839.81176353</v>
      </c>
      <c r="AV8" s="29"/>
      <c r="AW8" s="49"/>
      <c r="AX8" s="29"/>
      <c r="AY8" s="29"/>
      <c r="AZ8" s="64" t="s">
        <v>733</v>
      </c>
      <c r="BB8" s="6"/>
      <c r="BC8" s="65"/>
      <c r="BD8" s="66"/>
      <c r="BE8" s="61"/>
    </row>
    <row r="9" spans="1:64" ht="18" customHeight="1" thickBot="1" x14ac:dyDescent="0.35">
      <c r="A9" s="67">
        <v>21682296.510000002</v>
      </c>
      <c r="B9" s="68" t="s">
        <v>52</v>
      </c>
      <c r="C9" s="1217" t="s">
        <v>758</v>
      </c>
      <c r="D9" s="1218"/>
      <c r="E9" s="1219"/>
      <c r="F9" s="69">
        <v>622800</v>
      </c>
      <c r="H9" s="70"/>
      <c r="I9" s="70"/>
      <c r="J9" s="70"/>
      <c r="K9" s="70"/>
      <c r="L9" s="71"/>
      <c r="M9" s="71"/>
      <c r="N9" s="72"/>
      <c r="O9" s="13"/>
      <c r="P9" s="63"/>
      <c r="Q9" s="73"/>
      <c r="R9" s="73"/>
      <c r="S9" s="73"/>
      <c r="T9" s="29"/>
      <c r="W9" s="29"/>
      <c r="X9" s="29"/>
      <c r="Y9" s="29"/>
      <c r="Z9" s="29"/>
      <c r="AA9" s="29"/>
      <c r="AB9" s="29"/>
      <c r="AC9" s="29"/>
      <c r="AD9" s="29"/>
      <c r="AK9" s="47"/>
      <c r="AL9" s="47"/>
      <c r="AM9" s="47"/>
      <c r="AN9" s="47"/>
      <c r="AO9" s="47"/>
      <c r="AP9" s="47"/>
      <c r="AQ9" s="47"/>
      <c r="AR9" s="47"/>
      <c r="AS9" s="29"/>
      <c r="AT9" s="47"/>
      <c r="AU9" s="47"/>
      <c r="AV9" s="74"/>
      <c r="AW9" s="29"/>
      <c r="AX9" s="29"/>
      <c r="AY9" s="42"/>
      <c r="AZ9" s="75"/>
      <c r="BA9" s="75"/>
      <c r="BB9" s="76"/>
      <c r="BC9" s="1226"/>
      <c r="BD9" s="1226"/>
      <c r="BE9" s="77"/>
    </row>
    <row r="10" spans="1:64" ht="41.25" customHeight="1" thickBot="1" x14ac:dyDescent="0.35">
      <c r="A10" s="78">
        <v>2719228.17</v>
      </c>
      <c r="B10" s="68" t="s">
        <v>734</v>
      </c>
      <c r="C10" s="311" t="s">
        <v>735</v>
      </c>
      <c r="D10" s="81">
        <v>2719228.17</v>
      </c>
      <c r="E10" s="81"/>
      <c r="F10" s="312">
        <v>21059496.510000002</v>
      </c>
      <c r="G10" s="71"/>
      <c r="H10" s="71"/>
      <c r="I10" s="71"/>
      <c r="J10" s="71"/>
      <c r="K10" s="71"/>
      <c r="L10" s="71"/>
      <c r="M10" s="71"/>
      <c r="N10" s="83"/>
      <c r="O10" s="84"/>
      <c r="P10" s="85"/>
      <c r="Q10" s="84"/>
      <c r="R10" s="86" t="s">
        <v>54</v>
      </c>
      <c r="S10" s="87" t="s">
        <v>55</v>
      </c>
      <c r="T10" s="29"/>
      <c r="V10" s="29"/>
      <c r="W10" s="29"/>
      <c r="X10" s="29"/>
      <c r="Y10" s="29"/>
      <c r="Z10" s="29"/>
      <c r="AA10" s="29"/>
      <c r="AB10" s="29"/>
      <c r="AC10" s="29"/>
      <c r="AD10" s="29"/>
      <c r="AE10" s="29"/>
      <c r="AF10" s="29"/>
      <c r="AG10" s="29"/>
      <c r="AH10" s="29"/>
      <c r="AI10" s="29"/>
      <c r="AJ10" s="47"/>
      <c r="AK10" s="47"/>
      <c r="AL10" s="47"/>
      <c r="AM10" s="47"/>
      <c r="AN10" s="47"/>
      <c r="AO10" s="47"/>
      <c r="AP10" s="47"/>
      <c r="AQ10" s="47"/>
      <c r="AR10" s="47"/>
      <c r="AS10" s="47"/>
      <c r="AT10" s="47"/>
      <c r="AU10" s="88"/>
      <c r="AV10" s="47"/>
      <c r="AW10" s="47"/>
      <c r="AX10" s="89"/>
      <c r="AY10" s="90"/>
      <c r="AZ10" s="91"/>
      <c r="BA10" s="92"/>
      <c r="BB10" s="93"/>
      <c r="BC10" s="94"/>
      <c r="BD10" s="95"/>
    </row>
    <row r="11" spans="1:64" ht="51" thickBot="1" x14ac:dyDescent="0.35">
      <c r="A11" s="78">
        <v>0</v>
      </c>
      <c r="B11" s="96" t="s">
        <v>736</v>
      </c>
      <c r="C11" s="313">
        <v>149262.65</v>
      </c>
      <c r="D11" s="160" t="s">
        <v>737</v>
      </c>
      <c r="E11" s="314" t="s">
        <v>738</v>
      </c>
      <c r="N11" s="100">
        <v>282563309.56999999</v>
      </c>
      <c r="O11" s="101"/>
      <c r="P11" s="102"/>
      <c r="Q11" s="101" t="s">
        <v>56</v>
      </c>
      <c r="R11" s="103" t="s">
        <v>57</v>
      </c>
      <c r="S11" s="104" t="s">
        <v>58</v>
      </c>
      <c r="T11" s="29" t="s">
        <v>59</v>
      </c>
      <c r="V11" s="29"/>
      <c r="W11" s="29"/>
      <c r="X11" s="29"/>
      <c r="Y11" s="29"/>
      <c r="Z11" s="29"/>
      <c r="AA11" s="29"/>
      <c r="AB11" s="29"/>
      <c r="AC11" s="29"/>
      <c r="AD11" s="29"/>
      <c r="AE11" s="29"/>
      <c r="AF11" s="29"/>
      <c r="AG11" s="29"/>
      <c r="AH11" s="29"/>
      <c r="AI11" s="29"/>
      <c r="AJ11" s="47"/>
      <c r="AK11" s="47"/>
      <c r="AL11" s="47"/>
      <c r="AM11" s="47"/>
      <c r="AN11" s="47"/>
      <c r="AO11" s="47"/>
      <c r="AP11" s="47"/>
      <c r="AQ11" s="47"/>
      <c r="AR11" s="47"/>
      <c r="AS11" s="47"/>
      <c r="AT11" s="47"/>
      <c r="AU11" s="88"/>
      <c r="AV11" s="47"/>
      <c r="AW11" s="47"/>
      <c r="AX11" s="9"/>
      <c r="AY11" s="105"/>
      <c r="AZ11" s="106"/>
      <c r="BA11" s="92"/>
      <c r="BB11" s="93"/>
      <c r="BC11" s="107"/>
      <c r="BD11" s="108"/>
      <c r="BE11" s="109"/>
      <c r="BF11" s="13"/>
      <c r="BG11" s="13"/>
      <c r="BH11" s="13"/>
      <c r="BI11" s="13"/>
      <c r="BJ11" s="13"/>
      <c r="BK11" s="98"/>
    </row>
    <row r="12" spans="1:64" ht="101.25" customHeight="1" thickBot="1" x14ac:dyDescent="0.35">
      <c r="A12" s="110">
        <v>285345568.31999999</v>
      </c>
      <c r="B12" s="96" t="s">
        <v>60</v>
      </c>
      <c r="C12" s="111" t="s">
        <v>739</v>
      </c>
      <c r="D12" s="112" t="s">
        <v>740</v>
      </c>
      <c r="E12" s="112" t="s">
        <v>741</v>
      </c>
      <c r="F12" s="112" t="s">
        <v>742</v>
      </c>
      <c r="G12" s="112" t="s">
        <v>743</v>
      </c>
      <c r="H12" s="111" t="s">
        <v>744</v>
      </c>
      <c r="I12" s="111" t="s">
        <v>745</v>
      </c>
      <c r="J12" s="111" t="s">
        <v>746</v>
      </c>
      <c r="K12" s="111" t="s">
        <v>747</v>
      </c>
      <c r="L12" s="111" t="s">
        <v>748</v>
      </c>
      <c r="M12" s="111" t="s">
        <v>748</v>
      </c>
      <c r="N12" s="113" t="s">
        <v>71</v>
      </c>
      <c r="O12" s="114" t="s">
        <v>72</v>
      </c>
      <c r="P12" s="114" t="s">
        <v>73</v>
      </c>
      <c r="Q12" s="114" t="s">
        <v>74</v>
      </c>
      <c r="R12" s="115" t="s">
        <v>75</v>
      </c>
      <c r="S12" s="115" t="s">
        <v>76</v>
      </c>
      <c r="T12" s="115" t="s">
        <v>749</v>
      </c>
      <c r="U12" s="116" t="s">
        <v>77</v>
      </c>
      <c r="V12" s="115" t="s">
        <v>78</v>
      </c>
      <c r="W12" s="117" t="s">
        <v>79</v>
      </c>
      <c r="X12" s="117" t="s">
        <v>80</v>
      </c>
      <c r="Y12" s="115" t="s">
        <v>750</v>
      </c>
      <c r="Z12" s="115" t="s">
        <v>751</v>
      </c>
      <c r="AA12" s="115" t="s">
        <v>752</v>
      </c>
      <c r="AB12" s="115" t="s">
        <v>753</v>
      </c>
      <c r="AC12" s="115" t="s">
        <v>754</v>
      </c>
      <c r="AD12" s="118" t="s">
        <v>86</v>
      </c>
      <c r="AE12" s="115" t="s">
        <v>87</v>
      </c>
      <c r="AF12" s="115" t="s">
        <v>88</v>
      </c>
      <c r="AG12" s="115" t="s">
        <v>89</v>
      </c>
      <c r="AH12" s="115" t="s">
        <v>90</v>
      </c>
      <c r="AI12" s="115" t="s">
        <v>91</v>
      </c>
      <c r="AJ12" s="118" t="s">
        <v>92</v>
      </c>
      <c r="AK12" s="115" t="s">
        <v>93</v>
      </c>
      <c r="AL12" s="115" t="s">
        <v>94</v>
      </c>
      <c r="AM12" s="115" t="s">
        <v>95</v>
      </c>
      <c r="AN12" s="115" t="s">
        <v>92</v>
      </c>
      <c r="AO12" s="115" t="s">
        <v>93</v>
      </c>
      <c r="AP12" s="115" t="s">
        <v>94</v>
      </c>
      <c r="AQ12" s="115" t="s">
        <v>95</v>
      </c>
      <c r="AR12" s="115" t="s">
        <v>92</v>
      </c>
      <c r="AS12" s="115" t="s">
        <v>93</v>
      </c>
      <c r="AT12" s="115" t="s">
        <v>94</v>
      </c>
      <c r="AU12" s="119" t="s">
        <v>96</v>
      </c>
      <c r="AV12" s="115" t="s">
        <v>92</v>
      </c>
      <c r="AW12" s="115" t="s">
        <v>11</v>
      </c>
      <c r="AX12" s="120" t="s">
        <v>97</v>
      </c>
      <c r="AY12" s="121" t="s">
        <v>12</v>
      </c>
      <c r="AZ12" s="122" t="s">
        <v>13</v>
      </c>
      <c r="BA12" s="123" t="s">
        <v>14</v>
      </c>
      <c r="BB12" s="124" t="s">
        <v>16</v>
      </c>
      <c r="BC12" s="81"/>
      <c r="BD12" s="13"/>
      <c r="BE12" s="13"/>
      <c r="BF12" s="13"/>
      <c r="BG12" s="13"/>
      <c r="BH12" s="13"/>
      <c r="BI12" s="13"/>
      <c r="BJ12" s="125" t="s">
        <v>270</v>
      </c>
      <c r="BK12" s="126" t="s">
        <v>98</v>
      </c>
      <c r="BL12" s="13"/>
    </row>
    <row r="13" spans="1:64" ht="15" thickBot="1" x14ac:dyDescent="0.4">
      <c r="A13" s="127"/>
      <c r="B13" s="26"/>
      <c r="C13" s="130">
        <v>126222453.56042092</v>
      </c>
      <c r="D13" s="315">
        <v>28325576.008212704</v>
      </c>
      <c r="E13" s="130">
        <v>75750761.508823514</v>
      </c>
      <c r="F13" s="130">
        <v>75730342.58544904</v>
      </c>
      <c r="G13" s="130">
        <v>306029133.66290617</v>
      </c>
      <c r="H13" s="130">
        <v>125024727.76704089</v>
      </c>
      <c r="I13" s="130">
        <v>28222460.371174004</v>
      </c>
      <c r="J13" s="130">
        <v>77548274.499012381</v>
      </c>
      <c r="K13" s="130">
        <v>78328830.976789281</v>
      </c>
      <c r="L13" s="130">
        <v>309124293.61401665</v>
      </c>
      <c r="M13" s="130">
        <v>309124293.61401665</v>
      </c>
      <c r="N13" s="131">
        <v>282563309.45452559</v>
      </c>
      <c r="O13" s="132">
        <v>26560984.159490876</v>
      </c>
      <c r="P13" s="133">
        <v>27820089.484866682</v>
      </c>
      <c r="Q13" s="316">
        <v>21059496.999999993</v>
      </c>
      <c r="R13" s="130">
        <v>288064796.61401653</v>
      </c>
      <c r="S13" s="130"/>
      <c r="T13" s="135"/>
      <c r="U13" s="135"/>
      <c r="V13" s="130">
        <v>285345568.31999993</v>
      </c>
      <c r="W13" s="130">
        <v>285345568.31999999</v>
      </c>
      <c r="X13" s="130">
        <v>285345568.31999999</v>
      </c>
      <c r="Y13" s="130">
        <v>116321765.6472832</v>
      </c>
      <c r="Z13" s="130">
        <v>26100887.552147385</v>
      </c>
      <c r="AA13" s="130">
        <v>70078600.958382323</v>
      </c>
      <c r="AB13" s="130">
        <v>70062055.41218701</v>
      </c>
      <c r="AC13" s="130">
        <v>282563309.56999981</v>
      </c>
      <c r="AD13" s="135"/>
      <c r="AE13" s="135"/>
      <c r="AF13" s="135"/>
      <c r="AG13" s="135"/>
      <c r="AH13" s="135"/>
      <c r="AI13" s="130">
        <v>257230472.4017258</v>
      </c>
      <c r="AJ13" s="130">
        <v>4695728.5082364772</v>
      </c>
      <c r="AK13" s="130">
        <v>280784064.69533902</v>
      </c>
      <c r="AL13" s="130">
        <v>280649839.81176335</v>
      </c>
      <c r="AM13" s="130">
        <v>285345568.31999981</v>
      </c>
      <c r="AN13" s="130">
        <v>0</v>
      </c>
      <c r="AO13" s="130">
        <v>280649839.81176335</v>
      </c>
      <c r="AP13" s="130">
        <v>280649839.81176358</v>
      </c>
      <c r="AQ13" s="130">
        <v>285345568.32000005</v>
      </c>
      <c r="AR13" s="130">
        <v>0</v>
      </c>
      <c r="AS13" s="130">
        <v>280649839.81176358</v>
      </c>
      <c r="AT13" s="130">
        <v>280649839.81176353</v>
      </c>
      <c r="AU13" s="130">
        <v>285345568.31999999</v>
      </c>
      <c r="AV13" s="130">
        <v>0</v>
      </c>
      <c r="AW13" s="130">
        <v>234022.002642331</v>
      </c>
      <c r="AX13" s="137">
        <v>1183.8181350683667</v>
      </c>
      <c r="AY13" s="138">
        <v>2119</v>
      </c>
      <c r="AZ13" s="139">
        <v>3033979.6754406295</v>
      </c>
      <c r="BA13" s="140">
        <v>285345568.31999987</v>
      </c>
      <c r="BB13" s="141">
        <v>285345568.31999993</v>
      </c>
      <c r="BC13" s="1211" t="s">
        <v>99</v>
      </c>
      <c r="BD13" s="1212"/>
      <c r="BE13" s="1211" t="s">
        <v>100</v>
      </c>
      <c r="BF13" s="1212"/>
      <c r="BG13" s="1211" t="s">
        <v>101</v>
      </c>
      <c r="BH13" s="1212"/>
      <c r="BI13" s="1211" t="s">
        <v>102</v>
      </c>
      <c r="BJ13" s="1212"/>
      <c r="BK13" s="142"/>
      <c r="BL13" s="13"/>
    </row>
    <row r="14" spans="1:64" ht="15" thickBot="1" x14ac:dyDescent="0.4">
      <c r="A14" s="127"/>
      <c r="B14" s="143"/>
      <c r="C14" s="143"/>
      <c r="D14" s="144"/>
      <c r="E14" s="143"/>
      <c r="F14" s="143"/>
      <c r="G14" s="143"/>
      <c r="H14" s="143"/>
      <c r="I14" s="143"/>
      <c r="J14" s="143"/>
      <c r="K14" s="143"/>
      <c r="L14" s="145">
        <v>309747093.61401665</v>
      </c>
      <c r="M14" s="143"/>
      <c r="N14" s="127"/>
      <c r="O14" s="146"/>
      <c r="P14" s="146"/>
      <c r="Q14" s="147"/>
      <c r="R14" s="148">
        <v>309747093.12401652</v>
      </c>
      <c r="S14" s="143"/>
      <c r="T14" s="149"/>
      <c r="U14" s="149"/>
      <c r="V14" s="150">
        <v>309747092.99999994</v>
      </c>
      <c r="W14" s="148">
        <v>309747093</v>
      </c>
      <c r="X14" s="150">
        <v>307027864.82999998</v>
      </c>
      <c r="Y14" s="143"/>
      <c r="Z14" s="143"/>
      <c r="AA14" s="143"/>
      <c r="AB14" s="143"/>
      <c r="AC14" s="143"/>
      <c r="AD14" s="149"/>
      <c r="AE14" s="149"/>
      <c r="AF14" s="149"/>
      <c r="AG14" s="149"/>
      <c r="AH14" s="149"/>
      <c r="AI14" s="143"/>
      <c r="AJ14" s="143"/>
      <c r="AK14" s="143"/>
      <c r="AL14" s="143"/>
      <c r="AM14" s="143"/>
      <c r="AN14" s="143"/>
      <c r="AO14" s="143"/>
      <c r="AP14" s="143"/>
      <c r="AQ14" s="143"/>
      <c r="AR14" s="143"/>
      <c r="AS14" s="143"/>
      <c r="AT14" s="143"/>
      <c r="AU14" s="127"/>
      <c r="AV14" s="143"/>
      <c r="AW14" s="143"/>
      <c r="AX14" s="151"/>
      <c r="AY14" s="152"/>
      <c r="AZ14" s="153"/>
      <c r="BA14" s="140"/>
      <c r="BB14" s="154"/>
      <c r="BC14" s="155"/>
      <c r="BD14" s="156"/>
      <c r="BE14" s="157"/>
      <c r="BF14" s="158"/>
      <c r="BG14" s="155"/>
      <c r="BH14" s="156"/>
      <c r="BI14" s="159"/>
      <c r="BJ14" s="156"/>
      <c r="BK14" s="160"/>
      <c r="BL14" s="13"/>
    </row>
    <row r="15" spans="1:64" ht="14.5" x14ac:dyDescent="0.35">
      <c r="A15" s="161"/>
      <c r="B15" s="161" t="s">
        <v>103</v>
      </c>
      <c r="C15" s="127">
        <v>2685571.4481329927</v>
      </c>
      <c r="D15" s="127">
        <v>641506.02965819975</v>
      </c>
      <c r="E15" s="127">
        <v>2191067.5566413761</v>
      </c>
      <c r="F15" s="127">
        <v>2183331.2535982928</v>
      </c>
      <c r="G15" s="127">
        <v>7701476.2880308609</v>
      </c>
      <c r="H15" s="127">
        <v>3058122.5778945195</v>
      </c>
      <c r="I15" s="127">
        <v>737392.45985950797</v>
      </c>
      <c r="J15" s="127">
        <v>2620196.7180502005</v>
      </c>
      <c r="K15" s="127">
        <v>2647553.277797475</v>
      </c>
      <c r="L15" s="127">
        <v>9063265.0336017031</v>
      </c>
      <c r="M15" s="127">
        <v>9063265.0336017031</v>
      </c>
      <c r="N15" s="127">
        <v>6835194.6777172266</v>
      </c>
      <c r="O15" s="162">
        <v>2228070.3558844766</v>
      </c>
      <c r="P15" s="163">
        <v>2228070.3558844766</v>
      </c>
      <c r="Q15" s="164">
        <v>1686624.3726880278</v>
      </c>
      <c r="R15" s="165">
        <v>7376640.6609136751</v>
      </c>
      <c r="S15" s="166">
        <v>1.0792144201776088</v>
      </c>
      <c r="T15" s="167">
        <v>0.81390543403123117</v>
      </c>
      <c r="U15" s="149" t="b">
        <v>0</v>
      </c>
      <c r="V15" s="143">
        <v>7307007.8205398256</v>
      </c>
      <c r="W15" s="143">
        <v>7307007.8205398265</v>
      </c>
      <c r="X15" s="143">
        <v>7307007.8205398265</v>
      </c>
      <c r="Y15" s="143">
        <v>2383491.5517997919</v>
      </c>
      <c r="Z15" s="143">
        <v>569347.80237625854</v>
      </c>
      <c r="AA15" s="143">
        <v>1944610.7137860488</v>
      </c>
      <c r="AB15" s="143">
        <v>1937744.6097551279</v>
      </c>
      <c r="AC15" s="143">
        <v>6835194.6777172266</v>
      </c>
      <c r="AD15" s="168">
        <v>0.5510993317032904</v>
      </c>
      <c r="AE15" s="169">
        <v>0</v>
      </c>
      <c r="AF15" s="169">
        <v>0</v>
      </c>
      <c r="AG15" s="169">
        <v>0.95</v>
      </c>
      <c r="AH15" s="170">
        <v>0.95</v>
      </c>
      <c r="AI15" s="143">
        <v>6493434.9438313646</v>
      </c>
      <c r="AJ15" s="143">
        <v>0</v>
      </c>
      <c r="AK15" s="143">
        <v>7307007.8205398265</v>
      </c>
      <c r="AL15" s="143">
        <v>7303514.8079464613</v>
      </c>
      <c r="AM15" s="143">
        <v>7303514.8079464613</v>
      </c>
      <c r="AN15" s="143">
        <v>0</v>
      </c>
      <c r="AO15" s="143">
        <v>7303514.8079464613</v>
      </c>
      <c r="AP15" s="143">
        <v>7303514.8079464659</v>
      </c>
      <c r="AQ15" s="143">
        <v>7303514.8079464659</v>
      </c>
      <c r="AR15" s="143">
        <v>0</v>
      </c>
      <c r="AS15" s="143">
        <v>7303514.8079464659</v>
      </c>
      <c r="AT15" s="143">
        <v>7303514.807946464</v>
      </c>
      <c r="AU15" s="127">
        <v>7303514.807946464</v>
      </c>
      <c r="AV15" s="143">
        <v>0</v>
      </c>
      <c r="AW15" s="143">
        <v>5843.4439888829138</v>
      </c>
      <c r="AX15" s="151">
        <v>1249.8647752663187</v>
      </c>
      <c r="AY15" s="152">
        <v>0</v>
      </c>
      <c r="AZ15" s="171">
        <v>0</v>
      </c>
      <c r="BA15" s="172">
        <v>7303514.807946464</v>
      </c>
      <c r="BB15" s="182">
        <v>7302518.8702398594</v>
      </c>
      <c r="BC15" s="174">
        <v>1</v>
      </c>
      <c r="BD15" s="175">
        <v>1249.8647752663187</v>
      </c>
      <c r="BE15" s="176">
        <v>0</v>
      </c>
      <c r="BF15" s="179">
        <v>0</v>
      </c>
      <c r="BG15" s="176">
        <v>0</v>
      </c>
      <c r="BH15" s="179">
        <v>0</v>
      </c>
      <c r="BI15" s="178">
        <v>0</v>
      </c>
      <c r="BJ15" s="179">
        <v>0</v>
      </c>
      <c r="BK15" s="180">
        <v>1249.8647752663187</v>
      </c>
      <c r="BL15" s="13"/>
    </row>
    <row r="16" spans="1:64" ht="14.5" x14ac:dyDescent="0.35">
      <c r="A16" s="181">
        <v>4700030</v>
      </c>
      <c r="B16" s="143" t="s">
        <v>104</v>
      </c>
      <c r="C16" s="127">
        <v>51923.326799976538</v>
      </c>
      <c r="D16" s="127">
        <v>12368.611347406091</v>
      </c>
      <c r="E16" s="127">
        <v>24180.398264271782</v>
      </c>
      <c r="F16" s="127">
        <v>24651.347597830474</v>
      </c>
      <c r="G16" s="127">
        <v>113123.68400948489</v>
      </c>
      <c r="H16" s="127">
        <v>55997.647356121481</v>
      </c>
      <c r="I16" s="127">
        <v>13502.481302991113</v>
      </c>
      <c r="J16" s="127">
        <v>28634.109737345807</v>
      </c>
      <c r="K16" s="127">
        <v>28933.068486680721</v>
      </c>
      <c r="L16" s="127">
        <v>127067.30688313913</v>
      </c>
      <c r="M16" s="127">
        <v>127067.30688313913</v>
      </c>
      <c r="N16" s="127">
        <v>104100.66602464275</v>
      </c>
      <c r="O16" s="162">
        <v>22966.640858496379</v>
      </c>
      <c r="P16" s="163">
        <v>22966.640858496379</v>
      </c>
      <c r="Q16" s="164">
        <v>17385.490601052239</v>
      </c>
      <c r="R16" s="165">
        <v>109681.81628208689</v>
      </c>
      <c r="S16" s="166">
        <v>1.053613012006311</v>
      </c>
      <c r="T16" s="167">
        <v>0.86317888505309026</v>
      </c>
      <c r="U16" s="149" t="b">
        <v>0</v>
      </c>
      <c r="V16" s="143">
        <v>108646.45930102195</v>
      </c>
      <c r="W16" s="143">
        <v>108646.45930102198</v>
      </c>
      <c r="X16" s="143">
        <v>108646.45930102198</v>
      </c>
      <c r="Y16" s="143">
        <v>47781.796972237353</v>
      </c>
      <c r="Z16" s="143">
        <v>11382.061062977496</v>
      </c>
      <c r="AA16" s="143">
        <v>22251.71135551732</v>
      </c>
      <c r="AB16" s="143">
        <v>22685.09663391058</v>
      </c>
      <c r="AC16" s="143">
        <v>104100.66602464275</v>
      </c>
      <c r="AD16" s="168">
        <v>0.27720207253886009</v>
      </c>
      <c r="AE16" s="169">
        <v>0</v>
      </c>
      <c r="AF16" s="169">
        <v>0.9</v>
      </c>
      <c r="AG16" s="169">
        <v>0</v>
      </c>
      <c r="AH16" s="170">
        <v>0.9</v>
      </c>
      <c r="AI16" s="143">
        <v>93690.599422178479</v>
      </c>
      <c r="AJ16" s="143">
        <v>0</v>
      </c>
      <c r="AK16" s="143">
        <v>108646.45930102198</v>
      </c>
      <c r="AL16" s="143">
        <v>108594.52238513471</v>
      </c>
      <c r="AM16" s="143">
        <v>108594.52238513471</v>
      </c>
      <c r="AN16" s="143">
        <v>0</v>
      </c>
      <c r="AO16" s="143">
        <v>108594.52238513471</v>
      </c>
      <c r="AP16" s="143">
        <v>108594.52238513478</v>
      </c>
      <c r="AQ16" s="143">
        <v>108594.52238513478</v>
      </c>
      <c r="AR16" s="143">
        <v>0</v>
      </c>
      <c r="AS16" s="143">
        <v>108594.52238513478</v>
      </c>
      <c r="AT16" s="143">
        <v>108594.52238513475</v>
      </c>
      <c r="AU16" s="127">
        <v>108594.52238513475</v>
      </c>
      <c r="AV16" s="143">
        <v>0</v>
      </c>
      <c r="AW16" s="143">
        <v>107</v>
      </c>
      <c r="AX16" s="151">
        <v>1014.9020783657454</v>
      </c>
      <c r="AY16" s="152">
        <v>0</v>
      </c>
      <c r="AZ16" s="171">
        <v>0</v>
      </c>
      <c r="BA16" s="172">
        <v>108594.52238513475</v>
      </c>
      <c r="BB16" s="182">
        <v>107718</v>
      </c>
      <c r="BC16" s="317">
        <v>0</v>
      </c>
      <c r="BD16" s="183">
        <v>0</v>
      </c>
      <c r="BE16" s="176">
        <v>1</v>
      </c>
      <c r="BF16" s="186">
        <v>1014.9020783657454</v>
      </c>
      <c r="BG16" s="176">
        <v>0</v>
      </c>
      <c r="BH16" s="186">
        <v>0</v>
      </c>
      <c r="BI16" s="185">
        <v>0</v>
      </c>
      <c r="BJ16" s="186">
        <v>0</v>
      </c>
      <c r="BK16" s="180">
        <v>1014.9020783657454</v>
      </c>
      <c r="BL16" s="13"/>
    </row>
    <row r="17" spans="1:64" ht="14.5" x14ac:dyDescent="0.35">
      <c r="A17" s="181">
        <v>4700060</v>
      </c>
      <c r="B17" s="143" t="s">
        <v>105</v>
      </c>
      <c r="C17" s="127">
        <v>155482.04282919553</v>
      </c>
      <c r="D17" s="127">
        <v>37037.244679320815</v>
      </c>
      <c r="E17" s="127">
        <v>71256.694423418769</v>
      </c>
      <c r="F17" s="127">
        <v>72644.524862915277</v>
      </c>
      <c r="G17" s="127">
        <v>336420.5067948504</v>
      </c>
      <c r="H17" s="127">
        <v>139933.83854627598</v>
      </c>
      <c r="I17" s="127">
        <v>33333.520211388735</v>
      </c>
      <c r="J17" s="127">
        <v>64131.024981076895</v>
      </c>
      <c r="K17" s="127">
        <v>65380.07237662375</v>
      </c>
      <c r="L17" s="127">
        <v>302778.45611536538</v>
      </c>
      <c r="M17" s="127">
        <v>302778.45611536538</v>
      </c>
      <c r="N17" s="127">
        <v>323420.78317721537</v>
      </c>
      <c r="O17" s="162">
        <v>-20642.327061849996</v>
      </c>
      <c r="P17" s="163" t="s">
        <v>108</v>
      </c>
      <c r="Q17" s="164">
        <v>0</v>
      </c>
      <c r="R17" s="165">
        <v>302778.45611536538</v>
      </c>
      <c r="S17" s="166">
        <v>0.93617501368012201</v>
      </c>
      <c r="T17" s="167">
        <v>1</v>
      </c>
      <c r="U17" s="149" t="b">
        <v>0</v>
      </c>
      <c r="V17" s="143">
        <v>299920.33615636628</v>
      </c>
      <c r="W17" s="143">
        <v>299920.33615636633</v>
      </c>
      <c r="X17" s="143">
        <v>299920.33615636633</v>
      </c>
      <c r="Y17" s="143">
        <v>149474.0155435183</v>
      </c>
      <c r="Z17" s="143">
        <v>35606.077628961735</v>
      </c>
      <c r="AA17" s="143">
        <v>68503.243564444871</v>
      </c>
      <c r="AB17" s="143">
        <v>69837.446440290514</v>
      </c>
      <c r="AC17" s="143">
        <v>323420.78317721537</v>
      </c>
      <c r="AD17" s="168">
        <v>0.19298245614035087</v>
      </c>
      <c r="AE17" s="169">
        <v>0</v>
      </c>
      <c r="AF17" s="169">
        <v>0.9</v>
      </c>
      <c r="AG17" s="169">
        <v>0</v>
      </c>
      <c r="AH17" s="170">
        <v>0.9</v>
      </c>
      <c r="AI17" s="143">
        <v>291078.70485949382</v>
      </c>
      <c r="AJ17" s="143">
        <v>0</v>
      </c>
      <c r="AK17" s="143">
        <v>299920.33615636633</v>
      </c>
      <c r="AL17" s="143">
        <v>299776.96344664297</v>
      </c>
      <c r="AM17" s="143">
        <v>299776.96344664297</v>
      </c>
      <c r="AN17" s="143">
        <v>0</v>
      </c>
      <c r="AO17" s="143">
        <v>299776.96344664297</v>
      </c>
      <c r="AP17" s="143">
        <v>299776.96344664315</v>
      </c>
      <c r="AQ17" s="143">
        <v>299776.96344664315</v>
      </c>
      <c r="AR17" s="143">
        <v>0</v>
      </c>
      <c r="AS17" s="143">
        <v>299776.96344664315</v>
      </c>
      <c r="AT17" s="143">
        <v>299776.96344664309</v>
      </c>
      <c r="AU17" s="127">
        <v>299776.96344664309</v>
      </c>
      <c r="AV17" s="143">
        <v>0</v>
      </c>
      <c r="AW17" s="143">
        <v>242</v>
      </c>
      <c r="AX17" s="151">
        <v>1238.747782837368</v>
      </c>
      <c r="AY17" s="152">
        <v>0</v>
      </c>
      <c r="AZ17" s="171">
        <v>0</v>
      </c>
      <c r="BA17" s="172">
        <v>299776.96344664309</v>
      </c>
      <c r="BB17" s="182">
        <v>299777.1878372255</v>
      </c>
      <c r="BC17" s="317">
        <v>0</v>
      </c>
      <c r="BD17" s="183">
        <v>0</v>
      </c>
      <c r="BE17" s="176">
        <v>0</v>
      </c>
      <c r="BF17" s="186">
        <v>0</v>
      </c>
      <c r="BG17" s="176">
        <v>0</v>
      </c>
      <c r="BH17" s="186">
        <v>0</v>
      </c>
      <c r="BI17" s="185">
        <v>0</v>
      </c>
      <c r="BJ17" s="186">
        <v>0</v>
      </c>
      <c r="BK17" s="180">
        <v>0</v>
      </c>
      <c r="BL17" s="13"/>
    </row>
    <row r="18" spans="1:64" ht="14.5" x14ac:dyDescent="0.35">
      <c r="A18" s="181">
        <v>4700090</v>
      </c>
      <c r="B18" s="143" t="s">
        <v>106</v>
      </c>
      <c r="C18" s="127">
        <v>891109.2102369928</v>
      </c>
      <c r="D18" s="127">
        <v>212860.44422627403</v>
      </c>
      <c r="E18" s="127">
        <v>410379.14512737672</v>
      </c>
      <c r="F18" s="127">
        <v>408930.16313700209</v>
      </c>
      <c r="G18" s="127">
        <v>1923278.9627276459</v>
      </c>
      <c r="H18" s="127">
        <v>801998.28921329358</v>
      </c>
      <c r="I18" s="127">
        <v>191574.39980364664</v>
      </c>
      <c r="J18" s="127">
        <v>369341.23061463906</v>
      </c>
      <c r="K18" s="127">
        <v>368037.14682330191</v>
      </c>
      <c r="L18" s="127">
        <v>1730951.0664548811</v>
      </c>
      <c r="M18" s="127">
        <v>1730951.0664548811</v>
      </c>
      <c r="N18" s="127">
        <v>1706943.6609487659</v>
      </c>
      <c r="O18" s="162">
        <v>24007.405506115174</v>
      </c>
      <c r="P18" s="163">
        <v>24007.405506115174</v>
      </c>
      <c r="Q18" s="164">
        <v>18173.337814345956</v>
      </c>
      <c r="R18" s="165">
        <v>1712777.7286405351</v>
      </c>
      <c r="S18" s="166">
        <v>1.0034178443174431</v>
      </c>
      <c r="T18" s="167">
        <v>0.98950095229926616</v>
      </c>
      <c r="U18" s="149" t="b">
        <v>0</v>
      </c>
      <c r="V18" s="143">
        <v>1696609.7215955046</v>
      </c>
      <c r="W18" s="143">
        <v>1696609.721595505</v>
      </c>
      <c r="X18" s="143">
        <v>1696609.721595505</v>
      </c>
      <c r="Y18" s="143">
        <v>790874.98335128115</v>
      </c>
      <c r="Z18" s="143">
        <v>188917.36091340447</v>
      </c>
      <c r="AA18" s="143">
        <v>364218.65675028751</v>
      </c>
      <c r="AB18" s="143">
        <v>362932.65993379283</v>
      </c>
      <c r="AC18" s="143">
        <v>1706943.6609487659</v>
      </c>
      <c r="AD18" s="168">
        <v>0.21476315024702122</v>
      </c>
      <c r="AE18" s="169">
        <v>0</v>
      </c>
      <c r="AF18" s="169">
        <v>0.9</v>
      </c>
      <c r="AG18" s="169">
        <v>0</v>
      </c>
      <c r="AH18" s="170">
        <v>0.9</v>
      </c>
      <c r="AI18" s="143">
        <v>1536249.2948538894</v>
      </c>
      <c r="AJ18" s="143">
        <v>0</v>
      </c>
      <c r="AK18" s="143">
        <v>1696609.721595505</v>
      </c>
      <c r="AL18" s="143">
        <v>1695798.6811164049</v>
      </c>
      <c r="AM18" s="143">
        <v>1695798.6811164049</v>
      </c>
      <c r="AN18" s="143">
        <v>0</v>
      </c>
      <c r="AO18" s="143">
        <v>1695798.6811164049</v>
      </c>
      <c r="AP18" s="143">
        <v>1695798.6811164061</v>
      </c>
      <c r="AQ18" s="143">
        <v>1695798.6811164061</v>
      </c>
      <c r="AR18" s="143">
        <v>0</v>
      </c>
      <c r="AS18" s="143">
        <v>1695798.6811164061</v>
      </c>
      <c r="AT18" s="143">
        <v>1695798.6811164059</v>
      </c>
      <c r="AU18" s="127">
        <v>1695798.6811164059</v>
      </c>
      <c r="AV18" s="143">
        <v>0</v>
      </c>
      <c r="AW18" s="143">
        <v>1478</v>
      </c>
      <c r="AX18" s="151">
        <v>1147.3604067093409</v>
      </c>
      <c r="AY18" s="152">
        <v>47</v>
      </c>
      <c r="AZ18" s="171">
        <v>53926.055969043002</v>
      </c>
      <c r="BA18" s="172">
        <v>1641872.7420010669</v>
      </c>
      <c r="BB18" s="182">
        <v>1641876.2998234157</v>
      </c>
      <c r="BC18" s="317">
        <v>0</v>
      </c>
      <c r="BD18" s="183">
        <v>0</v>
      </c>
      <c r="BE18" s="176">
        <v>0</v>
      </c>
      <c r="BF18" s="186">
        <v>0</v>
      </c>
      <c r="BG18" s="176">
        <v>0</v>
      </c>
      <c r="BH18" s="186">
        <v>0</v>
      </c>
      <c r="BI18" s="185">
        <v>0</v>
      </c>
      <c r="BJ18" s="186">
        <v>0</v>
      </c>
      <c r="BK18" s="180">
        <v>0</v>
      </c>
    </row>
    <row r="19" spans="1:64" ht="14.5" x14ac:dyDescent="0.35">
      <c r="A19" s="181">
        <v>4700152</v>
      </c>
      <c r="B19" s="187" t="s">
        <v>107</v>
      </c>
      <c r="C19" s="127">
        <v>570512.22922183317</v>
      </c>
      <c r="D19" s="188">
        <v>0</v>
      </c>
      <c r="E19" s="127">
        <v>446567.16505366372</v>
      </c>
      <c r="F19" s="127">
        <v>455264.72687513183</v>
      </c>
      <c r="G19" s="127">
        <v>1472344.1211506287</v>
      </c>
      <c r="H19" s="127">
        <v>475710.50673438766</v>
      </c>
      <c r="I19" s="127">
        <v>0</v>
      </c>
      <c r="J19" s="127">
        <v>372361.32986733085</v>
      </c>
      <c r="K19" s="127">
        <v>379613.62233280129</v>
      </c>
      <c r="L19" s="127">
        <v>1227685.4589345199</v>
      </c>
      <c r="M19" s="127">
        <v>1227685.4589345199</v>
      </c>
      <c r="N19" s="127">
        <v>1306731</v>
      </c>
      <c r="O19" s="162">
        <v>-79045.541065480094</v>
      </c>
      <c r="P19" s="163" t="s">
        <v>108</v>
      </c>
      <c r="Q19" s="164">
        <v>0</v>
      </c>
      <c r="R19" s="165">
        <v>1227685.4589345199</v>
      </c>
      <c r="S19" s="166">
        <v>0.9395089417290321</v>
      </c>
      <c r="T19" s="167">
        <v>1</v>
      </c>
      <c r="U19" s="149" t="b">
        <v>0</v>
      </c>
      <c r="V19" s="143">
        <v>1216096.5488166322</v>
      </c>
      <c r="W19" s="143">
        <v>1216096.5488166325</v>
      </c>
      <c r="X19" s="143">
        <v>1216096.5488166325</v>
      </c>
      <c r="Y19" s="143">
        <v>506339.56489746162</v>
      </c>
      <c r="Z19" s="143">
        <v>0</v>
      </c>
      <c r="AA19" s="143">
        <v>396336.15629796515</v>
      </c>
      <c r="AB19" s="143">
        <v>404055.39427881932</v>
      </c>
      <c r="AC19" s="143">
        <v>1306731.115474246</v>
      </c>
      <c r="AD19" s="168">
        <v>7.6363300398908707E-2</v>
      </c>
      <c r="AE19" s="169">
        <v>0.85</v>
      </c>
      <c r="AF19" s="169">
        <v>0</v>
      </c>
      <c r="AG19" s="169">
        <v>0</v>
      </c>
      <c r="AH19" s="170">
        <v>0.85</v>
      </c>
      <c r="AI19" s="143">
        <v>1110721.4481531091</v>
      </c>
      <c r="AJ19" s="143">
        <v>0</v>
      </c>
      <c r="AK19" s="143">
        <v>1216096.5488166325</v>
      </c>
      <c r="AL19" s="143">
        <v>1215515.2109196312</v>
      </c>
      <c r="AM19" s="143">
        <v>1215515.2109196312</v>
      </c>
      <c r="AN19" s="143">
        <v>0</v>
      </c>
      <c r="AO19" s="143">
        <v>1215515.2109196312</v>
      </c>
      <c r="AP19" s="143">
        <v>1215515.2109196319</v>
      </c>
      <c r="AQ19" s="143">
        <v>1215515.2109196319</v>
      </c>
      <c r="AR19" s="143">
        <v>0</v>
      </c>
      <c r="AS19" s="143">
        <v>1215515.2109196319</v>
      </c>
      <c r="AT19" s="143">
        <v>1215515.2109196316</v>
      </c>
      <c r="AU19" s="127">
        <v>1215515.2109196316</v>
      </c>
      <c r="AV19" s="143">
        <v>0</v>
      </c>
      <c r="AW19" s="143">
        <v>308.8131868131868</v>
      </c>
      <c r="AX19" s="151">
        <v>3936.0858370822889</v>
      </c>
      <c r="AY19" s="152">
        <v>0</v>
      </c>
      <c r="AZ19" s="171">
        <v>0</v>
      </c>
      <c r="BA19" s="172">
        <v>1215515.2109196316</v>
      </c>
      <c r="BB19" s="182">
        <v>1215516.1207632797</v>
      </c>
      <c r="BC19" s="317">
        <v>0</v>
      </c>
      <c r="BD19" s="183">
        <v>0</v>
      </c>
      <c r="BE19" s="176">
        <v>0</v>
      </c>
      <c r="BF19" s="186">
        <v>0</v>
      </c>
      <c r="BG19" s="176">
        <v>0</v>
      </c>
      <c r="BH19" s="186">
        <v>0</v>
      </c>
      <c r="BI19" s="185">
        <v>0</v>
      </c>
      <c r="BJ19" s="186">
        <v>0</v>
      </c>
      <c r="BK19" s="180">
        <v>0</v>
      </c>
      <c r="BL19" s="13"/>
    </row>
    <row r="20" spans="1:64" ht="14.5" x14ac:dyDescent="0.35">
      <c r="A20" s="181">
        <v>4700120</v>
      </c>
      <c r="B20" s="143" t="s">
        <v>109</v>
      </c>
      <c r="C20" s="127">
        <v>297695.75169959461</v>
      </c>
      <c r="D20" s="127">
        <v>71110.980812551032</v>
      </c>
      <c r="E20" s="127">
        <v>207797.15918904144</v>
      </c>
      <c r="F20" s="127">
        <v>207063.46122974946</v>
      </c>
      <c r="G20" s="127">
        <v>783667.35293093661</v>
      </c>
      <c r="H20" s="127">
        <v>267926.17652963515</v>
      </c>
      <c r="I20" s="127">
        <v>63999.882731295933</v>
      </c>
      <c r="J20" s="127">
        <v>187017.4432701373</v>
      </c>
      <c r="K20" s="127">
        <v>186357.11510677452</v>
      </c>
      <c r="L20" s="127">
        <v>705300.61763784289</v>
      </c>
      <c r="M20" s="127">
        <v>705300.61763784289</v>
      </c>
      <c r="N20" s="127">
        <v>695518.45899714611</v>
      </c>
      <c r="O20" s="162">
        <v>9782.1586406967836</v>
      </c>
      <c r="P20" s="163">
        <v>9782.1586406967836</v>
      </c>
      <c r="Q20" s="164">
        <v>7404.9848279366597</v>
      </c>
      <c r="R20" s="165">
        <v>697895.63280990627</v>
      </c>
      <c r="S20" s="166">
        <v>1.0034178443174431</v>
      </c>
      <c r="T20" s="167">
        <v>0.98950095229926638</v>
      </c>
      <c r="U20" s="149" t="b">
        <v>0</v>
      </c>
      <c r="V20" s="143">
        <v>691307.7485098677</v>
      </c>
      <c r="W20" s="143">
        <v>691307.74850986782</v>
      </c>
      <c r="X20" s="143">
        <v>691307.74850986782</v>
      </c>
      <c r="Y20" s="143">
        <v>264210.17756796401</v>
      </c>
      <c r="Z20" s="143">
        <v>63112.237108695612</v>
      </c>
      <c r="AA20" s="143">
        <v>184423.60703506772</v>
      </c>
      <c r="AB20" s="143">
        <v>183772.43728541871</v>
      </c>
      <c r="AC20" s="143">
        <v>695518.45899714611</v>
      </c>
      <c r="AD20" s="168">
        <v>0.29224376731301938</v>
      </c>
      <c r="AE20" s="169">
        <v>0</v>
      </c>
      <c r="AF20" s="169">
        <v>0.9</v>
      </c>
      <c r="AG20" s="169">
        <v>0</v>
      </c>
      <c r="AH20" s="170">
        <v>0.9</v>
      </c>
      <c r="AI20" s="143">
        <v>625966.61309743149</v>
      </c>
      <c r="AJ20" s="143">
        <v>0</v>
      </c>
      <c r="AK20" s="143">
        <v>691307.74850986782</v>
      </c>
      <c r="AL20" s="143">
        <v>690977.27853765176</v>
      </c>
      <c r="AM20" s="143">
        <v>690977.27853765176</v>
      </c>
      <c r="AN20" s="143">
        <v>0</v>
      </c>
      <c r="AO20" s="143">
        <v>690977.27853765176</v>
      </c>
      <c r="AP20" s="143">
        <v>690977.27853765222</v>
      </c>
      <c r="AQ20" s="143">
        <v>690977.27853765222</v>
      </c>
      <c r="AR20" s="143">
        <v>0</v>
      </c>
      <c r="AS20" s="143">
        <v>690977.27853765222</v>
      </c>
      <c r="AT20" s="143">
        <v>690977.27853765211</v>
      </c>
      <c r="AU20" s="127">
        <v>690977.27853765211</v>
      </c>
      <c r="AV20" s="143">
        <v>0</v>
      </c>
      <c r="AW20" s="143">
        <v>422</v>
      </c>
      <c r="AX20" s="151">
        <v>1637.3869159660003</v>
      </c>
      <c r="AY20" s="152">
        <v>0</v>
      </c>
      <c r="AZ20" s="171">
        <v>0</v>
      </c>
      <c r="BA20" s="172">
        <v>690977.27853765211</v>
      </c>
      <c r="BB20" s="182">
        <v>690978.77583664574</v>
      </c>
      <c r="BC20" s="317">
        <v>0</v>
      </c>
      <c r="BD20" s="183">
        <v>0</v>
      </c>
      <c r="BE20" s="176">
        <v>0</v>
      </c>
      <c r="BF20" s="186">
        <v>0</v>
      </c>
      <c r="BG20" s="176">
        <v>0</v>
      </c>
      <c r="BH20" s="186">
        <v>0</v>
      </c>
      <c r="BI20" s="185">
        <v>0</v>
      </c>
      <c r="BJ20" s="186">
        <v>0</v>
      </c>
      <c r="BK20" s="180">
        <v>0</v>
      </c>
      <c r="BL20" s="13"/>
    </row>
    <row r="21" spans="1:64" ht="14.5" x14ac:dyDescent="0.35">
      <c r="A21" s="181">
        <v>4700153</v>
      </c>
      <c r="B21" s="187" t="s">
        <v>110</v>
      </c>
      <c r="C21" s="127">
        <v>1544650.4812732863</v>
      </c>
      <c r="D21" s="127">
        <v>367949.87239649828</v>
      </c>
      <c r="E21" s="127">
        <v>1209071.6922262092</v>
      </c>
      <c r="F21" s="127">
        <v>1232620.1673776698</v>
      </c>
      <c r="G21" s="127">
        <v>4354292.2132736631</v>
      </c>
      <c r="H21" s="127">
        <v>1390185.4331459578</v>
      </c>
      <c r="I21" s="127">
        <v>331154.88515684847</v>
      </c>
      <c r="J21" s="127">
        <v>1088164.5230035884</v>
      </c>
      <c r="K21" s="127">
        <v>1109358.1506399028</v>
      </c>
      <c r="L21" s="127">
        <v>3918862.9919462977</v>
      </c>
      <c r="M21" s="127">
        <v>3918862.9919462977</v>
      </c>
      <c r="N21" s="127">
        <v>3864510.3676614016</v>
      </c>
      <c r="O21" s="162">
        <v>54352.624284896068</v>
      </c>
      <c r="P21" s="163">
        <v>54352.624284896068</v>
      </c>
      <c r="Q21" s="164">
        <v>41144.329485084731</v>
      </c>
      <c r="R21" s="165">
        <v>3877718.6624612128</v>
      </c>
      <c r="S21" s="166">
        <v>1.0034178443174431</v>
      </c>
      <c r="T21" s="167">
        <v>0.98950095229926616</v>
      </c>
      <c r="U21" s="149" t="b">
        <v>0</v>
      </c>
      <c r="V21" s="143">
        <v>3841114.3899949412</v>
      </c>
      <c r="W21" s="143">
        <v>3841114.3899949421</v>
      </c>
      <c r="X21" s="143">
        <v>3841114.3899949421</v>
      </c>
      <c r="Y21" s="143">
        <v>1370904.2725926538</v>
      </c>
      <c r="Z21" s="143">
        <v>326561.93636276497</v>
      </c>
      <c r="AA21" s="143">
        <v>1073072.2379197474</v>
      </c>
      <c r="AB21" s="143">
        <v>1093971.9207862352</v>
      </c>
      <c r="AC21" s="143">
        <v>3864510.3676614016</v>
      </c>
      <c r="AD21" s="168">
        <v>0.16830386378519974</v>
      </c>
      <c r="AE21" s="169">
        <v>0</v>
      </c>
      <c r="AF21" s="169">
        <v>0.9</v>
      </c>
      <c r="AG21" s="169">
        <v>0</v>
      </c>
      <c r="AH21" s="170">
        <v>0.9</v>
      </c>
      <c r="AI21" s="143">
        <v>3478059.3308952614</v>
      </c>
      <c r="AJ21" s="143">
        <v>0</v>
      </c>
      <c r="AK21" s="143">
        <v>3841114.3899949421</v>
      </c>
      <c r="AL21" s="143">
        <v>3839278.1991400351</v>
      </c>
      <c r="AM21" s="143">
        <v>3839278.1991400351</v>
      </c>
      <c r="AN21" s="143">
        <v>0</v>
      </c>
      <c r="AO21" s="143">
        <v>3839278.1991400351</v>
      </c>
      <c r="AP21" s="143">
        <v>3839278.1991400374</v>
      </c>
      <c r="AQ21" s="143">
        <v>3839278.1991400374</v>
      </c>
      <c r="AR21" s="143">
        <v>0</v>
      </c>
      <c r="AS21" s="143">
        <v>3839278.1991400374</v>
      </c>
      <c r="AT21" s="143">
        <v>3839278.1991400365</v>
      </c>
      <c r="AU21" s="127">
        <v>3839278.1991400365</v>
      </c>
      <c r="AV21" s="143">
        <v>0</v>
      </c>
      <c r="AW21" s="143">
        <v>1799</v>
      </c>
      <c r="AX21" s="151">
        <v>2134.1179539410987</v>
      </c>
      <c r="AY21" s="152">
        <v>509</v>
      </c>
      <c r="AZ21" s="171">
        <v>1086268.3924178565</v>
      </c>
      <c r="BA21" s="172">
        <v>2753012.1605840172</v>
      </c>
      <c r="BB21" s="182">
        <v>2750884.0035886392</v>
      </c>
      <c r="BC21" s="317">
        <v>0</v>
      </c>
      <c r="BD21" s="183">
        <v>0</v>
      </c>
      <c r="BE21" s="176">
        <v>0</v>
      </c>
      <c r="BF21" s="186">
        <v>0</v>
      </c>
      <c r="BG21" s="176">
        <v>1</v>
      </c>
      <c r="BH21" s="186">
        <v>2134.1179539410987</v>
      </c>
      <c r="BI21" s="185">
        <v>0</v>
      </c>
      <c r="BJ21" s="186">
        <v>0</v>
      </c>
      <c r="BK21" s="180">
        <v>2134.1179539410987</v>
      </c>
      <c r="BL21" s="13"/>
    </row>
    <row r="22" spans="1:64" ht="14.5" x14ac:dyDescent="0.35">
      <c r="A22" s="181">
        <v>4700180</v>
      </c>
      <c r="B22" s="143" t="s">
        <v>111</v>
      </c>
      <c r="C22" s="127">
        <v>1045701.7536683803</v>
      </c>
      <c r="D22" s="127">
        <v>249095.72197194071</v>
      </c>
      <c r="E22" s="127">
        <v>459112.66541136988</v>
      </c>
      <c r="F22" s="127">
        <v>468054.56957029848</v>
      </c>
      <c r="G22" s="127">
        <v>2221964.7106219893</v>
      </c>
      <c r="H22" s="127">
        <v>968706.96501103672</v>
      </c>
      <c r="I22" s="127">
        <v>233580.30740034158</v>
      </c>
      <c r="J22" s="127">
        <v>439488.86588860227</v>
      </c>
      <c r="K22" s="127">
        <v>444077.4157998049</v>
      </c>
      <c r="L22" s="127">
        <v>2085853.5540997856</v>
      </c>
      <c r="M22" s="127">
        <v>2085853.5540997856</v>
      </c>
      <c r="N22" s="127">
        <v>2030368.6577361331</v>
      </c>
      <c r="O22" s="162">
        <v>55484.896363652544</v>
      </c>
      <c r="P22" s="163">
        <v>55484.896363652544</v>
      </c>
      <c r="Q22" s="164">
        <v>42001.446801645732</v>
      </c>
      <c r="R22" s="165">
        <v>2043852.1072981399</v>
      </c>
      <c r="S22" s="166">
        <v>1.0066408873633033</v>
      </c>
      <c r="T22" s="167">
        <v>0.9798636645803388</v>
      </c>
      <c r="U22" s="149" t="b">
        <v>0</v>
      </c>
      <c r="V22" s="143">
        <v>2024558.8769406753</v>
      </c>
      <c r="W22" s="143">
        <v>2024558.8769406758</v>
      </c>
      <c r="X22" s="143">
        <v>2024558.8769406758</v>
      </c>
      <c r="Y22" s="143">
        <v>955532.75704079866</v>
      </c>
      <c r="Z22" s="143">
        <v>227616.64226719746</v>
      </c>
      <c r="AA22" s="143">
        <v>419524.19935598434</v>
      </c>
      <c r="AB22" s="143">
        <v>427695.05907215271</v>
      </c>
      <c r="AC22" s="143">
        <v>2030368.6577361331</v>
      </c>
      <c r="AD22" s="168">
        <v>0.20489262785034315</v>
      </c>
      <c r="AE22" s="169">
        <v>0</v>
      </c>
      <c r="AF22" s="169">
        <v>0.9</v>
      </c>
      <c r="AG22" s="169">
        <v>0</v>
      </c>
      <c r="AH22" s="170">
        <v>0.9</v>
      </c>
      <c r="AI22" s="143">
        <v>1827331.7919625198</v>
      </c>
      <c r="AJ22" s="143">
        <v>0</v>
      </c>
      <c r="AK22" s="143">
        <v>2024558.8769406758</v>
      </c>
      <c r="AL22" s="143">
        <v>2023591.0649679985</v>
      </c>
      <c r="AM22" s="143">
        <v>2023591.0649679985</v>
      </c>
      <c r="AN22" s="143">
        <v>0</v>
      </c>
      <c r="AO22" s="143">
        <v>2023591.0649679985</v>
      </c>
      <c r="AP22" s="143">
        <v>2023591.0649679999</v>
      </c>
      <c r="AQ22" s="143">
        <v>2023591.0649679999</v>
      </c>
      <c r="AR22" s="143">
        <v>0</v>
      </c>
      <c r="AS22" s="143">
        <v>2023591.0649679999</v>
      </c>
      <c r="AT22" s="143">
        <v>2023591.0649679997</v>
      </c>
      <c r="AU22" s="127">
        <v>2023591.0649679997</v>
      </c>
      <c r="AV22" s="143">
        <v>0</v>
      </c>
      <c r="AW22" s="143">
        <v>1851</v>
      </c>
      <c r="AX22" s="151">
        <v>1093.2420664332792</v>
      </c>
      <c r="AY22" s="152">
        <v>0</v>
      </c>
      <c r="AZ22" s="171">
        <v>0</v>
      </c>
      <c r="BA22" s="172">
        <v>2023591.0649679997</v>
      </c>
      <c r="BB22" s="182">
        <v>2021422.0863845907</v>
      </c>
      <c r="BC22" s="317">
        <v>1</v>
      </c>
      <c r="BD22" s="183">
        <v>1093.2420664332792</v>
      </c>
      <c r="BE22" s="176">
        <v>0</v>
      </c>
      <c r="BF22" s="186">
        <v>0</v>
      </c>
      <c r="BG22" s="176">
        <v>1</v>
      </c>
      <c r="BH22" s="186">
        <v>1093.2420664332792</v>
      </c>
      <c r="BI22" s="185">
        <v>0</v>
      </c>
      <c r="BJ22" s="186">
        <v>0</v>
      </c>
      <c r="BK22" s="180">
        <v>2186.4841328665584</v>
      </c>
      <c r="BL22" s="13"/>
    </row>
    <row r="23" spans="1:64" ht="14.5" x14ac:dyDescent="0.35">
      <c r="A23" s="181">
        <v>4700210</v>
      </c>
      <c r="B23" s="143" t="s">
        <v>112</v>
      </c>
      <c r="C23" s="127">
        <v>51224.14375425734</v>
      </c>
      <c r="D23" s="127">
        <v>12129.257447724474</v>
      </c>
      <c r="E23" s="127">
        <v>30742.861499205508</v>
      </c>
      <c r="F23" s="127">
        <v>34236.534201505419</v>
      </c>
      <c r="G23" s="127">
        <v>128332.79690269275</v>
      </c>
      <c r="H23" s="127">
        <v>46101.729378831609</v>
      </c>
      <c r="I23" s="127">
        <v>10916.331702952028</v>
      </c>
      <c r="J23" s="127">
        <v>27668.575349284958</v>
      </c>
      <c r="K23" s="127">
        <v>30812.880781354877</v>
      </c>
      <c r="L23" s="127">
        <v>115499.51721242347</v>
      </c>
      <c r="M23" s="127">
        <v>115499.51721242347</v>
      </c>
      <c r="N23" s="127">
        <v>123728.00337616386</v>
      </c>
      <c r="O23" s="162">
        <v>-8228.4861637403956</v>
      </c>
      <c r="P23" s="163" t="s">
        <v>108</v>
      </c>
      <c r="Q23" s="164">
        <v>0</v>
      </c>
      <c r="R23" s="165">
        <v>115499.51721242347</v>
      </c>
      <c r="S23" s="166">
        <v>0.93349536128273436</v>
      </c>
      <c r="T23" s="167">
        <v>1</v>
      </c>
      <c r="U23" s="149" t="b">
        <v>0</v>
      </c>
      <c r="V23" s="143">
        <v>114409.24322254022</v>
      </c>
      <c r="W23" s="143">
        <v>114409.24322254024</v>
      </c>
      <c r="X23" s="143">
        <v>114409.24322254024</v>
      </c>
      <c r="Y23" s="143">
        <v>49386.136547569244</v>
      </c>
      <c r="Z23" s="143">
        <v>11694.039580391358</v>
      </c>
      <c r="AA23" s="143">
        <v>29639.75665745679</v>
      </c>
      <c r="AB23" s="143">
        <v>33008.070590746473</v>
      </c>
      <c r="AC23" s="143">
        <v>123728.00337616386</v>
      </c>
      <c r="AD23" s="168">
        <v>0.21276595744680851</v>
      </c>
      <c r="AE23" s="169">
        <v>0</v>
      </c>
      <c r="AF23" s="169">
        <v>0.9</v>
      </c>
      <c r="AG23" s="169">
        <v>0</v>
      </c>
      <c r="AH23" s="170">
        <v>0.9</v>
      </c>
      <c r="AI23" s="143">
        <v>111355.20303854748</v>
      </c>
      <c r="AJ23" s="143">
        <v>0</v>
      </c>
      <c r="AK23" s="143">
        <v>114409.24322254024</v>
      </c>
      <c r="AL23" s="143">
        <v>114354.55148863373</v>
      </c>
      <c r="AM23" s="143">
        <v>114354.55148863373</v>
      </c>
      <c r="AN23" s="143">
        <v>0</v>
      </c>
      <c r="AO23" s="143">
        <v>114354.55148863373</v>
      </c>
      <c r="AP23" s="143">
        <v>114354.55148863381</v>
      </c>
      <c r="AQ23" s="143">
        <v>114354.55148863381</v>
      </c>
      <c r="AR23" s="143">
        <v>0</v>
      </c>
      <c r="AS23" s="143">
        <v>114354.55148863381</v>
      </c>
      <c r="AT23" s="143">
        <v>114354.55148863378</v>
      </c>
      <c r="AU23" s="127">
        <v>114354.55148863378</v>
      </c>
      <c r="AV23" s="143">
        <v>0</v>
      </c>
      <c r="AW23" s="143">
        <v>70</v>
      </c>
      <c r="AX23" s="151">
        <v>1633.6364498376254</v>
      </c>
      <c r="AY23" s="152">
        <v>0</v>
      </c>
      <c r="AZ23" s="171">
        <v>0</v>
      </c>
      <c r="BA23" s="172">
        <v>114354.55148863378</v>
      </c>
      <c r="BB23" s="182">
        <v>101563</v>
      </c>
      <c r="BC23" s="317">
        <v>0</v>
      </c>
      <c r="BD23" s="183">
        <v>0</v>
      </c>
      <c r="BE23" s="176">
        <v>0</v>
      </c>
      <c r="BF23" s="186">
        <v>0</v>
      </c>
      <c r="BG23" s="176">
        <v>0</v>
      </c>
      <c r="BH23" s="186">
        <v>0</v>
      </c>
      <c r="BI23" s="185">
        <v>0</v>
      </c>
      <c r="BJ23" s="186">
        <v>0</v>
      </c>
      <c r="BK23" s="180">
        <v>0</v>
      </c>
      <c r="BL23" s="13"/>
    </row>
    <row r="24" spans="1:64" ht="14.5" x14ac:dyDescent="0.35">
      <c r="A24" s="181">
        <v>4700240</v>
      </c>
      <c r="B24" s="143" t="s">
        <v>113</v>
      </c>
      <c r="C24" s="127">
        <v>340718.22744355607</v>
      </c>
      <c r="D24" s="127">
        <v>81387.816910045934</v>
      </c>
      <c r="E24" s="127">
        <v>171028.50316675805</v>
      </c>
      <c r="F24" s="127">
        <v>170424.62934940701</v>
      </c>
      <c r="G24" s="127">
        <v>763559.17686976702</v>
      </c>
      <c r="H24" s="127">
        <v>338602.59663000592</v>
      </c>
      <c r="I24" s="127">
        <v>81645.844888179898</v>
      </c>
      <c r="J24" s="127">
        <v>172531.36980566921</v>
      </c>
      <c r="K24" s="127">
        <v>174332.70964166446</v>
      </c>
      <c r="L24" s="127">
        <v>767112.52096551959</v>
      </c>
      <c r="M24" s="127">
        <v>767112.52096551959</v>
      </c>
      <c r="N24" s="127">
        <v>677672.10164284089</v>
      </c>
      <c r="O24" s="162">
        <v>89440.419322678703</v>
      </c>
      <c r="P24" s="163">
        <v>89440.419322678703</v>
      </c>
      <c r="Q24" s="164">
        <v>67705.398411076341</v>
      </c>
      <c r="R24" s="165">
        <v>699407.12255444331</v>
      </c>
      <c r="S24" s="166">
        <v>1.0320730643314244</v>
      </c>
      <c r="T24" s="167">
        <v>0.9117399383263104</v>
      </c>
      <c r="U24" s="149" t="b">
        <v>0</v>
      </c>
      <c r="V24" s="143">
        <v>692804.97033368773</v>
      </c>
      <c r="W24" s="143">
        <v>692804.97033368784</v>
      </c>
      <c r="X24" s="143">
        <v>692804.97033368784</v>
      </c>
      <c r="Y24" s="143">
        <v>302393.37598725461</v>
      </c>
      <c r="Z24" s="143">
        <v>72233.108584536996</v>
      </c>
      <c r="AA24" s="143">
        <v>151790.78281396173</v>
      </c>
      <c r="AB24" s="143">
        <v>151254.83425708758</v>
      </c>
      <c r="AC24" s="143">
        <v>677672.10164284089</v>
      </c>
      <c r="AD24" s="168">
        <v>0.27578857630008524</v>
      </c>
      <c r="AE24" s="169">
        <v>0</v>
      </c>
      <c r="AF24" s="169">
        <v>0.9</v>
      </c>
      <c r="AG24" s="169">
        <v>0</v>
      </c>
      <c r="AH24" s="170">
        <v>0.9</v>
      </c>
      <c r="AI24" s="143">
        <v>609904.89147855679</v>
      </c>
      <c r="AJ24" s="143">
        <v>0</v>
      </c>
      <c r="AK24" s="143">
        <v>692804.97033368784</v>
      </c>
      <c r="AL24" s="143">
        <v>692473.78463558038</v>
      </c>
      <c r="AM24" s="143">
        <v>692473.78463558038</v>
      </c>
      <c r="AN24" s="143">
        <v>0</v>
      </c>
      <c r="AO24" s="143">
        <v>692473.78463558038</v>
      </c>
      <c r="AP24" s="143">
        <v>692473.78463558084</v>
      </c>
      <c r="AQ24" s="143">
        <v>692473.78463558084</v>
      </c>
      <c r="AR24" s="143">
        <v>0</v>
      </c>
      <c r="AS24" s="143">
        <v>692473.78463558084</v>
      </c>
      <c r="AT24" s="143">
        <v>692473.78463558073</v>
      </c>
      <c r="AU24" s="127">
        <v>692473.78463558073</v>
      </c>
      <c r="AV24" s="143">
        <v>0</v>
      </c>
      <c r="AW24" s="143">
        <v>647</v>
      </c>
      <c r="AX24" s="151">
        <v>1070.2840566237724</v>
      </c>
      <c r="AY24" s="152">
        <v>0</v>
      </c>
      <c r="AZ24" s="171">
        <v>0</v>
      </c>
      <c r="BA24" s="172">
        <v>692473.78463558073</v>
      </c>
      <c r="BB24" s="182">
        <v>692486.78149469011</v>
      </c>
      <c r="BC24" s="317">
        <v>0</v>
      </c>
      <c r="BD24" s="183">
        <v>0</v>
      </c>
      <c r="BE24" s="176">
        <v>0</v>
      </c>
      <c r="BF24" s="186">
        <v>0</v>
      </c>
      <c r="BG24" s="176">
        <v>0</v>
      </c>
      <c r="BH24" s="186">
        <v>0</v>
      </c>
      <c r="BI24" s="185">
        <v>0</v>
      </c>
      <c r="BJ24" s="186">
        <v>0</v>
      </c>
      <c r="BK24" s="180">
        <v>0</v>
      </c>
      <c r="BL24" s="13"/>
    </row>
    <row r="25" spans="1:64" ht="14.5" x14ac:dyDescent="0.35">
      <c r="A25" s="181">
        <v>4700270</v>
      </c>
      <c r="B25" s="143" t="s">
        <v>114</v>
      </c>
      <c r="C25" s="127">
        <v>274948.23578899447</v>
      </c>
      <c r="D25" s="127">
        <v>65677.251381691676</v>
      </c>
      <c r="E25" s="127">
        <v>141650.50609158786</v>
      </c>
      <c r="F25" s="127">
        <v>141150.3612019385</v>
      </c>
      <c r="G25" s="127">
        <v>623426.35446421243</v>
      </c>
      <c r="H25" s="127">
        <v>274231.46929539868</v>
      </c>
      <c r="I25" s="127">
        <v>66124.300960442459</v>
      </c>
      <c r="J25" s="127">
        <v>146119.99173018764</v>
      </c>
      <c r="K25" s="127">
        <v>147645.57958261907</v>
      </c>
      <c r="L25" s="127">
        <v>634121.34156864788</v>
      </c>
      <c r="M25" s="127">
        <v>634121.34156864788</v>
      </c>
      <c r="N25" s="127">
        <v>561436.43884159497</v>
      </c>
      <c r="O25" s="162">
        <v>72684.902727052919</v>
      </c>
      <c r="P25" s="163">
        <v>72684.902727052919</v>
      </c>
      <c r="Q25" s="164">
        <v>55021.659501071088</v>
      </c>
      <c r="R25" s="165">
        <v>579099.6820675768</v>
      </c>
      <c r="S25" s="166">
        <v>1.0314608066096069</v>
      </c>
      <c r="T25" s="167">
        <v>0.91323165474140622</v>
      </c>
      <c r="U25" s="149" t="b">
        <v>0</v>
      </c>
      <c r="V25" s="143">
        <v>573633.18890685879</v>
      </c>
      <c r="W25" s="143">
        <v>573633.18890685891</v>
      </c>
      <c r="X25" s="143">
        <v>573633.18890685891</v>
      </c>
      <c r="Y25" s="143">
        <v>247608.97139136505</v>
      </c>
      <c r="Z25" s="143">
        <v>59146.684872395628</v>
      </c>
      <c r="AA25" s="143">
        <v>127565.59797430891</v>
      </c>
      <c r="AB25" s="143">
        <v>127115.18460352531</v>
      </c>
      <c r="AC25" s="143">
        <v>561436.43884159497</v>
      </c>
      <c r="AD25" s="168">
        <v>0.29521126760563382</v>
      </c>
      <c r="AE25" s="169">
        <v>0</v>
      </c>
      <c r="AF25" s="169">
        <v>0.9</v>
      </c>
      <c r="AG25" s="169">
        <v>0</v>
      </c>
      <c r="AH25" s="170">
        <v>0.9</v>
      </c>
      <c r="AI25" s="143">
        <v>505292.79495743546</v>
      </c>
      <c r="AJ25" s="143">
        <v>0</v>
      </c>
      <c r="AK25" s="143">
        <v>573633.18890685891</v>
      </c>
      <c r="AL25" s="143">
        <v>573358.97160724259</v>
      </c>
      <c r="AM25" s="143">
        <v>573358.97160724259</v>
      </c>
      <c r="AN25" s="143">
        <v>0</v>
      </c>
      <c r="AO25" s="143">
        <v>573358.97160724259</v>
      </c>
      <c r="AP25" s="143">
        <v>573358.97160724294</v>
      </c>
      <c r="AQ25" s="143">
        <v>573358.97160724294</v>
      </c>
      <c r="AR25" s="143">
        <v>0</v>
      </c>
      <c r="AS25" s="143">
        <v>573358.97160724294</v>
      </c>
      <c r="AT25" s="143">
        <v>573358.97160724283</v>
      </c>
      <c r="AU25" s="127">
        <v>573358.97160724283</v>
      </c>
      <c r="AV25" s="143">
        <v>0</v>
      </c>
      <c r="AW25" s="143">
        <v>524</v>
      </c>
      <c r="AX25" s="151">
        <v>1094.196510700845</v>
      </c>
      <c r="AY25" s="152">
        <v>0</v>
      </c>
      <c r="AZ25" s="171">
        <v>0</v>
      </c>
      <c r="BA25" s="172">
        <v>573358.97160724283</v>
      </c>
      <c r="BB25" s="182">
        <v>573369.48608100961</v>
      </c>
      <c r="BC25" s="317">
        <v>0</v>
      </c>
      <c r="BD25" s="183">
        <v>0</v>
      </c>
      <c r="BE25" s="176">
        <v>0</v>
      </c>
      <c r="BF25" s="186">
        <v>0</v>
      </c>
      <c r="BG25" s="176">
        <v>0</v>
      </c>
      <c r="BH25" s="186">
        <v>0</v>
      </c>
      <c r="BI25" s="185">
        <v>0</v>
      </c>
      <c r="BJ25" s="186">
        <v>0</v>
      </c>
      <c r="BK25" s="180">
        <v>0</v>
      </c>
      <c r="BL25" s="13"/>
    </row>
    <row r="26" spans="1:64" ht="14.5" x14ac:dyDescent="0.35">
      <c r="A26" s="181">
        <v>4700300</v>
      </c>
      <c r="B26" s="143" t="s">
        <v>115</v>
      </c>
      <c r="C26" s="127">
        <v>1211219.5792067419</v>
      </c>
      <c r="D26" s="127">
        <v>288523.58188234782</v>
      </c>
      <c r="E26" s="127">
        <v>547527.10204207792</v>
      </c>
      <c r="F26" s="127">
        <v>551756.93049450614</v>
      </c>
      <c r="G26" s="127">
        <v>2599027.1936256737</v>
      </c>
      <c r="H26" s="127">
        <v>1169147.1419960321</v>
      </c>
      <c r="I26" s="127">
        <v>281911.61898020684</v>
      </c>
      <c r="J26" s="127">
        <v>543349.97384952439</v>
      </c>
      <c r="K26" s="127">
        <v>549022.90135183628</v>
      </c>
      <c r="L26" s="127">
        <v>2543431.6361775994</v>
      </c>
      <c r="M26" s="127">
        <v>2543431.6361775994</v>
      </c>
      <c r="N26" s="127">
        <v>2385902.5000260724</v>
      </c>
      <c r="O26" s="162">
        <v>157529.13615152705</v>
      </c>
      <c r="P26" s="163">
        <v>157529.13615152705</v>
      </c>
      <c r="Q26" s="164">
        <v>119247.79652489221</v>
      </c>
      <c r="R26" s="165">
        <v>2424183.8396527073</v>
      </c>
      <c r="S26" s="166">
        <v>1.0160448046918165</v>
      </c>
      <c r="T26" s="167">
        <v>0.95311539149363422</v>
      </c>
      <c r="U26" s="149" t="b">
        <v>0</v>
      </c>
      <c r="V26" s="143">
        <v>2401300.4142422993</v>
      </c>
      <c r="W26" s="143">
        <v>2401300.4142422997</v>
      </c>
      <c r="X26" s="143">
        <v>2401300.4142422997</v>
      </c>
      <c r="Y26" s="143">
        <v>1111897.4934919844</v>
      </c>
      <c r="Z26" s="143">
        <v>264864.15264061163</v>
      </c>
      <c r="AA26" s="143">
        <v>502628.93931935186</v>
      </c>
      <c r="AB26" s="143">
        <v>506511.91457412462</v>
      </c>
      <c r="AC26" s="143">
        <v>2385902.5000260724</v>
      </c>
      <c r="AD26" s="168">
        <v>0.16390315480557593</v>
      </c>
      <c r="AE26" s="169">
        <v>0</v>
      </c>
      <c r="AF26" s="169">
        <v>0.9</v>
      </c>
      <c r="AG26" s="169">
        <v>0</v>
      </c>
      <c r="AH26" s="170">
        <v>0.9</v>
      </c>
      <c r="AI26" s="143">
        <v>2147312.2500234651</v>
      </c>
      <c r="AJ26" s="143">
        <v>0</v>
      </c>
      <c r="AK26" s="143">
        <v>2401300.4142422997</v>
      </c>
      <c r="AL26" s="143">
        <v>2400152.5062622614</v>
      </c>
      <c r="AM26" s="143">
        <v>2400152.5062622614</v>
      </c>
      <c r="AN26" s="143">
        <v>0</v>
      </c>
      <c r="AO26" s="143">
        <v>2400152.5062622614</v>
      </c>
      <c r="AP26" s="143">
        <v>2400152.5062622628</v>
      </c>
      <c r="AQ26" s="143">
        <v>2400152.5062622628</v>
      </c>
      <c r="AR26" s="143">
        <v>0</v>
      </c>
      <c r="AS26" s="143">
        <v>2400152.5062622628</v>
      </c>
      <c r="AT26" s="143">
        <v>2400152.5062622624</v>
      </c>
      <c r="AU26" s="127">
        <v>2400152.5062622624</v>
      </c>
      <c r="AV26" s="143">
        <v>0</v>
      </c>
      <c r="AW26" s="143">
        <v>2234</v>
      </c>
      <c r="AX26" s="151">
        <v>1074.374443268694</v>
      </c>
      <c r="AY26" s="152">
        <v>101</v>
      </c>
      <c r="AZ26" s="171">
        <v>108513.1796048867</v>
      </c>
      <c r="BA26" s="172">
        <v>2291640.6874921243</v>
      </c>
      <c r="BB26" s="182">
        <v>2277702.3837857409</v>
      </c>
      <c r="BC26" s="317">
        <v>11</v>
      </c>
      <c r="BD26" s="183">
        <v>11818.118875955633</v>
      </c>
      <c r="BE26" s="176">
        <v>0</v>
      </c>
      <c r="BF26" s="186">
        <v>0</v>
      </c>
      <c r="BG26" s="176">
        <v>2</v>
      </c>
      <c r="BH26" s="186">
        <v>2148.748886537388</v>
      </c>
      <c r="BI26" s="185">
        <v>0</v>
      </c>
      <c r="BJ26" s="186">
        <v>0</v>
      </c>
      <c r="BK26" s="180">
        <v>13966.867762493021</v>
      </c>
      <c r="BL26" s="13"/>
    </row>
    <row r="27" spans="1:64" ht="14.5" x14ac:dyDescent="0.35">
      <c r="A27" s="181">
        <v>4701390</v>
      </c>
      <c r="B27" s="143" t="s">
        <v>116</v>
      </c>
      <c r="C27" s="127">
        <v>51923.326799976538</v>
      </c>
      <c r="D27" s="127">
        <v>12368.611347406091</v>
      </c>
      <c r="E27" s="127">
        <v>19020.733999035281</v>
      </c>
      <c r="F27" s="127">
        <v>19128.332089000247</v>
      </c>
      <c r="G27" s="127">
        <v>102441.00423541816</v>
      </c>
      <c r="H27" s="127">
        <v>52334.249865534111</v>
      </c>
      <c r="I27" s="127">
        <v>12619.141404664595</v>
      </c>
      <c r="J27" s="127">
        <v>19469.55562260529</v>
      </c>
      <c r="K27" s="127">
        <v>19672.830459938508</v>
      </c>
      <c r="L27" s="127">
        <v>104095.7773527425</v>
      </c>
      <c r="M27" s="127">
        <v>104095.7773527425</v>
      </c>
      <c r="N27" s="127">
        <v>132830.58431036159</v>
      </c>
      <c r="O27" s="162">
        <v>-28734.80695761909</v>
      </c>
      <c r="P27" s="163" t="s">
        <v>108</v>
      </c>
      <c r="Q27" s="164">
        <v>0</v>
      </c>
      <c r="R27" s="165">
        <v>104095.7773527425</v>
      </c>
      <c r="S27" s="166">
        <v>0.78367326239806656</v>
      </c>
      <c r="T27" s="167">
        <v>1</v>
      </c>
      <c r="U27" s="149" t="b">
        <v>0</v>
      </c>
      <c r="V27" s="143">
        <v>103113.15057434965</v>
      </c>
      <c r="W27" s="143">
        <v>103113.15057434967</v>
      </c>
      <c r="X27" s="143">
        <v>103113.15057434967</v>
      </c>
      <c r="Y27" s="143">
        <v>67326.612909112388</v>
      </c>
      <c r="Z27" s="143">
        <v>16037.814980885261</v>
      </c>
      <c r="AA27" s="143">
        <v>24663.319438938961</v>
      </c>
      <c r="AB27" s="143">
        <v>24802.836981424978</v>
      </c>
      <c r="AC27" s="143">
        <v>132830.58431036159</v>
      </c>
      <c r="AD27" s="168">
        <v>0.1736111111111111</v>
      </c>
      <c r="AE27" s="169">
        <v>0</v>
      </c>
      <c r="AF27" s="169">
        <v>0.9</v>
      </c>
      <c r="AG27" s="169">
        <v>0</v>
      </c>
      <c r="AH27" s="170">
        <v>0.9</v>
      </c>
      <c r="AI27" s="143">
        <v>119547.52587932543</v>
      </c>
      <c r="AJ27" s="143">
        <v>119547.52587932543</v>
      </c>
      <c r="AK27" s="143">
        <v>0</v>
      </c>
      <c r="AL27" s="143">
        <v>0</v>
      </c>
      <c r="AM27" s="143">
        <v>119547.52587932543</v>
      </c>
      <c r="AN27" s="143">
        <v>0</v>
      </c>
      <c r="AO27" s="143">
        <v>0</v>
      </c>
      <c r="AP27" s="143">
        <v>0</v>
      </c>
      <c r="AQ27" s="143">
        <v>119547.52587932543</v>
      </c>
      <c r="AR27" s="143">
        <v>0</v>
      </c>
      <c r="AS27" s="143">
        <v>0</v>
      </c>
      <c r="AT27" s="143">
        <v>0</v>
      </c>
      <c r="AU27" s="127">
        <v>119547.52587932543</v>
      </c>
      <c r="AV27" s="143">
        <v>0</v>
      </c>
      <c r="AW27" s="143">
        <v>100</v>
      </c>
      <c r="AX27" s="151">
        <v>1195.4752587932544</v>
      </c>
      <c r="AY27" s="152">
        <v>0</v>
      </c>
      <c r="AZ27" s="171">
        <v>0</v>
      </c>
      <c r="BA27" s="172">
        <v>119547.52587932543</v>
      </c>
      <c r="BB27" s="182">
        <v>119547.52587932543</v>
      </c>
      <c r="BC27" s="317">
        <v>0</v>
      </c>
      <c r="BD27" s="183">
        <v>0</v>
      </c>
      <c r="BE27" s="176">
        <v>0</v>
      </c>
      <c r="BF27" s="186">
        <v>0</v>
      </c>
      <c r="BG27" s="176">
        <v>0</v>
      </c>
      <c r="BH27" s="186">
        <v>0</v>
      </c>
      <c r="BI27" s="185">
        <v>0</v>
      </c>
      <c r="BJ27" s="186">
        <v>0</v>
      </c>
      <c r="BK27" s="180">
        <v>0</v>
      </c>
      <c r="BL27" s="13"/>
    </row>
    <row r="28" spans="1:64" ht="14.5" x14ac:dyDescent="0.35">
      <c r="A28" s="181">
        <v>4700330</v>
      </c>
      <c r="B28" s="143" t="s">
        <v>117</v>
      </c>
      <c r="C28" s="127">
        <v>1010780.924375368</v>
      </c>
      <c r="D28" s="127">
        <v>241446.58601470818</v>
      </c>
      <c r="E28" s="127">
        <v>443119.88133436634</v>
      </c>
      <c r="F28" s="127">
        <v>441555.29713155288</v>
      </c>
      <c r="G28" s="127">
        <v>2136902.6888559954</v>
      </c>
      <c r="H28" s="127">
        <v>931297.96662649512</v>
      </c>
      <c r="I28" s="127">
        <v>224560.03020836279</v>
      </c>
      <c r="J28" s="127">
        <v>420815.53013716737</v>
      </c>
      <c r="K28" s="127">
        <v>425209.11826491111</v>
      </c>
      <c r="L28" s="127">
        <v>2001882.6452369364</v>
      </c>
      <c r="M28" s="127">
        <v>2001882.6452369364</v>
      </c>
      <c r="N28" s="127">
        <v>1896538.4478775926</v>
      </c>
      <c r="O28" s="162">
        <v>105344.19735934376</v>
      </c>
      <c r="P28" s="163">
        <v>105344.19735934376</v>
      </c>
      <c r="Q28" s="164">
        <v>79744.380745550981</v>
      </c>
      <c r="R28" s="165">
        <v>1922138.2644913853</v>
      </c>
      <c r="S28" s="166">
        <v>1.0134981796137279</v>
      </c>
      <c r="T28" s="167">
        <v>0.96016530692481583</v>
      </c>
      <c r="U28" s="149" t="b">
        <v>0</v>
      </c>
      <c r="V28" s="143">
        <v>1903993.9691271025</v>
      </c>
      <c r="W28" s="143">
        <v>1903993.969127103</v>
      </c>
      <c r="X28" s="143">
        <v>1903993.969127103</v>
      </c>
      <c r="Y28" s="143">
        <v>897085.71918425034</v>
      </c>
      <c r="Z28" s="143">
        <v>214288.0608806875</v>
      </c>
      <c r="AA28" s="143">
        <v>393276.63180558418</v>
      </c>
      <c r="AB28" s="143">
        <v>391888.03600707068</v>
      </c>
      <c r="AC28" s="143">
        <v>1896538.4478775926</v>
      </c>
      <c r="AD28" s="168">
        <v>0.16972046631876694</v>
      </c>
      <c r="AE28" s="169">
        <v>0</v>
      </c>
      <c r="AF28" s="169">
        <v>0.9</v>
      </c>
      <c r="AG28" s="169">
        <v>0</v>
      </c>
      <c r="AH28" s="170">
        <v>0.9</v>
      </c>
      <c r="AI28" s="143">
        <v>1706884.6030898334</v>
      </c>
      <c r="AJ28" s="143">
        <v>0</v>
      </c>
      <c r="AK28" s="143">
        <v>1903993.969127103</v>
      </c>
      <c r="AL28" s="143">
        <v>1903083.7915174447</v>
      </c>
      <c r="AM28" s="143">
        <v>1903083.7915174447</v>
      </c>
      <c r="AN28" s="143">
        <v>0</v>
      </c>
      <c r="AO28" s="143">
        <v>1903083.7915174447</v>
      </c>
      <c r="AP28" s="143">
        <v>1903083.7915174458</v>
      </c>
      <c r="AQ28" s="143">
        <v>1903083.7915174458</v>
      </c>
      <c r="AR28" s="143">
        <v>0</v>
      </c>
      <c r="AS28" s="143">
        <v>1903083.7915174458</v>
      </c>
      <c r="AT28" s="143">
        <v>1903083.7915174454</v>
      </c>
      <c r="AU28" s="127">
        <v>1903083.7915174454</v>
      </c>
      <c r="AV28" s="143">
        <v>0</v>
      </c>
      <c r="AW28" s="143">
        <v>1779.5190893522715</v>
      </c>
      <c r="AX28" s="151">
        <v>1069.4371321468377</v>
      </c>
      <c r="AY28" s="152">
        <v>17</v>
      </c>
      <c r="AZ28" s="171">
        <v>18180.641782051491</v>
      </c>
      <c r="BA28" s="172">
        <v>1884903.3602709491</v>
      </c>
      <c r="BB28" s="182">
        <v>1878508.4909911144</v>
      </c>
      <c r="BC28" s="317">
        <v>3</v>
      </c>
      <c r="BD28" s="183">
        <v>3208.3113964405129</v>
      </c>
      <c r="BE28" s="176">
        <v>0</v>
      </c>
      <c r="BF28" s="186">
        <v>0</v>
      </c>
      <c r="BG28" s="176">
        <v>3</v>
      </c>
      <c r="BH28" s="186">
        <v>3208.3113964405129</v>
      </c>
      <c r="BI28" s="185">
        <v>0</v>
      </c>
      <c r="BJ28" s="186">
        <v>0</v>
      </c>
      <c r="BK28" s="180">
        <v>6416.6227928810258</v>
      </c>
      <c r="BL28" s="13"/>
    </row>
    <row r="29" spans="1:64" ht="14.5" x14ac:dyDescent="0.35">
      <c r="A29" s="181">
        <v>4700360</v>
      </c>
      <c r="B29" s="143" t="s">
        <v>118</v>
      </c>
      <c r="C29" s="127">
        <v>456770.82513193641</v>
      </c>
      <c r="D29" s="127">
        <v>108806.98828591742</v>
      </c>
      <c r="E29" s="127">
        <v>201860.40388045969</v>
      </c>
      <c r="F29" s="127">
        <v>205791.93642348889</v>
      </c>
      <c r="G29" s="127">
        <v>973230.1537218024</v>
      </c>
      <c r="H29" s="127">
        <v>481998.44126156927</v>
      </c>
      <c r="I29" s="127">
        <v>116222.29233696088</v>
      </c>
      <c r="J29" s="127">
        <v>219305.22429550104</v>
      </c>
      <c r="K29" s="127">
        <v>221594.91362684008</v>
      </c>
      <c r="L29" s="127">
        <v>1039120.8715208713</v>
      </c>
      <c r="M29" s="127">
        <v>1039120.8715208713</v>
      </c>
      <c r="N29" s="127">
        <v>907815.73753980012</v>
      </c>
      <c r="O29" s="162">
        <v>131305.13398107118</v>
      </c>
      <c r="P29" s="163">
        <v>131305.13398107118</v>
      </c>
      <c r="Q29" s="164">
        <v>99396.519794200009</v>
      </c>
      <c r="R29" s="165">
        <v>939724.35172667133</v>
      </c>
      <c r="S29" s="166">
        <v>1.0351487784000575</v>
      </c>
      <c r="T29" s="167">
        <v>0.90434556506528263</v>
      </c>
      <c r="U29" s="149" t="b">
        <v>0</v>
      </c>
      <c r="V29" s="143">
        <v>930853.69111201994</v>
      </c>
      <c r="W29" s="143">
        <v>930853.69111202017</v>
      </c>
      <c r="X29" s="143">
        <v>930853.69111202017</v>
      </c>
      <c r="Y29" s="143">
        <v>426069.56013237487</v>
      </c>
      <c r="Z29" s="143">
        <v>101493.66616162185</v>
      </c>
      <c r="AA29" s="143">
        <v>188292.61580935767</v>
      </c>
      <c r="AB29" s="143">
        <v>191959.89543644577</v>
      </c>
      <c r="AC29" s="143">
        <v>907815.73753980012</v>
      </c>
      <c r="AD29" s="168">
        <v>0.2389724961079398</v>
      </c>
      <c r="AE29" s="169">
        <v>0</v>
      </c>
      <c r="AF29" s="169">
        <v>0.9</v>
      </c>
      <c r="AG29" s="169">
        <v>0</v>
      </c>
      <c r="AH29" s="170">
        <v>0.9</v>
      </c>
      <c r="AI29" s="143">
        <v>817034.16378582013</v>
      </c>
      <c r="AJ29" s="143">
        <v>0</v>
      </c>
      <c r="AK29" s="143">
        <v>930853.69111202017</v>
      </c>
      <c r="AL29" s="143">
        <v>930408.7095620489</v>
      </c>
      <c r="AM29" s="143">
        <v>930408.7095620489</v>
      </c>
      <c r="AN29" s="143">
        <v>0</v>
      </c>
      <c r="AO29" s="143">
        <v>930408.7095620489</v>
      </c>
      <c r="AP29" s="143">
        <v>930408.70956204948</v>
      </c>
      <c r="AQ29" s="143">
        <v>930408.70956204948</v>
      </c>
      <c r="AR29" s="143">
        <v>0</v>
      </c>
      <c r="AS29" s="143">
        <v>930408.70956204948</v>
      </c>
      <c r="AT29" s="143">
        <v>930408.70956204936</v>
      </c>
      <c r="AU29" s="127">
        <v>930408.70956204936</v>
      </c>
      <c r="AV29" s="143">
        <v>0</v>
      </c>
      <c r="AW29" s="143">
        <v>921</v>
      </c>
      <c r="AX29" s="151">
        <v>1010.2157541390329</v>
      </c>
      <c r="AY29" s="152">
        <v>0</v>
      </c>
      <c r="AZ29" s="171">
        <v>0</v>
      </c>
      <c r="BA29" s="172">
        <v>930408.70956204936</v>
      </c>
      <c r="BB29" s="182">
        <v>930427.75702604535</v>
      </c>
      <c r="BC29" s="317">
        <v>0</v>
      </c>
      <c r="BD29" s="183">
        <v>0</v>
      </c>
      <c r="BE29" s="176">
        <v>0</v>
      </c>
      <c r="BF29" s="186">
        <v>0</v>
      </c>
      <c r="BG29" s="176">
        <v>0</v>
      </c>
      <c r="BH29" s="186">
        <v>0</v>
      </c>
      <c r="BI29" s="185">
        <v>0</v>
      </c>
      <c r="BJ29" s="186">
        <v>0</v>
      </c>
      <c r="BK29" s="180">
        <v>0</v>
      </c>
      <c r="BL29" s="13"/>
    </row>
    <row r="30" spans="1:64" ht="14.5" x14ac:dyDescent="0.35">
      <c r="A30" s="181">
        <v>4700420</v>
      </c>
      <c r="B30" s="143" t="s">
        <v>119</v>
      </c>
      <c r="C30" s="127">
        <v>1124518.5039283689</v>
      </c>
      <c r="D30" s="127">
        <v>268615.23316900508</v>
      </c>
      <c r="E30" s="127">
        <v>690710.57000213768</v>
      </c>
      <c r="F30" s="127">
        <v>688271.78336208104</v>
      </c>
      <c r="G30" s="127">
        <v>2772116.0904615927</v>
      </c>
      <c r="H30" s="127">
        <v>1068292.5787319504</v>
      </c>
      <c r="I30" s="127">
        <v>255184.47151055481</v>
      </c>
      <c r="J30" s="127">
        <v>656175.0415020308</v>
      </c>
      <c r="K30" s="127">
        <v>653858.19419397693</v>
      </c>
      <c r="L30" s="127">
        <v>2633510.285938513</v>
      </c>
      <c r="M30" s="127">
        <v>2633510.285938513</v>
      </c>
      <c r="N30" s="127">
        <v>2460301.4329843549</v>
      </c>
      <c r="O30" s="162">
        <v>173208.85295415809</v>
      </c>
      <c r="P30" s="163">
        <v>173208.85295415809</v>
      </c>
      <c r="Q30" s="164">
        <v>131117.16700788369</v>
      </c>
      <c r="R30" s="165">
        <v>2502393.1189306295</v>
      </c>
      <c r="S30" s="166">
        <v>1.0171083450921772</v>
      </c>
      <c r="T30" s="167">
        <v>0.95021201636918728</v>
      </c>
      <c r="U30" s="149" t="b">
        <v>0</v>
      </c>
      <c r="V30" s="143">
        <v>2478771.4259930295</v>
      </c>
      <c r="W30" s="143">
        <v>2478771.42599303</v>
      </c>
      <c r="X30" s="143">
        <v>2478771.42599303</v>
      </c>
      <c r="Y30" s="143">
        <v>998029.80695938529</v>
      </c>
      <c r="Z30" s="143">
        <v>238400.70960992321</v>
      </c>
      <c r="AA30" s="143">
        <v>613017.69107033883</v>
      </c>
      <c r="AB30" s="143">
        <v>610853.22534470772</v>
      </c>
      <c r="AC30" s="143">
        <v>2460301.4329843549</v>
      </c>
      <c r="AD30" s="168">
        <v>0.32541989664082688</v>
      </c>
      <c r="AE30" s="169">
        <v>0</v>
      </c>
      <c r="AF30" s="169">
        <v>0</v>
      </c>
      <c r="AG30" s="169">
        <v>0.95</v>
      </c>
      <c r="AH30" s="170">
        <v>0.95</v>
      </c>
      <c r="AI30" s="143">
        <v>2337286.3613351369</v>
      </c>
      <c r="AJ30" s="143">
        <v>0</v>
      </c>
      <c r="AK30" s="143">
        <v>2478771.42599303</v>
      </c>
      <c r="AL30" s="143">
        <v>2477586.4840825084</v>
      </c>
      <c r="AM30" s="143">
        <v>2477586.4840825084</v>
      </c>
      <c r="AN30" s="143">
        <v>0</v>
      </c>
      <c r="AO30" s="143">
        <v>2477586.4840825084</v>
      </c>
      <c r="AP30" s="143">
        <v>2477586.4840825098</v>
      </c>
      <c r="AQ30" s="143">
        <v>2477586.4840825098</v>
      </c>
      <c r="AR30" s="143">
        <v>0</v>
      </c>
      <c r="AS30" s="143">
        <v>2477586.4840825098</v>
      </c>
      <c r="AT30" s="143">
        <v>2477586.4840825093</v>
      </c>
      <c r="AU30" s="127">
        <v>2477586.4840825093</v>
      </c>
      <c r="AV30" s="143">
        <v>0</v>
      </c>
      <c r="AW30" s="143">
        <v>2015</v>
      </c>
      <c r="AX30" s="151">
        <v>1229.571456120352</v>
      </c>
      <c r="AY30" s="152">
        <v>0</v>
      </c>
      <c r="AZ30" s="171">
        <v>0</v>
      </c>
      <c r="BA30" s="172">
        <v>2477586.4840825093</v>
      </c>
      <c r="BB30" s="182">
        <v>2473916.9496356333</v>
      </c>
      <c r="BC30" s="317">
        <v>2</v>
      </c>
      <c r="BD30" s="183">
        <v>2459.1429122407039</v>
      </c>
      <c r="BE30" s="176">
        <v>0</v>
      </c>
      <c r="BF30" s="186">
        <v>0</v>
      </c>
      <c r="BG30" s="176">
        <v>1</v>
      </c>
      <c r="BH30" s="186">
        <v>1229.571456120352</v>
      </c>
      <c r="BI30" s="185">
        <v>0</v>
      </c>
      <c r="BJ30" s="186">
        <v>0</v>
      </c>
      <c r="BK30" s="180">
        <v>3688.7143683610557</v>
      </c>
      <c r="BL30" s="13"/>
    </row>
    <row r="31" spans="1:64" ht="14.5" x14ac:dyDescent="0.35">
      <c r="A31" s="181">
        <v>4700450</v>
      </c>
      <c r="B31" s="143" t="s">
        <v>120</v>
      </c>
      <c r="C31" s="127">
        <v>235881.84976861571</v>
      </c>
      <c r="D31" s="127">
        <v>56345.411706954888</v>
      </c>
      <c r="E31" s="127">
        <v>94493.233879819585</v>
      </c>
      <c r="F31" s="127">
        <v>94159.593645587884</v>
      </c>
      <c r="G31" s="127">
        <v>480880.08900097804</v>
      </c>
      <c r="H31" s="127">
        <v>223467.24692583064</v>
      </c>
      <c r="I31" s="127">
        <v>53883.733797917812</v>
      </c>
      <c r="J31" s="127">
        <v>89758.034996357674</v>
      </c>
      <c r="K31" s="127">
        <v>90695.167323201822</v>
      </c>
      <c r="L31" s="127">
        <v>457804.18304330797</v>
      </c>
      <c r="M31" s="127">
        <v>457804.18304330797</v>
      </c>
      <c r="N31" s="127">
        <v>426789.47542407858</v>
      </c>
      <c r="O31" s="162">
        <v>31014.70761922939</v>
      </c>
      <c r="P31" s="163">
        <v>31014.70761922939</v>
      </c>
      <c r="Q31" s="164">
        <v>23477.787245017142</v>
      </c>
      <c r="R31" s="165">
        <v>434326.39579829085</v>
      </c>
      <c r="S31" s="166">
        <v>1.017659574118418</v>
      </c>
      <c r="T31" s="167">
        <v>0.94871652965478448</v>
      </c>
      <c r="U31" s="149" t="b">
        <v>0</v>
      </c>
      <c r="V31" s="143">
        <v>430226.51050104148</v>
      </c>
      <c r="W31" s="143">
        <v>430226.5105010416</v>
      </c>
      <c r="X31" s="143">
        <v>430226.5105010416</v>
      </c>
      <c r="Y31" s="143">
        <v>209349.2602988685</v>
      </c>
      <c r="Z31" s="143">
        <v>50007.536712371759</v>
      </c>
      <c r="AA31" s="143">
        <v>83864.394973132148</v>
      </c>
      <c r="AB31" s="143">
        <v>83568.283439706138</v>
      </c>
      <c r="AC31" s="143">
        <v>426789.47542407858</v>
      </c>
      <c r="AD31" s="168">
        <v>0.19897483690587139</v>
      </c>
      <c r="AE31" s="169">
        <v>0</v>
      </c>
      <c r="AF31" s="169">
        <v>0.9</v>
      </c>
      <c r="AG31" s="169">
        <v>0</v>
      </c>
      <c r="AH31" s="170">
        <v>0.9</v>
      </c>
      <c r="AI31" s="143">
        <v>384110.52788167074</v>
      </c>
      <c r="AJ31" s="143">
        <v>0</v>
      </c>
      <c r="AK31" s="143">
        <v>430226.5105010416</v>
      </c>
      <c r="AL31" s="143">
        <v>430020.84675247467</v>
      </c>
      <c r="AM31" s="143">
        <v>430020.84675247467</v>
      </c>
      <c r="AN31" s="143">
        <v>0</v>
      </c>
      <c r="AO31" s="143">
        <v>430020.84675247467</v>
      </c>
      <c r="AP31" s="143">
        <v>430020.8467524749</v>
      </c>
      <c r="AQ31" s="143">
        <v>430020.8467524749</v>
      </c>
      <c r="AR31" s="143">
        <v>0</v>
      </c>
      <c r="AS31" s="143">
        <v>430020.8467524749</v>
      </c>
      <c r="AT31" s="143">
        <v>430020.84675247478</v>
      </c>
      <c r="AU31" s="127">
        <v>430020.84675247478</v>
      </c>
      <c r="AV31" s="143">
        <v>0</v>
      </c>
      <c r="AW31" s="143">
        <v>427</v>
      </c>
      <c r="AX31" s="151">
        <v>1007.0745825584889</v>
      </c>
      <c r="AY31" s="152">
        <v>0</v>
      </c>
      <c r="AZ31" s="171">
        <v>0</v>
      </c>
      <c r="BA31" s="172">
        <v>430020.84675247478</v>
      </c>
      <c r="BB31" s="182">
        <v>429019.68173060252</v>
      </c>
      <c r="BC31" s="317">
        <v>0</v>
      </c>
      <c r="BD31" s="183">
        <v>0</v>
      </c>
      <c r="BE31" s="176">
        <v>0</v>
      </c>
      <c r="BF31" s="186">
        <v>0</v>
      </c>
      <c r="BG31" s="176">
        <v>1</v>
      </c>
      <c r="BH31" s="186">
        <v>1007.0745825584889</v>
      </c>
      <c r="BI31" s="185">
        <v>0</v>
      </c>
      <c r="BJ31" s="186">
        <v>0</v>
      </c>
      <c r="BK31" s="180">
        <v>1007.0745825584889</v>
      </c>
      <c r="BL31" s="13"/>
    </row>
    <row r="32" spans="1:64" ht="14.5" x14ac:dyDescent="0.35">
      <c r="A32" s="181">
        <v>4700510</v>
      </c>
      <c r="B32" s="143" t="s">
        <v>121</v>
      </c>
      <c r="C32" s="127">
        <v>932153.64111916278</v>
      </c>
      <c r="D32" s="127">
        <v>222664.78211238992</v>
      </c>
      <c r="E32" s="127">
        <v>490755.1056960313</v>
      </c>
      <c r="F32" s="127">
        <v>489022.32926652435</v>
      </c>
      <c r="G32" s="127">
        <v>2134595.8581941086</v>
      </c>
      <c r="H32" s="127">
        <v>896485.70019659924</v>
      </c>
      <c r="I32" s="127">
        <v>216165.89226190446</v>
      </c>
      <c r="J32" s="127">
        <v>457933.37384260749</v>
      </c>
      <c r="K32" s="127">
        <v>462714.49642607459</v>
      </c>
      <c r="L32" s="127">
        <v>2033299.4627271858</v>
      </c>
      <c r="M32" s="127">
        <v>2033299.4627271858</v>
      </c>
      <c r="N32" s="127">
        <v>1894491.0953866125</v>
      </c>
      <c r="O32" s="162">
        <v>138808.36734057334</v>
      </c>
      <c r="P32" s="163">
        <v>138808.36734057334</v>
      </c>
      <c r="Q32" s="164">
        <v>105076.38363901945</v>
      </c>
      <c r="R32" s="165">
        <v>1928223.0790881664</v>
      </c>
      <c r="S32" s="166">
        <v>1.0178053007394421</v>
      </c>
      <c r="T32" s="167">
        <v>0.94832222918207798</v>
      </c>
      <c r="U32" s="149" t="b">
        <v>0</v>
      </c>
      <c r="V32" s="143">
        <v>1910021.3452579204</v>
      </c>
      <c r="W32" s="143">
        <v>1910021.3452579209</v>
      </c>
      <c r="X32" s="143">
        <v>1910021.3452579209</v>
      </c>
      <c r="Y32" s="143">
        <v>827302.63241796079</v>
      </c>
      <c r="Z32" s="143">
        <v>197618.8819765636</v>
      </c>
      <c r="AA32" s="143">
        <v>435553.7251642613</v>
      </c>
      <c r="AB32" s="143">
        <v>434015.85582782683</v>
      </c>
      <c r="AC32" s="143">
        <v>1894491.0953866125</v>
      </c>
      <c r="AD32" s="168">
        <v>0.27678138633058652</v>
      </c>
      <c r="AE32" s="169">
        <v>0</v>
      </c>
      <c r="AF32" s="169">
        <v>0.9</v>
      </c>
      <c r="AG32" s="169">
        <v>0</v>
      </c>
      <c r="AH32" s="170">
        <v>0.9</v>
      </c>
      <c r="AI32" s="143">
        <v>1705041.9858479511</v>
      </c>
      <c r="AJ32" s="143">
        <v>0</v>
      </c>
      <c r="AK32" s="143">
        <v>1910021.3452579209</v>
      </c>
      <c r="AL32" s="143">
        <v>1909108.2863456493</v>
      </c>
      <c r="AM32" s="143">
        <v>1909108.2863456493</v>
      </c>
      <c r="AN32" s="143">
        <v>0</v>
      </c>
      <c r="AO32" s="143">
        <v>1909108.2863456493</v>
      </c>
      <c r="AP32" s="143">
        <v>1909108.2863456504</v>
      </c>
      <c r="AQ32" s="143">
        <v>1909108.2863456504</v>
      </c>
      <c r="AR32" s="143">
        <v>0</v>
      </c>
      <c r="AS32" s="143">
        <v>1909108.2863456504</v>
      </c>
      <c r="AT32" s="143">
        <v>1909108.28634565</v>
      </c>
      <c r="AU32" s="127">
        <v>1909108.28634565</v>
      </c>
      <c r="AV32" s="143">
        <v>0</v>
      </c>
      <c r="AW32" s="143">
        <v>1713</v>
      </c>
      <c r="AX32" s="151">
        <v>1114.4823621399007</v>
      </c>
      <c r="AY32" s="152">
        <v>0</v>
      </c>
      <c r="AZ32" s="171">
        <v>0</v>
      </c>
      <c r="BA32" s="172">
        <v>1909108.28634565</v>
      </c>
      <c r="BB32" s="182">
        <v>1906903.9337308153</v>
      </c>
      <c r="BC32" s="317">
        <v>0</v>
      </c>
      <c r="BD32" s="183">
        <v>0</v>
      </c>
      <c r="BE32" s="176">
        <v>0</v>
      </c>
      <c r="BF32" s="186">
        <v>0</v>
      </c>
      <c r="BG32" s="176">
        <v>2</v>
      </c>
      <c r="BH32" s="186">
        <v>2228.9647242798014</v>
      </c>
      <c r="BI32" s="185">
        <v>0</v>
      </c>
      <c r="BJ32" s="186">
        <v>0</v>
      </c>
      <c r="BK32" s="180">
        <v>2228.9647242798014</v>
      </c>
      <c r="BL32" s="13"/>
    </row>
    <row r="33" spans="1:64" ht="14.5" x14ac:dyDescent="0.35">
      <c r="A33" s="181">
        <v>4700570</v>
      </c>
      <c r="B33" s="143" t="s">
        <v>122</v>
      </c>
      <c r="C33" s="127">
        <v>501928.88367954915</v>
      </c>
      <c r="D33" s="127">
        <v>114788.19842718093</v>
      </c>
      <c r="E33" s="127">
        <v>191711.85456002541</v>
      </c>
      <c r="F33" s="127">
        <v>191034.95119420614</v>
      </c>
      <c r="G33" s="127">
        <v>999463.88786096161</v>
      </c>
      <c r="H33" s="127">
        <v>520202.44366340921</v>
      </c>
      <c r="I33" s="127">
        <v>97569.968663103791</v>
      </c>
      <c r="J33" s="127">
        <v>207089.46765750469</v>
      </c>
      <c r="K33" s="127">
        <v>209251.61653586038</v>
      </c>
      <c r="L33" s="127">
        <v>1034113.496519878</v>
      </c>
      <c r="M33" s="127">
        <v>1034113.496519878</v>
      </c>
      <c r="N33" s="127">
        <v>905781.54059018695</v>
      </c>
      <c r="O33" s="162">
        <v>128331.95592969109</v>
      </c>
      <c r="P33" s="163">
        <v>128331.95592969109</v>
      </c>
      <c r="Q33" s="164">
        <v>97145.857218597404</v>
      </c>
      <c r="R33" s="165">
        <v>936967.63930128061</v>
      </c>
      <c r="S33" s="166">
        <v>1.0344300444572689</v>
      </c>
      <c r="T33" s="167">
        <v>0.90605880539657957</v>
      </c>
      <c r="U33" s="149" t="b">
        <v>0</v>
      </c>
      <c r="V33" s="143">
        <v>928123.00106254499</v>
      </c>
      <c r="W33" s="143">
        <v>928123.00106254523</v>
      </c>
      <c r="X33" s="143">
        <v>928123.00106254523</v>
      </c>
      <c r="Y33" s="143">
        <v>454881.78517283342</v>
      </c>
      <c r="Z33" s="143">
        <v>104028.80231667562</v>
      </c>
      <c r="AA33" s="143">
        <v>173742.20427755816</v>
      </c>
      <c r="AB33" s="143">
        <v>173128.74882311982</v>
      </c>
      <c r="AC33" s="143">
        <v>905781.54059018695</v>
      </c>
      <c r="AD33" s="168">
        <v>0.14628403237674761</v>
      </c>
      <c r="AE33" s="169">
        <v>0.85</v>
      </c>
      <c r="AF33" s="169">
        <v>0</v>
      </c>
      <c r="AG33" s="169">
        <v>0</v>
      </c>
      <c r="AH33" s="170">
        <v>0.85</v>
      </c>
      <c r="AI33" s="143">
        <v>769914.30950165889</v>
      </c>
      <c r="AJ33" s="143">
        <v>0</v>
      </c>
      <c r="AK33" s="143">
        <v>928123.00106254523</v>
      </c>
      <c r="AL33" s="143">
        <v>927679.32488064887</v>
      </c>
      <c r="AM33" s="143">
        <v>927679.32488064887</v>
      </c>
      <c r="AN33" s="143">
        <v>0</v>
      </c>
      <c r="AO33" s="143">
        <v>927679.32488064887</v>
      </c>
      <c r="AP33" s="143">
        <v>927679.32488064945</v>
      </c>
      <c r="AQ33" s="143">
        <v>927679.32488064945</v>
      </c>
      <c r="AR33" s="143">
        <v>0</v>
      </c>
      <c r="AS33" s="143">
        <v>927679.32488064945</v>
      </c>
      <c r="AT33" s="143">
        <v>927679.32488064922</v>
      </c>
      <c r="AU33" s="127">
        <v>927679.32488064922</v>
      </c>
      <c r="AV33" s="143">
        <v>0</v>
      </c>
      <c r="AW33" s="143">
        <v>994</v>
      </c>
      <c r="AX33" s="151">
        <v>933.27899887389253</v>
      </c>
      <c r="AY33" s="152">
        <v>0</v>
      </c>
      <c r="AZ33" s="171">
        <v>0</v>
      </c>
      <c r="BA33" s="172">
        <v>927679.32488064922</v>
      </c>
      <c r="BB33" s="182">
        <v>925829.85189467529</v>
      </c>
      <c r="BC33" s="317">
        <v>0</v>
      </c>
      <c r="BD33" s="183">
        <v>0</v>
      </c>
      <c r="BE33" s="176">
        <v>0</v>
      </c>
      <c r="BF33" s="186">
        <v>0</v>
      </c>
      <c r="BG33" s="176">
        <v>2</v>
      </c>
      <c r="BH33" s="186">
        <v>1866.5579977477851</v>
      </c>
      <c r="BI33" s="185">
        <v>0</v>
      </c>
      <c r="BJ33" s="186">
        <v>0</v>
      </c>
      <c r="BK33" s="180">
        <v>1866.5579977477851</v>
      </c>
      <c r="BL33" s="13"/>
    </row>
    <row r="34" spans="1:64" ht="14.5" x14ac:dyDescent="0.35">
      <c r="A34" s="181">
        <v>4700600</v>
      </c>
      <c r="B34" s="143" t="s">
        <v>123</v>
      </c>
      <c r="C34" s="127">
        <v>356542.58633788663</v>
      </c>
      <c r="D34" s="127">
        <v>85167.802601078554</v>
      </c>
      <c r="E34" s="127">
        <v>158275.18558957806</v>
      </c>
      <c r="F34" s="127">
        <v>157716.34166155319</v>
      </c>
      <c r="G34" s="127">
        <v>757701.91619009641</v>
      </c>
      <c r="H34" s="127">
        <v>324995.69166496675</v>
      </c>
      <c r="I34" s="127">
        <v>78364.86812296712</v>
      </c>
      <c r="J34" s="127">
        <v>142447.66703062027</v>
      </c>
      <c r="K34" s="127">
        <v>141944.70749539789</v>
      </c>
      <c r="L34" s="127">
        <v>687752.93431395199</v>
      </c>
      <c r="M34" s="127">
        <v>687752.93431395199</v>
      </c>
      <c r="N34" s="127">
        <v>672473.68051858107</v>
      </c>
      <c r="O34" s="162">
        <v>15279.253795370925</v>
      </c>
      <c r="P34" s="163">
        <v>15279.253795370925</v>
      </c>
      <c r="Q34" s="164">
        <v>11566.224459518291</v>
      </c>
      <c r="R34" s="165">
        <v>676186.70985443366</v>
      </c>
      <c r="S34" s="166">
        <v>1.0055214493048847</v>
      </c>
      <c r="T34" s="167">
        <v>0.98318258798698421</v>
      </c>
      <c r="U34" s="149" t="b">
        <v>0</v>
      </c>
      <c r="V34" s="143">
        <v>669803.74999579519</v>
      </c>
      <c r="W34" s="143">
        <v>669803.74999579531</v>
      </c>
      <c r="X34" s="143">
        <v>669803.74999579531</v>
      </c>
      <c r="Y34" s="143">
        <v>316437.77080814313</v>
      </c>
      <c r="Z34" s="143">
        <v>75587.911885995927</v>
      </c>
      <c r="AA34" s="143">
        <v>140471.99078414607</v>
      </c>
      <c r="AB34" s="143">
        <v>139976.00704029598</v>
      </c>
      <c r="AC34" s="143">
        <v>672473.68051858107</v>
      </c>
      <c r="AD34" s="168">
        <v>0.21990084985835695</v>
      </c>
      <c r="AE34" s="169">
        <v>0</v>
      </c>
      <c r="AF34" s="169">
        <v>0.9</v>
      </c>
      <c r="AG34" s="169">
        <v>0</v>
      </c>
      <c r="AH34" s="170">
        <v>0.9</v>
      </c>
      <c r="AI34" s="143">
        <v>605226.31246672303</v>
      </c>
      <c r="AJ34" s="143">
        <v>0</v>
      </c>
      <c r="AK34" s="143">
        <v>669803.74999579531</v>
      </c>
      <c r="AL34" s="143">
        <v>669483.55970843288</v>
      </c>
      <c r="AM34" s="143">
        <v>669483.55970843288</v>
      </c>
      <c r="AN34" s="143">
        <v>0</v>
      </c>
      <c r="AO34" s="143">
        <v>669483.55970843288</v>
      </c>
      <c r="AP34" s="143">
        <v>669483.55970843334</v>
      </c>
      <c r="AQ34" s="143">
        <v>669483.55970843334</v>
      </c>
      <c r="AR34" s="143">
        <v>0</v>
      </c>
      <c r="AS34" s="143">
        <v>669483.55970843334</v>
      </c>
      <c r="AT34" s="143">
        <v>669483.55970843323</v>
      </c>
      <c r="AU34" s="127">
        <v>669483.55970843323</v>
      </c>
      <c r="AV34" s="143">
        <v>0</v>
      </c>
      <c r="AW34" s="143">
        <v>621</v>
      </c>
      <c r="AX34" s="151">
        <v>1078.0733650699408</v>
      </c>
      <c r="AY34" s="152">
        <v>0</v>
      </c>
      <c r="AZ34" s="171">
        <v>0</v>
      </c>
      <c r="BA34" s="172">
        <v>669483.55970843323</v>
      </c>
      <c r="BB34" s="182">
        <v>667333.98664206103</v>
      </c>
      <c r="BC34" s="317">
        <v>0</v>
      </c>
      <c r="BD34" s="183">
        <v>0</v>
      </c>
      <c r="BE34" s="176">
        <v>2</v>
      </c>
      <c r="BF34" s="186">
        <v>2156.1467301398816</v>
      </c>
      <c r="BG34" s="176">
        <v>0</v>
      </c>
      <c r="BH34" s="186">
        <v>0</v>
      </c>
      <c r="BI34" s="185">
        <v>0</v>
      </c>
      <c r="BJ34" s="186">
        <v>0</v>
      </c>
      <c r="BK34" s="180">
        <v>2156.1467301398816</v>
      </c>
      <c r="BL34" s="13"/>
    </row>
    <row r="35" spans="1:64" ht="14.5" x14ac:dyDescent="0.35">
      <c r="A35" s="181">
        <v>4700630</v>
      </c>
      <c r="B35" s="143" t="s">
        <v>124</v>
      </c>
      <c r="C35" s="127">
        <v>703689.45958226442</v>
      </c>
      <c r="D35" s="127">
        <v>168091.23869810652</v>
      </c>
      <c r="E35" s="127">
        <v>365461.73763539235</v>
      </c>
      <c r="F35" s="127">
        <v>364171.35170254897</v>
      </c>
      <c r="G35" s="127">
        <v>1601413.7876183123</v>
      </c>
      <c r="H35" s="127">
        <v>685055.3307398418</v>
      </c>
      <c r="I35" s="127">
        <v>165184.56098705952</v>
      </c>
      <c r="J35" s="127">
        <v>358281.22146309516</v>
      </c>
      <c r="K35" s="127">
        <v>362021.91069217515</v>
      </c>
      <c r="L35" s="127">
        <v>1570543.0238821716</v>
      </c>
      <c r="M35" s="127">
        <v>1570543.0238821716</v>
      </c>
      <c r="N35" s="127">
        <v>1421282.6980929882</v>
      </c>
      <c r="O35" s="162">
        <v>149260.32578918338</v>
      </c>
      <c r="P35" s="163">
        <v>149260.32578918338</v>
      </c>
      <c r="Q35" s="164">
        <v>112988.39944013191</v>
      </c>
      <c r="R35" s="165">
        <v>1457554.6244420398</v>
      </c>
      <c r="S35" s="166">
        <v>1.0255205571683379</v>
      </c>
      <c r="T35" s="167">
        <v>0.92805774963054521</v>
      </c>
      <c r="U35" s="149" t="b">
        <v>0</v>
      </c>
      <c r="V35" s="143">
        <v>1443795.8319014567</v>
      </c>
      <c r="W35" s="143">
        <v>1443795.8319014572</v>
      </c>
      <c r="X35" s="143">
        <v>1443795.8319014572</v>
      </c>
      <c r="Y35" s="143">
        <v>624536.68219138344</v>
      </c>
      <c r="Z35" s="143">
        <v>149183.90931175061</v>
      </c>
      <c r="AA35" s="143">
        <v>324353.67331805691</v>
      </c>
      <c r="AB35" s="143">
        <v>323208.43327179726</v>
      </c>
      <c r="AC35" s="143">
        <v>1421282.6980929882</v>
      </c>
      <c r="AD35" s="168">
        <v>0.28668418747262375</v>
      </c>
      <c r="AE35" s="169">
        <v>0</v>
      </c>
      <c r="AF35" s="169">
        <v>0.9</v>
      </c>
      <c r="AG35" s="169">
        <v>0</v>
      </c>
      <c r="AH35" s="170">
        <v>0.9</v>
      </c>
      <c r="AI35" s="143">
        <v>1279154.4282836895</v>
      </c>
      <c r="AJ35" s="143">
        <v>0</v>
      </c>
      <c r="AK35" s="143">
        <v>1443795.8319014572</v>
      </c>
      <c r="AL35" s="143">
        <v>1443105.64555611</v>
      </c>
      <c r="AM35" s="143">
        <v>1443105.64555611</v>
      </c>
      <c r="AN35" s="143">
        <v>0</v>
      </c>
      <c r="AO35" s="143">
        <v>1443105.64555611</v>
      </c>
      <c r="AP35" s="143">
        <v>1443105.6455561109</v>
      </c>
      <c r="AQ35" s="143">
        <v>1443105.6455561109</v>
      </c>
      <c r="AR35" s="143">
        <v>0</v>
      </c>
      <c r="AS35" s="143">
        <v>1443105.6455561109</v>
      </c>
      <c r="AT35" s="143">
        <v>1443105.6455561107</v>
      </c>
      <c r="AU35" s="127">
        <v>1443105.6455561107</v>
      </c>
      <c r="AV35" s="143">
        <v>0</v>
      </c>
      <c r="AW35" s="143">
        <v>1309</v>
      </c>
      <c r="AX35" s="151">
        <v>1102.4489270864099</v>
      </c>
      <c r="AY35" s="152">
        <v>0</v>
      </c>
      <c r="AZ35" s="171">
        <v>0</v>
      </c>
      <c r="BA35" s="172">
        <v>1443105.6455561107</v>
      </c>
      <c r="BB35" s="182">
        <v>1443128.7305707026</v>
      </c>
      <c r="BC35" s="317">
        <v>0</v>
      </c>
      <c r="BD35" s="183">
        <v>0</v>
      </c>
      <c r="BE35" s="176">
        <v>0</v>
      </c>
      <c r="BF35" s="186">
        <v>0</v>
      </c>
      <c r="BG35" s="176">
        <v>0</v>
      </c>
      <c r="BH35" s="186">
        <v>0</v>
      </c>
      <c r="BI35" s="185">
        <v>0</v>
      </c>
      <c r="BJ35" s="186">
        <v>0</v>
      </c>
      <c r="BK35" s="180">
        <v>0</v>
      </c>
      <c r="BL35" s="13"/>
    </row>
    <row r="36" spans="1:64" ht="14.5" x14ac:dyDescent="0.35">
      <c r="A36" s="181">
        <v>4700660</v>
      </c>
      <c r="B36" s="143" t="s">
        <v>125</v>
      </c>
      <c r="C36" s="127">
        <v>188903.28430107172</v>
      </c>
      <c r="D36" s="127">
        <v>45123.57918670182</v>
      </c>
      <c r="E36" s="127">
        <v>106069.42926827649</v>
      </c>
      <c r="F36" s="127">
        <v>105694.91537164235</v>
      </c>
      <c r="G36" s="127">
        <v>445791.20812769234</v>
      </c>
      <c r="H36" s="127">
        <v>195206.75199844231</v>
      </c>
      <c r="I36" s="127">
        <v>47069.397439398927</v>
      </c>
      <c r="J36" s="127">
        <v>113360.2412793238</v>
      </c>
      <c r="K36" s="127">
        <v>114543.79600716534</v>
      </c>
      <c r="L36" s="127">
        <v>470180.18672433036</v>
      </c>
      <c r="M36" s="127">
        <v>470180.18672433036</v>
      </c>
      <c r="N36" s="127">
        <v>405561.26589848421</v>
      </c>
      <c r="O36" s="162">
        <v>64618.920825846144</v>
      </c>
      <c r="P36" s="163">
        <v>64618.920825846144</v>
      </c>
      <c r="Q36" s="164">
        <v>48915.801295872996</v>
      </c>
      <c r="R36" s="165">
        <v>421264.38542845735</v>
      </c>
      <c r="S36" s="166">
        <v>1.0387194755770977</v>
      </c>
      <c r="T36" s="167">
        <v>0.89596371204694625</v>
      </c>
      <c r="U36" s="149" t="b">
        <v>0</v>
      </c>
      <c r="V36" s="143">
        <v>417287.80082116346</v>
      </c>
      <c r="W36" s="143">
        <v>417287.80082116358</v>
      </c>
      <c r="X36" s="143">
        <v>417287.80082116358</v>
      </c>
      <c r="Y36" s="143">
        <v>171855.9130748474</v>
      </c>
      <c r="Z36" s="143">
        <v>41051.450910596075</v>
      </c>
      <c r="AA36" s="143">
        <v>96497.309105409659</v>
      </c>
      <c r="AB36" s="143">
        <v>96156.592807631067</v>
      </c>
      <c r="AC36" s="143">
        <v>405561.26589848421</v>
      </c>
      <c r="AD36" s="168">
        <v>0.3243478260869565</v>
      </c>
      <c r="AE36" s="169">
        <v>0</v>
      </c>
      <c r="AF36" s="169">
        <v>0</v>
      </c>
      <c r="AG36" s="169">
        <v>0.95</v>
      </c>
      <c r="AH36" s="170">
        <v>0.95</v>
      </c>
      <c r="AI36" s="143">
        <v>385283.20260356</v>
      </c>
      <c r="AJ36" s="143">
        <v>0</v>
      </c>
      <c r="AK36" s="143">
        <v>417287.80082116358</v>
      </c>
      <c r="AL36" s="143">
        <v>417088.32224126818</v>
      </c>
      <c r="AM36" s="143">
        <v>417088.32224126818</v>
      </c>
      <c r="AN36" s="143">
        <v>0</v>
      </c>
      <c r="AO36" s="143">
        <v>417088.32224126818</v>
      </c>
      <c r="AP36" s="143">
        <v>417088.32224126847</v>
      </c>
      <c r="AQ36" s="143">
        <v>417088.32224126847</v>
      </c>
      <c r="AR36" s="143">
        <v>0</v>
      </c>
      <c r="AS36" s="143">
        <v>417088.32224126847</v>
      </c>
      <c r="AT36" s="143">
        <v>417088.32224126841</v>
      </c>
      <c r="AU36" s="127">
        <v>417088.32224126841</v>
      </c>
      <c r="AV36" s="143">
        <v>0</v>
      </c>
      <c r="AW36" s="143">
        <v>373</v>
      </c>
      <c r="AX36" s="151">
        <v>1118.1992553385212</v>
      </c>
      <c r="AY36" s="152">
        <v>0</v>
      </c>
      <c r="AZ36" s="171">
        <v>0</v>
      </c>
      <c r="BA36" s="172">
        <v>417088.32224126841</v>
      </c>
      <c r="BB36" s="182">
        <v>417097.03689608251</v>
      </c>
      <c r="BC36" s="317">
        <v>0</v>
      </c>
      <c r="BD36" s="183">
        <v>0</v>
      </c>
      <c r="BE36" s="176">
        <v>0</v>
      </c>
      <c r="BF36" s="186">
        <v>0</v>
      </c>
      <c r="BG36" s="176">
        <v>0</v>
      </c>
      <c r="BH36" s="186">
        <v>0</v>
      </c>
      <c r="BI36" s="185">
        <v>0</v>
      </c>
      <c r="BJ36" s="186">
        <v>0</v>
      </c>
      <c r="BK36" s="180">
        <v>0</v>
      </c>
      <c r="BL36" s="13"/>
    </row>
    <row r="37" spans="1:64" ht="14.5" x14ac:dyDescent="0.35">
      <c r="A37" s="181">
        <v>4700690</v>
      </c>
      <c r="B37" s="143" t="s">
        <v>126</v>
      </c>
      <c r="C37" s="127">
        <v>836218.46532228345</v>
      </c>
      <c r="D37" s="127">
        <v>199748.61886050465</v>
      </c>
      <c r="E37" s="127">
        <v>385438.19839348132</v>
      </c>
      <c r="F37" s="127">
        <v>384077.27882798738</v>
      </c>
      <c r="G37" s="127">
        <v>1805482.5614042568</v>
      </c>
      <c r="H37" s="127">
        <v>763315.14974317409</v>
      </c>
      <c r="I37" s="127">
        <v>182358.27205005405</v>
      </c>
      <c r="J37" s="127">
        <v>351737.64509928325</v>
      </c>
      <c r="K37" s="127">
        <v>350563.38434652233</v>
      </c>
      <c r="L37" s="127">
        <v>1647974.4512390338</v>
      </c>
      <c r="M37" s="127">
        <v>1647974.4512390338</v>
      </c>
      <c r="N37" s="127">
        <v>1602397.29798311</v>
      </c>
      <c r="O37" s="162">
        <v>45577.153255923884</v>
      </c>
      <c r="P37" s="163">
        <v>45577.153255923884</v>
      </c>
      <c r="Q37" s="164">
        <v>34501.395934897686</v>
      </c>
      <c r="R37" s="165">
        <v>1613473.0553041361</v>
      </c>
      <c r="S37" s="166">
        <v>1.0069119920103253</v>
      </c>
      <c r="T37" s="167">
        <v>0.97906436236984273</v>
      </c>
      <c r="U37" s="149" t="b">
        <v>0</v>
      </c>
      <c r="V37" s="143">
        <v>1598242.4487351039</v>
      </c>
      <c r="W37" s="143">
        <v>1598242.4487351042</v>
      </c>
      <c r="X37" s="143">
        <v>1598242.4487351042</v>
      </c>
      <c r="Y37" s="143">
        <v>742158.48881632439</v>
      </c>
      <c r="Z37" s="143">
        <v>177280.3869614689</v>
      </c>
      <c r="AA37" s="143">
        <v>342083.13104105514</v>
      </c>
      <c r="AB37" s="143">
        <v>340875.29116426141</v>
      </c>
      <c r="AC37" s="143">
        <v>1602397.29798311</v>
      </c>
      <c r="AD37" s="168">
        <v>0.21146854230151971</v>
      </c>
      <c r="AE37" s="169">
        <v>0</v>
      </c>
      <c r="AF37" s="169">
        <v>0.9</v>
      </c>
      <c r="AG37" s="169">
        <v>0</v>
      </c>
      <c r="AH37" s="170">
        <v>0.9</v>
      </c>
      <c r="AI37" s="143">
        <v>1442157.568184799</v>
      </c>
      <c r="AJ37" s="143">
        <v>0</v>
      </c>
      <c r="AK37" s="143">
        <v>1598242.4487351042</v>
      </c>
      <c r="AL37" s="143">
        <v>1597478.431350999</v>
      </c>
      <c r="AM37" s="143">
        <v>1597478.431350999</v>
      </c>
      <c r="AN37" s="143">
        <v>0</v>
      </c>
      <c r="AO37" s="143">
        <v>1597478.431350999</v>
      </c>
      <c r="AP37" s="143">
        <v>1597478.4313510002</v>
      </c>
      <c r="AQ37" s="143">
        <v>1597478.4313510002</v>
      </c>
      <c r="AR37" s="143">
        <v>0</v>
      </c>
      <c r="AS37" s="143">
        <v>1597478.4313510002</v>
      </c>
      <c r="AT37" s="143">
        <v>1597478.431351</v>
      </c>
      <c r="AU37" s="127">
        <v>1597478.431351</v>
      </c>
      <c r="AV37" s="143">
        <v>0</v>
      </c>
      <c r="AW37" s="143">
        <v>1395.4809106477285</v>
      </c>
      <c r="AX37" s="151">
        <v>1144.751188756507</v>
      </c>
      <c r="AY37" s="152">
        <v>12</v>
      </c>
      <c r="AZ37" s="171">
        <v>13737.064810683893</v>
      </c>
      <c r="BA37" s="172">
        <v>1583741.4170859219</v>
      </c>
      <c r="BB37" s="182">
        <v>1583747.2444926514</v>
      </c>
      <c r="BC37" s="317">
        <v>0</v>
      </c>
      <c r="BD37" s="183">
        <v>0</v>
      </c>
      <c r="BE37" s="176">
        <v>0</v>
      </c>
      <c r="BF37" s="186">
        <v>0</v>
      </c>
      <c r="BG37" s="176">
        <v>0</v>
      </c>
      <c r="BH37" s="186">
        <v>0</v>
      </c>
      <c r="BI37" s="185">
        <v>0</v>
      </c>
      <c r="BJ37" s="186">
        <v>0</v>
      </c>
      <c r="BK37" s="180">
        <v>0</v>
      </c>
      <c r="BL37" s="13"/>
    </row>
    <row r="38" spans="1:64" ht="14.5" x14ac:dyDescent="0.35">
      <c r="A38" s="181">
        <v>4700720</v>
      </c>
      <c r="B38" s="143" t="s">
        <v>127</v>
      </c>
      <c r="C38" s="127">
        <v>101869.31038225333</v>
      </c>
      <c r="D38" s="127">
        <v>24333.657886022447</v>
      </c>
      <c r="E38" s="127">
        <v>48753.60730862862</v>
      </c>
      <c r="F38" s="127">
        <v>48581.466253716921</v>
      </c>
      <c r="G38" s="127">
        <v>223538.04183062131</v>
      </c>
      <c r="H38" s="127">
        <v>91682.379344027999</v>
      </c>
      <c r="I38" s="127">
        <v>21900.292097420202</v>
      </c>
      <c r="J38" s="127">
        <v>43878.246577765756</v>
      </c>
      <c r="K38" s="127">
        <v>43723.319628345227</v>
      </c>
      <c r="L38" s="127">
        <v>201184.23764755917</v>
      </c>
      <c r="M38" s="127">
        <v>201184.23764755917</v>
      </c>
      <c r="N38" s="127">
        <v>205537.21912062215</v>
      </c>
      <c r="O38" s="162">
        <v>-4352.9814730629732</v>
      </c>
      <c r="P38" s="163" t="s">
        <v>108</v>
      </c>
      <c r="Q38" s="164">
        <v>0</v>
      </c>
      <c r="R38" s="165">
        <v>201184.23764755917</v>
      </c>
      <c r="S38" s="166">
        <v>0.97882144415650396</v>
      </c>
      <c r="T38" s="167">
        <v>1</v>
      </c>
      <c r="U38" s="149" t="b">
        <v>0</v>
      </c>
      <c r="V38" s="143">
        <v>199285.13064888478</v>
      </c>
      <c r="W38" s="143">
        <v>199285.13064888483</v>
      </c>
      <c r="X38" s="143">
        <v>199285.13064888483</v>
      </c>
      <c r="Y38" s="143">
        <v>93666.091902016895</v>
      </c>
      <c r="Z38" s="143">
        <v>22374.144158940762</v>
      </c>
      <c r="AA38" s="143">
        <v>44827.631065620648</v>
      </c>
      <c r="AB38" s="143">
        <v>44669.351994043871</v>
      </c>
      <c r="AC38" s="143">
        <v>205537.21912062215</v>
      </c>
      <c r="AD38" s="168">
        <v>0.22192513368983957</v>
      </c>
      <c r="AE38" s="169">
        <v>0</v>
      </c>
      <c r="AF38" s="169">
        <v>0.9</v>
      </c>
      <c r="AG38" s="169">
        <v>0</v>
      </c>
      <c r="AH38" s="170">
        <v>0.9</v>
      </c>
      <c r="AI38" s="143">
        <v>184983.49720855994</v>
      </c>
      <c r="AJ38" s="143">
        <v>0</v>
      </c>
      <c r="AK38" s="143">
        <v>199285.13064888483</v>
      </c>
      <c r="AL38" s="143">
        <v>199189.86518754641</v>
      </c>
      <c r="AM38" s="143">
        <v>199189.86518754641</v>
      </c>
      <c r="AN38" s="143">
        <v>0</v>
      </c>
      <c r="AO38" s="143">
        <v>199189.86518754641</v>
      </c>
      <c r="AP38" s="143">
        <v>199189.86518754653</v>
      </c>
      <c r="AQ38" s="143">
        <v>199189.86518754653</v>
      </c>
      <c r="AR38" s="143">
        <v>0</v>
      </c>
      <c r="AS38" s="143">
        <v>199189.86518754653</v>
      </c>
      <c r="AT38" s="143">
        <v>199189.86518754647</v>
      </c>
      <c r="AU38" s="127">
        <v>199189.86518754647</v>
      </c>
      <c r="AV38" s="143">
        <v>0</v>
      </c>
      <c r="AW38" s="143">
        <v>166</v>
      </c>
      <c r="AX38" s="151">
        <v>1199.9389469129305</v>
      </c>
      <c r="AY38" s="152">
        <v>0</v>
      </c>
      <c r="AZ38" s="171">
        <v>0</v>
      </c>
      <c r="BA38" s="172">
        <v>199189.86518754647</v>
      </c>
      <c r="BB38" s="182">
        <v>199190.01428616085</v>
      </c>
      <c r="BC38" s="317">
        <v>0</v>
      </c>
      <c r="BD38" s="183">
        <v>0</v>
      </c>
      <c r="BE38" s="176">
        <v>0</v>
      </c>
      <c r="BF38" s="186">
        <v>0</v>
      </c>
      <c r="BG38" s="176">
        <v>0</v>
      </c>
      <c r="BH38" s="186">
        <v>0</v>
      </c>
      <c r="BI38" s="185">
        <v>0</v>
      </c>
      <c r="BJ38" s="186">
        <v>0</v>
      </c>
      <c r="BK38" s="180">
        <v>0</v>
      </c>
      <c r="BL38" s="13"/>
    </row>
    <row r="39" spans="1:64" ht="14.5" x14ac:dyDescent="0.35">
      <c r="A39" s="181">
        <v>4700750</v>
      </c>
      <c r="B39" s="143" t="s">
        <v>128</v>
      </c>
      <c r="C39" s="127">
        <v>807536.81482630933</v>
      </c>
      <c r="D39" s="127">
        <v>192897.39479550809</v>
      </c>
      <c r="E39" s="127">
        <v>479115.14616291504</v>
      </c>
      <c r="F39" s="127">
        <v>477423.46853663051</v>
      </c>
      <c r="G39" s="127">
        <v>1956972.8243213629</v>
      </c>
      <c r="H39" s="127">
        <v>794957.25545746333</v>
      </c>
      <c r="I39" s="127">
        <v>191684.75793685514</v>
      </c>
      <c r="J39" s="127">
        <v>473996.71900861862</v>
      </c>
      <c r="K39" s="127">
        <v>478945.55337446748</v>
      </c>
      <c r="L39" s="127">
        <v>1939584.2857774044</v>
      </c>
      <c r="M39" s="127">
        <v>1939584.2857774044</v>
      </c>
      <c r="N39" s="127">
        <v>1870332.8959442258</v>
      </c>
      <c r="O39" s="162">
        <v>69251.389833178604</v>
      </c>
      <c r="P39" s="163">
        <v>69251.389833178604</v>
      </c>
      <c r="Q39" s="164">
        <v>52422.528591469199</v>
      </c>
      <c r="R39" s="165">
        <v>1887161.7571859353</v>
      </c>
      <c r="S39" s="166">
        <v>1.0089977892589082</v>
      </c>
      <c r="T39" s="167">
        <v>0.97297228639359812</v>
      </c>
      <c r="U39" s="149" t="b">
        <v>0</v>
      </c>
      <c r="V39" s="143">
        <v>1869347.6274976004</v>
      </c>
      <c r="W39" s="143">
        <v>1869347.6274976009</v>
      </c>
      <c r="X39" s="143">
        <v>1869347.6274976009</v>
      </c>
      <c r="Y39" s="143">
        <v>771785.20349633833</v>
      </c>
      <c r="Z39" s="143">
        <v>184357.35976716541</v>
      </c>
      <c r="AA39" s="143">
        <v>457903.55781990808</v>
      </c>
      <c r="AB39" s="143">
        <v>456286.77486081404</v>
      </c>
      <c r="AC39" s="143">
        <v>1870332.8959442258</v>
      </c>
      <c r="AD39" s="168">
        <v>0.33391954275664981</v>
      </c>
      <c r="AE39" s="169">
        <v>0</v>
      </c>
      <c r="AF39" s="169">
        <v>0</v>
      </c>
      <c r="AG39" s="169">
        <v>0.95</v>
      </c>
      <c r="AH39" s="170">
        <v>0.95</v>
      </c>
      <c r="AI39" s="143">
        <v>1776816.2511470146</v>
      </c>
      <c r="AJ39" s="143">
        <v>0</v>
      </c>
      <c r="AK39" s="143">
        <v>1869347.6274976009</v>
      </c>
      <c r="AL39" s="143">
        <v>1868454.0120855751</v>
      </c>
      <c r="AM39" s="143">
        <v>1868454.0120855751</v>
      </c>
      <c r="AN39" s="143">
        <v>0</v>
      </c>
      <c r="AO39" s="143">
        <v>1868454.0120855751</v>
      </c>
      <c r="AP39" s="143">
        <v>1868454.0120855763</v>
      </c>
      <c r="AQ39" s="143">
        <v>1868454.0120855763</v>
      </c>
      <c r="AR39" s="143">
        <v>0</v>
      </c>
      <c r="AS39" s="143">
        <v>1868454.0120855763</v>
      </c>
      <c r="AT39" s="143">
        <v>1868454.0120855758</v>
      </c>
      <c r="AU39" s="127">
        <v>1868454.0120855758</v>
      </c>
      <c r="AV39" s="143">
        <v>0</v>
      </c>
      <c r="AW39" s="143">
        <v>1519</v>
      </c>
      <c r="AX39" s="151">
        <v>1230.0553074954416</v>
      </c>
      <c r="AY39" s="152">
        <v>0</v>
      </c>
      <c r="AZ39" s="171">
        <v>0</v>
      </c>
      <c r="BA39" s="172">
        <v>1868454.0120855758</v>
      </c>
      <c r="BB39" s="182">
        <v>1868470.1129560766</v>
      </c>
      <c r="BC39" s="317">
        <v>0</v>
      </c>
      <c r="BD39" s="183">
        <v>0</v>
      </c>
      <c r="BE39" s="176">
        <v>0</v>
      </c>
      <c r="BF39" s="186">
        <v>0</v>
      </c>
      <c r="BG39" s="176">
        <v>0</v>
      </c>
      <c r="BH39" s="186">
        <v>0</v>
      </c>
      <c r="BI39" s="185">
        <v>0</v>
      </c>
      <c r="BJ39" s="186">
        <v>0</v>
      </c>
      <c r="BK39" s="180">
        <v>0</v>
      </c>
      <c r="BL39" s="13"/>
    </row>
    <row r="40" spans="1:64" ht="14.5" x14ac:dyDescent="0.35">
      <c r="A40" s="181">
        <v>4700780</v>
      </c>
      <c r="B40" s="143" t="s">
        <v>129</v>
      </c>
      <c r="C40" s="127">
        <v>517753.24257388001</v>
      </c>
      <c r="D40" s="127">
        <v>123676.40682847335</v>
      </c>
      <c r="E40" s="127">
        <v>199530.17997963572</v>
      </c>
      <c r="F40" s="127">
        <v>198825.67137884663</v>
      </c>
      <c r="G40" s="127">
        <v>1039785.5007608357</v>
      </c>
      <c r="H40" s="127">
        <v>527005.89614592853</v>
      </c>
      <c r="I40" s="127">
        <v>127074.75394497246</v>
      </c>
      <c r="J40" s="127">
        <v>210614.77941596939</v>
      </c>
      <c r="K40" s="127">
        <v>212813.73484441498</v>
      </c>
      <c r="L40" s="127">
        <v>1077509.1643512854</v>
      </c>
      <c r="M40" s="127">
        <v>1077509.1643512854</v>
      </c>
      <c r="N40" s="127">
        <v>937558.59425906464</v>
      </c>
      <c r="O40" s="162">
        <v>139950.57009222079</v>
      </c>
      <c r="P40" s="163">
        <v>139950.57009222079</v>
      </c>
      <c r="Q40" s="164">
        <v>105941.01836403699</v>
      </c>
      <c r="R40" s="165">
        <v>971568.1459872484</v>
      </c>
      <c r="S40" s="166">
        <v>1.0362745879952824</v>
      </c>
      <c r="T40" s="167">
        <v>0.90167970550132737</v>
      </c>
      <c r="U40" s="149" t="b">
        <v>0</v>
      </c>
      <c r="V40" s="143">
        <v>962396.89138346678</v>
      </c>
      <c r="W40" s="143">
        <v>962396.89138346701</v>
      </c>
      <c r="X40" s="143">
        <v>962396.89138346701</v>
      </c>
      <c r="Y40" s="143">
        <v>466850.13584575197</v>
      </c>
      <c r="Z40" s="143">
        <v>111517.11390884893</v>
      </c>
      <c r="AA40" s="143">
        <v>179913.29453726846</v>
      </c>
      <c r="AB40" s="143">
        <v>179278.0499671952</v>
      </c>
      <c r="AC40" s="143">
        <v>937558.59425906464</v>
      </c>
      <c r="AD40" s="168">
        <v>0.19269039418293149</v>
      </c>
      <c r="AE40" s="169">
        <v>0</v>
      </c>
      <c r="AF40" s="169">
        <v>0.9</v>
      </c>
      <c r="AG40" s="169">
        <v>0</v>
      </c>
      <c r="AH40" s="170">
        <v>0.9</v>
      </c>
      <c r="AI40" s="143">
        <v>843802.7348331582</v>
      </c>
      <c r="AJ40" s="143">
        <v>0</v>
      </c>
      <c r="AK40" s="143">
        <v>962396.89138346701</v>
      </c>
      <c r="AL40" s="143">
        <v>961936.83104906185</v>
      </c>
      <c r="AM40" s="143">
        <v>961936.83104906185</v>
      </c>
      <c r="AN40" s="143">
        <v>0</v>
      </c>
      <c r="AO40" s="143">
        <v>961936.83104906185</v>
      </c>
      <c r="AP40" s="143">
        <v>961936.83104906243</v>
      </c>
      <c r="AQ40" s="143">
        <v>961936.83104906243</v>
      </c>
      <c r="AR40" s="143">
        <v>0</v>
      </c>
      <c r="AS40" s="143">
        <v>961936.83104906243</v>
      </c>
      <c r="AT40" s="143">
        <v>961936.8310490622</v>
      </c>
      <c r="AU40" s="127">
        <v>961936.8310490622</v>
      </c>
      <c r="AV40" s="143">
        <v>0</v>
      </c>
      <c r="AW40" s="143">
        <v>1007</v>
      </c>
      <c r="AX40" s="151">
        <v>955.25008048566258</v>
      </c>
      <c r="AY40" s="152">
        <v>0</v>
      </c>
      <c r="AZ40" s="171">
        <v>0</v>
      </c>
      <c r="BA40" s="172">
        <v>961936.8310490622</v>
      </c>
      <c r="BB40" s="182">
        <v>961002.19193049462</v>
      </c>
      <c r="BC40" s="317">
        <v>0</v>
      </c>
      <c r="BD40" s="183">
        <v>0</v>
      </c>
      <c r="BE40" s="176">
        <v>0</v>
      </c>
      <c r="BF40" s="186">
        <v>0</v>
      </c>
      <c r="BG40" s="176">
        <v>1</v>
      </c>
      <c r="BH40" s="186">
        <v>955.25008048566258</v>
      </c>
      <c r="BI40" s="185">
        <v>0</v>
      </c>
      <c r="BJ40" s="186">
        <v>0</v>
      </c>
      <c r="BK40" s="180">
        <v>955.25008048566258</v>
      </c>
      <c r="BL40" s="13"/>
    </row>
    <row r="41" spans="1:64" ht="14.5" x14ac:dyDescent="0.35">
      <c r="A41" s="181">
        <v>4700149</v>
      </c>
      <c r="B41" s="187" t="s">
        <v>130</v>
      </c>
      <c r="C41" s="127">
        <v>1359531.2284915845</v>
      </c>
      <c r="D41" s="127">
        <v>0</v>
      </c>
      <c r="E41" s="127">
        <v>1064170.0132134128</v>
      </c>
      <c r="F41" s="127">
        <v>1084896.3119715487</v>
      </c>
      <c r="G41" s="127">
        <v>3508597.5536765466</v>
      </c>
      <c r="H41" s="127">
        <v>1155601.5442178468</v>
      </c>
      <c r="I41" s="127">
        <v>0</v>
      </c>
      <c r="J41" s="127">
        <v>904544.51123140089</v>
      </c>
      <c r="K41" s="127">
        <v>922161.86517581635</v>
      </c>
      <c r="L41" s="127">
        <v>2982307.9206250641</v>
      </c>
      <c r="M41" s="127">
        <v>2982307.9206250641</v>
      </c>
      <c r="N41" s="127">
        <v>3113941.5909665022</v>
      </c>
      <c r="O41" s="162">
        <v>-131633.67034143815</v>
      </c>
      <c r="P41" s="163" t="s">
        <v>108</v>
      </c>
      <c r="Q41" s="164">
        <v>0</v>
      </c>
      <c r="R41" s="165">
        <v>2982307.9206250641</v>
      </c>
      <c r="S41" s="166">
        <v>0.95772763666367233</v>
      </c>
      <c r="T41" s="167">
        <v>1</v>
      </c>
      <c r="U41" s="149" t="b">
        <v>0</v>
      </c>
      <c r="V41" s="143">
        <v>2954156.0042001652</v>
      </c>
      <c r="W41" s="143">
        <v>2954156.0042001656</v>
      </c>
      <c r="X41" s="143">
        <v>2954156.0042001656</v>
      </c>
      <c r="Y41" s="143">
        <v>1206607.7034630487</v>
      </c>
      <c r="Z41" s="143">
        <v>0</v>
      </c>
      <c r="AA41" s="143">
        <v>944469.4677314111</v>
      </c>
      <c r="AB41" s="143">
        <v>962864.41977204254</v>
      </c>
      <c r="AC41" s="143">
        <v>3113941.5909665022</v>
      </c>
      <c r="AD41" s="168">
        <v>0.12493753123438281</v>
      </c>
      <c r="AE41" s="169">
        <v>0.85</v>
      </c>
      <c r="AF41" s="169">
        <v>0</v>
      </c>
      <c r="AG41" s="169">
        <v>0</v>
      </c>
      <c r="AH41" s="170">
        <v>0.85</v>
      </c>
      <c r="AI41" s="143">
        <v>2646850.352321527</v>
      </c>
      <c r="AJ41" s="143">
        <v>0</v>
      </c>
      <c r="AK41" s="143">
        <v>2954156.0042001656</v>
      </c>
      <c r="AL41" s="143">
        <v>2952743.8113602414</v>
      </c>
      <c r="AM41" s="143">
        <v>2952743.8113602414</v>
      </c>
      <c r="AN41" s="143">
        <v>0</v>
      </c>
      <c r="AO41" s="143">
        <v>2952743.8113602414</v>
      </c>
      <c r="AP41" s="143">
        <v>2952743.8113602432</v>
      </c>
      <c r="AQ41" s="143">
        <v>2952743.8113602432</v>
      </c>
      <c r="AR41" s="143">
        <v>0</v>
      </c>
      <c r="AS41" s="143">
        <v>2952743.8113602432</v>
      </c>
      <c r="AT41" s="143">
        <v>2952743.8113602428</v>
      </c>
      <c r="AU41" s="127">
        <v>2952743.8113602428</v>
      </c>
      <c r="AV41" s="143">
        <v>0</v>
      </c>
      <c r="AW41" s="143">
        <v>1250</v>
      </c>
      <c r="AX41" s="151">
        <v>2362.1950490881941</v>
      </c>
      <c r="AY41" s="152">
        <v>0</v>
      </c>
      <c r="AZ41" s="171">
        <v>0</v>
      </c>
      <c r="BA41" s="172">
        <v>2952743.8113602428</v>
      </c>
      <c r="BB41" s="182">
        <v>2952746.0215631085</v>
      </c>
      <c r="BC41" s="317">
        <v>0</v>
      </c>
      <c r="BD41" s="183">
        <v>0</v>
      </c>
      <c r="BE41" s="176">
        <v>0</v>
      </c>
      <c r="BF41" s="186">
        <v>0</v>
      </c>
      <c r="BG41" s="176">
        <v>0</v>
      </c>
      <c r="BH41" s="186">
        <v>0</v>
      </c>
      <c r="BI41" s="185">
        <v>0</v>
      </c>
      <c r="BJ41" s="186">
        <v>0</v>
      </c>
      <c r="BK41" s="180">
        <v>0</v>
      </c>
      <c r="BL41" s="13"/>
    </row>
    <row r="42" spans="1:64" ht="14.5" x14ac:dyDescent="0.35">
      <c r="A42" s="181">
        <v>4700850</v>
      </c>
      <c r="B42" s="143" t="s">
        <v>131</v>
      </c>
      <c r="C42" s="127">
        <v>212145.3114271198</v>
      </c>
      <c r="D42" s="127">
        <v>50675.43317040598</v>
      </c>
      <c r="E42" s="127">
        <v>84789.006207664701</v>
      </c>
      <c r="F42" s="127">
        <v>84489.630022409154</v>
      </c>
      <c r="G42" s="127">
        <v>432099.38082759967</v>
      </c>
      <c r="H42" s="127">
        <v>211430.36945675779</v>
      </c>
      <c r="I42" s="127">
        <v>50981.331274844961</v>
      </c>
      <c r="J42" s="127">
        <v>88945.604303467189</v>
      </c>
      <c r="K42" s="127">
        <v>89874.254324903712</v>
      </c>
      <c r="L42" s="127">
        <v>441231.55935997365</v>
      </c>
      <c r="M42" s="127">
        <v>441231.55935997365</v>
      </c>
      <c r="N42" s="127">
        <v>383495.74518171686</v>
      </c>
      <c r="O42" s="162">
        <v>57735.814178256784</v>
      </c>
      <c r="P42" s="163">
        <v>57735.814178256784</v>
      </c>
      <c r="Q42" s="164">
        <v>43705.366445387008</v>
      </c>
      <c r="R42" s="165">
        <v>397526.19291458663</v>
      </c>
      <c r="S42" s="166">
        <v>1.0365856672704974</v>
      </c>
      <c r="T42" s="167">
        <v>0.90094687127823847</v>
      </c>
      <c r="U42" s="149" t="b">
        <v>0</v>
      </c>
      <c r="V42" s="143">
        <v>393773.68832502229</v>
      </c>
      <c r="W42" s="143">
        <v>393773.68832502235</v>
      </c>
      <c r="X42" s="143">
        <v>393773.68832502235</v>
      </c>
      <c r="Y42" s="143">
        <v>188282.66806753585</v>
      </c>
      <c r="Z42" s="143">
        <v>44975.331760183428</v>
      </c>
      <c r="AA42" s="143">
        <v>75251.723472843907</v>
      </c>
      <c r="AB42" s="143">
        <v>74986.02188115372</v>
      </c>
      <c r="AC42" s="143">
        <v>383495.74518171686</v>
      </c>
      <c r="AD42" s="168">
        <v>0.21956521739130436</v>
      </c>
      <c r="AE42" s="169">
        <v>0</v>
      </c>
      <c r="AF42" s="169">
        <v>0.9</v>
      </c>
      <c r="AG42" s="169">
        <v>0</v>
      </c>
      <c r="AH42" s="170">
        <v>0.9</v>
      </c>
      <c r="AI42" s="143">
        <v>345146.1706635452</v>
      </c>
      <c r="AJ42" s="143">
        <v>0</v>
      </c>
      <c r="AK42" s="143">
        <v>393773.68832502235</v>
      </c>
      <c r="AL42" s="143">
        <v>393585.45033677371</v>
      </c>
      <c r="AM42" s="143">
        <v>393585.45033677371</v>
      </c>
      <c r="AN42" s="143">
        <v>0</v>
      </c>
      <c r="AO42" s="143">
        <v>393585.45033677371</v>
      </c>
      <c r="AP42" s="143">
        <v>393585.45033677394</v>
      </c>
      <c r="AQ42" s="143">
        <v>393585.45033677394</v>
      </c>
      <c r="AR42" s="143">
        <v>0</v>
      </c>
      <c r="AS42" s="143">
        <v>393585.45033677394</v>
      </c>
      <c r="AT42" s="143">
        <v>393585.45033677382</v>
      </c>
      <c r="AU42" s="127">
        <v>393585.45033677382</v>
      </c>
      <c r="AV42" s="143">
        <v>0</v>
      </c>
      <c r="AW42" s="143">
        <v>404</v>
      </c>
      <c r="AX42" s="151">
        <v>974.22141172468764</v>
      </c>
      <c r="AY42" s="152">
        <v>0</v>
      </c>
      <c r="AZ42" s="171">
        <v>0</v>
      </c>
      <c r="BA42" s="172">
        <v>393585.45033677382</v>
      </c>
      <c r="BB42" s="182">
        <v>406250</v>
      </c>
      <c r="BC42" s="317">
        <v>0</v>
      </c>
      <c r="BD42" s="183">
        <v>0</v>
      </c>
      <c r="BE42" s="176">
        <v>0</v>
      </c>
      <c r="BF42" s="186">
        <v>0</v>
      </c>
      <c r="BG42" s="176">
        <v>0</v>
      </c>
      <c r="BH42" s="186">
        <v>0</v>
      </c>
      <c r="BI42" s="185">
        <v>0</v>
      </c>
      <c r="BJ42" s="186">
        <v>0</v>
      </c>
      <c r="BK42" s="180">
        <v>0</v>
      </c>
      <c r="BL42" s="13"/>
    </row>
    <row r="43" spans="1:64" ht="14.5" x14ac:dyDescent="0.35">
      <c r="A43" s="181">
        <v>4700900</v>
      </c>
      <c r="B43" s="143" t="s">
        <v>132</v>
      </c>
      <c r="C43" s="127">
        <v>1004352.278574546</v>
      </c>
      <c r="D43" s="127">
        <v>239910.9668277262</v>
      </c>
      <c r="E43" s="127">
        <v>473563.14153613651</v>
      </c>
      <c r="F43" s="127">
        <v>471891.06713484565</v>
      </c>
      <c r="G43" s="127">
        <v>2189717.454073254</v>
      </c>
      <c r="H43" s="127">
        <v>1043021.5998200949</v>
      </c>
      <c r="I43" s="127">
        <v>251499.48819496532</v>
      </c>
      <c r="J43" s="127">
        <v>508441.07584030833</v>
      </c>
      <c r="K43" s="127">
        <v>513749.53171821072</v>
      </c>
      <c r="L43" s="127">
        <v>2316711.6955735791</v>
      </c>
      <c r="M43" s="127">
        <v>2316711.6955735791</v>
      </c>
      <c r="N43" s="127">
        <v>1943412.4741832938</v>
      </c>
      <c r="O43" s="162">
        <v>373299.2213902853</v>
      </c>
      <c r="P43" s="163">
        <v>373299.2213902853</v>
      </c>
      <c r="Q43" s="164">
        <v>282583.34097909613</v>
      </c>
      <c r="R43" s="165">
        <v>2034128.354594483</v>
      </c>
      <c r="S43" s="166">
        <v>1.0466786550031342</v>
      </c>
      <c r="T43" s="167">
        <v>0.87802395027442848</v>
      </c>
      <c r="U43" s="149" t="b">
        <v>0</v>
      </c>
      <c r="V43" s="143">
        <v>2014926.9129727005</v>
      </c>
      <c r="W43" s="143">
        <v>2014926.9129727008</v>
      </c>
      <c r="X43" s="143">
        <v>2014926.9129727008</v>
      </c>
      <c r="Y43" s="143">
        <v>891380.18378826405</v>
      </c>
      <c r="Z43" s="143">
        <v>212925.17203946979</v>
      </c>
      <c r="AA43" s="143">
        <v>420295.55679103063</v>
      </c>
      <c r="AB43" s="143">
        <v>418811.56156452931</v>
      </c>
      <c r="AC43" s="143">
        <v>1943412.4741832938</v>
      </c>
      <c r="AD43" s="168">
        <v>0.25960661716816463</v>
      </c>
      <c r="AE43" s="169">
        <v>0</v>
      </c>
      <c r="AF43" s="169">
        <v>0.9</v>
      </c>
      <c r="AG43" s="169">
        <v>0</v>
      </c>
      <c r="AH43" s="170">
        <v>0.9</v>
      </c>
      <c r="AI43" s="143">
        <v>1749071.2267649644</v>
      </c>
      <c r="AJ43" s="143">
        <v>0</v>
      </c>
      <c r="AK43" s="143">
        <v>2014926.9129727008</v>
      </c>
      <c r="AL43" s="143">
        <v>2013963.7054252911</v>
      </c>
      <c r="AM43" s="143">
        <v>2013963.7054252911</v>
      </c>
      <c r="AN43" s="143">
        <v>0</v>
      </c>
      <c r="AO43" s="143">
        <v>2013963.7054252911</v>
      </c>
      <c r="AP43" s="143">
        <v>2013963.7054252923</v>
      </c>
      <c r="AQ43" s="143">
        <v>2013963.7054252923</v>
      </c>
      <c r="AR43" s="143">
        <v>0</v>
      </c>
      <c r="AS43" s="143">
        <v>2013963.7054252923</v>
      </c>
      <c r="AT43" s="143">
        <v>2013963.7054252918</v>
      </c>
      <c r="AU43" s="127">
        <v>2013963.7054252918</v>
      </c>
      <c r="AV43" s="143">
        <v>0</v>
      </c>
      <c r="AW43" s="143">
        <v>1993</v>
      </c>
      <c r="AX43" s="151">
        <v>1010.5186680508237</v>
      </c>
      <c r="AY43" s="152">
        <v>11</v>
      </c>
      <c r="AZ43" s="171">
        <v>11115.980810074643</v>
      </c>
      <c r="BA43" s="172">
        <v>2002848.0000767328</v>
      </c>
      <c r="BB43" s="182">
        <v>1999866.0021034291</v>
      </c>
      <c r="BC43" s="317">
        <v>1</v>
      </c>
      <c r="BD43" s="183">
        <v>1010.5186680508237</v>
      </c>
      <c r="BE43" s="176">
        <v>0</v>
      </c>
      <c r="BF43" s="186">
        <v>0</v>
      </c>
      <c r="BG43" s="176">
        <v>1</v>
      </c>
      <c r="BH43" s="186">
        <v>1010.5186680508237</v>
      </c>
      <c r="BI43" s="185">
        <v>1</v>
      </c>
      <c r="BJ43" s="186">
        <v>1010.5186680508237</v>
      </c>
      <c r="BK43" s="180">
        <v>3031.5560041524714</v>
      </c>
      <c r="BL43" s="13"/>
    </row>
    <row r="44" spans="1:64" ht="14.5" x14ac:dyDescent="0.35">
      <c r="A44" s="181">
        <v>4703180</v>
      </c>
      <c r="B44" s="187" t="s">
        <v>133</v>
      </c>
      <c r="C44" s="127">
        <v>12558716.075156694</v>
      </c>
      <c r="D44" s="127">
        <v>2999917.2401759201</v>
      </c>
      <c r="E44" s="127">
        <v>9472845.9619955756</v>
      </c>
      <c r="F44" s="127">
        <v>9439398.8841908202</v>
      </c>
      <c r="G44" s="127">
        <v>34470878.161519006</v>
      </c>
      <c r="H44" s="127">
        <v>11901706.72805333</v>
      </c>
      <c r="I44" s="127">
        <v>2869809.3608687292</v>
      </c>
      <c r="J44" s="127">
        <v>9315293.1576611362</v>
      </c>
      <c r="K44" s="127">
        <v>9412550.8834171537</v>
      </c>
      <c r="L44" s="127">
        <v>33499360.130000345</v>
      </c>
      <c r="M44" s="127">
        <v>33499360.130000345</v>
      </c>
      <c r="N44" s="127">
        <v>30593506.249189083</v>
      </c>
      <c r="O44" s="162">
        <v>2905853.8808112629</v>
      </c>
      <c r="P44" s="163">
        <v>2905853.8808112629</v>
      </c>
      <c r="Q44" s="164">
        <v>2199698.9304679227</v>
      </c>
      <c r="R44" s="165">
        <v>31299661.199532423</v>
      </c>
      <c r="S44" s="166">
        <v>1.023081857456664</v>
      </c>
      <c r="T44" s="167">
        <v>0.9343360911393056</v>
      </c>
      <c r="U44" s="149" t="b">
        <v>0</v>
      </c>
      <c r="V44" s="143">
        <v>31004203.631209899</v>
      </c>
      <c r="W44" s="143">
        <v>31004203.631209906</v>
      </c>
      <c r="X44" s="143">
        <v>31004203.631209906</v>
      </c>
      <c r="Y44" s="143">
        <v>11146079.798918786</v>
      </c>
      <c r="Z44" s="143">
        <v>2662478.9308914938</v>
      </c>
      <c r="AA44" s="143">
        <v>8407316.1924676206</v>
      </c>
      <c r="AB44" s="143">
        <v>8377631.3269111859</v>
      </c>
      <c r="AC44" s="143">
        <v>30593506.249189083</v>
      </c>
      <c r="AD44" s="168">
        <v>0.23286385029076093</v>
      </c>
      <c r="AE44" s="169">
        <v>0</v>
      </c>
      <c r="AF44" s="169">
        <v>0.9</v>
      </c>
      <c r="AG44" s="169">
        <v>0</v>
      </c>
      <c r="AH44" s="170">
        <v>0.9</v>
      </c>
      <c r="AI44" s="143">
        <v>27534155.624270175</v>
      </c>
      <c r="AJ44" s="143">
        <v>0</v>
      </c>
      <c r="AK44" s="143">
        <v>31004203.631209906</v>
      </c>
      <c r="AL44" s="143">
        <v>30989382.506559312</v>
      </c>
      <c r="AM44" s="143">
        <v>30989382.506559312</v>
      </c>
      <c r="AN44" s="143">
        <v>0</v>
      </c>
      <c r="AO44" s="143">
        <v>30989382.506559312</v>
      </c>
      <c r="AP44" s="143">
        <v>30989382.506559331</v>
      </c>
      <c r="AQ44" s="143">
        <v>30989382.506559331</v>
      </c>
      <c r="AR44" s="143">
        <v>0</v>
      </c>
      <c r="AS44" s="143">
        <v>30989382.506559331</v>
      </c>
      <c r="AT44" s="143">
        <v>30989382.506559324</v>
      </c>
      <c r="AU44" s="127">
        <v>30989382.506559324</v>
      </c>
      <c r="AV44" s="143">
        <v>0</v>
      </c>
      <c r="AW44" s="143">
        <v>22741.716483246004</v>
      </c>
      <c r="AX44" s="151">
        <v>1362.6668210989894</v>
      </c>
      <c r="AY44" s="152">
        <v>181</v>
      </c>
      <c r="AZ44" s="171">
        <v>246646.02017097175</v>
      </c>
      <c r="BA44" s="172">
        <v>30742739.811940406</v>
      </c>
      <c r="BB44" s="182">
        <v>30684554.580465309</v>
      </c>
      <c r="BC44" s="317">
        <v>20</v>
      </c>
      <c r="BD44" s="183">
        <v>27253.336421979788</v>
      </c>
      <c r="BE44" s="176">
        <v>0</v>
      </c>
      <c r="BF44" s="186">
        <v>0</v>
      </c>
      <c r="BG44" s="176">
        <v>23</v>
      </c>
      <c r="BH44" s="186">
        <v>31341.336885276756</v>
      </c>
      <c r="BI44" s="185">
        <v>0</v>
      </c>
      <c r="BJ44" s="186">
        <v>0</v>
      </c>
      <c r="BK44" s="180">
        <v>58594.67330725654</v>
      </c>
      <c r="BL44" s="13"/>
    </row>
    <row r="45" spans="1:64" ht="14.5" x14ac:dyDescent="0.35">
      <c r="A45" s="181">
        <v>4700930</v>
      </c>
      <c r="B45" s="143" t="s">
        <v>134</v>
      </c>
      <c r="C45" s="127">
        <v>141924.71883352764</v>
      </c>
      <c r="D45" s="127">
        <v>33901.746666448751</v>
      </c>
      <c r="E45" s="127">
        <v>86447.672089523956</v>
      </c>
      <c r="F45" s="127">
        <v>86142.439424914177</v>
      </c>
      <c r="G45" s="127">
        <v>348416.57701441454</v>
      </c>
      <c r="H45" s="127">
        <v>127732.24695017489</v>
      </c>
      <c r="I45" s="127">
        <v>30511.571999803877</v>
      </c>
      <c r="J45" s="127">
        <v>77802.904880571557</v>
      </c>
      <c r="K45" s="127">
        <v>77528.195482422758</v>
      </c>
      <c r="L45" s="127">
        <v>313574.9193129731</v>
      </c>
      <c r="M45" s="127">
        <v>313574.9193129731</v>
      </c>
      <c r="N45" s="127">
        <v>313923.98473703524</v>
      </c>
      <c r="O45" s="162">
        <v>-349.06542406213703</v>
      </c>
      <c r="P45" s="163" t="s">
        <v>108</v>
      </c>
      <c r="Q45" s="164">
        <v>0</v>
      </c>
      <c r="R45" s="165">
        <v>313574.9193129731</v>
      </c>
      <c r="S45" s="166">
        <v>0.99888805748832943</v>
      </c>
      <c r="T45" s="167">
        <v>1</v>
      </c>
      <c r="U45" s="149" t="b">
        <v>0</v>
      </c>
      <c r="V45" s="143">
        <v>310614.88461622287</v>
      </c>
      <c r="W45" s="143">
        <v>310614.88461622293</v>
      </c>
      <c r="X45" s="143">
        <v>310614.88461622293</v>
      </c>
      <c r="Y45" s="143">
        <v>127874.43597168771</v>
      </c>
      <c r="Z45" s="143">
        <v>30545.536880803444</v>
      </c>
      <c r="AA45" s="143">
        <v>77889.513541892142</v>
      </c>
      <c r="AB45" s="143">
        <v>77614.498342651947</v>
      </c>
      <c r="AC45" s="143">
        <v>313923.98473703524</v>
      </c>
      <c r="AD45" s="168">
        <v>0.2772785622593068</v>
      </c>
      <c r="AE45" s="169">
        <v>0</v>
      </c>
      <c r="AF45" s="169">
        <v>0.9</v>
      </c>
      <c r="AG45" s="169">
        <v>0</v>
      </c>
      <c r="AH45" s="170">
        <v>0.9</v>
      </c>
      <c r="AI45" s="143">
        <v>282531.5862633317</v>
      </c>
      <c r="AJ45" s="143">
        <v>0</v>
      </c>
      <c r="AK45" s="143">
        <v>310614.88461622293</v>
      </c>
      <c r="AL45" s="143">
        <v>310466.39952762052</v>
      </c>
      <c r="AM45" s="143">
        <v>310466.39952762052</v>
      </c>
      <c r="AN45" s="143">
        <v>0</v>
      </c>
      <c r="AO45" s="143">
        <v>310466.39952762052</v>
      </c>
      <c r="AP45" s="143">
        <v>310466.3995276207</v>
      </c>
      <c r="AQ45" s="143">
        <v>310466.3995276207</v>
      </c>
      <c r="AR45" s="143">
        <v>0</v>
      </c>
      <c r="AS45" s="143">
        <v>310466.3995276207</v>
      </c>
      <c r="AT45" s="143">
        <v>310466.39952762064</v>
      </c>
      <c r="AU45" s="127">
        <v>310466.39952762064</v>
      </c>
      <c r="AV45" s="143">
        <v>0</v>
      </c>
      <c r="AW45" s="143">
        <v>216</v>
      </c>
      <c r="AX45" s="151">
        <v>1437.344442257503</v>
      </c>
      <c r="AY45" s="152">
        <v>0</v>
      </c>
      <c r="AZ45" s="171">
        <v>0</v>
      </c>
      <c r="BA45" s="172">
        <v>310466.39952762064</v>
      </c>
      <c r="BB45" s="182">
        <v>310466.63191951433</v>
      </c>
      <c r="BC45" s="317">
        <v>0</v>
      </c>
      <c r="BD45" s="183">
        <v>0</v>
      </c>
      <c r="BE45" s="176">
        <v>0</v>
      </c>
      <c r="BF45" s="186">
        <v>0</v>
      </c>
      <c r="BG45" s="176">
        <v>0</v>
      </c>
      <c r="BH45" s="186">
        <v>0</v>
      </c>
      <c r="BI45" s="185">
        <v>0</v>
      </c>
      <c r="BJ45" s="186">
        <v>0</v>
      </c>
      <c r="BK45" s="180">
        <v>0</v>
      </c>
      <c r="BL45" s="13"/>
    </row>
    <row r="46" spans="1:64" ht="14.5" x14ac:dyDescent="0.35">
      <c r="A46" s="181">
        <v>4700960</v>
      </c>
      <c r="B46" s="143" t="s">
        <v>135</v>
      </c>
      <c r="C46" s="127">
        <v>239837.93949219838</v>
      </c>
      <c r="D46" s="127">
        <v>57290.40812971304</v>
      </c>
      <c r="E46" s="127">
        <v>115906.65805754346</v>
      </c>
      <c r="F46" s="127">
        <v>115497.41050662867</v>
      </c>
      <c r="G46" s="127">
        <v>528532.41618608357</v>
      </c>
      <c r="H46" s="127">
        <v>241260.89188011229</v>
      </c>
      <c r="I46" s="127">
        <v>58174.241875503765</v>
      </c>
      <c r="J46" s="127">
        <v>113864.6636760251</v>
      </c>
      <c r="K46" s="127">
        <v>115053.48490211775</v>
      </c>
      <c r="L46" s="127">
        <v>528353.28233375889</v>
      </c>
      <c r="M46" s="127">
        <v>528353.28233375889</v>
      </c>
      <c r="N46" s="127">
        <v>469081.747837184</v>
      </c>
      <c r="O46" s="162">
        <v>59271.534496574895</v>
      </c>
      <c r="P46" s="163">
        <v>59271.534496574895</v>
      </c>
      <c r="Q46" s="164">
        <v>44867.889572929504</v>
      </c>
      <c r="R46" s="165">
        <v>483485.39276082942</v>
      </c>
      <c r="S46" s="166">
        <v>1.030706044287711</v>
      </c>
      <c r="T46" s="167">
        <v>0.91507975615340909</v>
      </c>
      <c r="U46" s="149" t="b">
        <v>0</v>
      </c>
      <c r="V46" s="143">
        <v>478921.46417534334</v>
      </c>
      <c r="W46" s="143">
        <v>478921.46417534346</v>
      </c>
      <c r="X46" s="143">
        <v>478921.46417534346</v>
      </c>
      <c r="Y46" s="143">
        <v>212860.35900409066</v>
      </c>
      <c r="Z46" s="143">
        <v>50846.237537736495</v>
      </c>
      <c r="AA46" s="143">
        <v>102869.1828212426</v>
      </c>
      <c r="AB46" s="143">
        <v>102505.96847411426</v>
      </c>
      <c r="AC46" s="143">
        <v>469081.747837184</v>
      </c>
      <c r="AD46" s="168">
        <v>0.24932395889670092</v>
      </c>
      <c r="AE46" s="169">
        <v>0</v>
      </c>
      <c r="AF46" s="169">
        <v>0.9</v>
      </c>
      <c r="AG46" s="169">
        <v>0</v>
      </c>
      <c r="AH46" s="170">
        <v>0.9</v>
      </c>
      <c r="AI46" s="143">
        <v>422173.57305346563</v>
      </c>
      <c r="AJ46" s="143">
        <v>0</v>
      </c>
      <c r="AK46" s="143">
        <v>478921.46417534346</v>
      </c>
      <c r="AL46" s="143">
        <v>478692.52248721564</v>
      </c>
      <c r="AM46" s="143">
        <v>478692.52248721564</v>
      </c>
      <c r="AN46" s="143">
        <v>0</v>
      </c>
      <c r="AO46" s="143">
        <v>478692.52248721564</v>
      </c>
      <c r="AP46" s="143">
        <v>478692.52248721593</v>
      </c>
      <c r="AQ46" s="143">
        <v>478692.52248721593</v>
      </c>
      <c r="AR46" s="143">
        <v>0</v>
      </c>
      <c r="AS46" s="143">
        <v>478692.52248721593</v>
      </c>
      <c r="AT46" s="143">
        <v>478692.52248721581</v>
      </c>
      <c r="AU46" s="127">
        <v>478692.52248721581</v>
      </c>
      <c r="AV46" s="143">
        <v>0</v>
      </c>
      <c r="AW46" s="143">
        <v>461</v>
      </c>
      <c r="AX46" s="151">
        <v>1038.37857372498</v>
      </c>
      <c r="AY46" s="152">
        <v>0</v>
      </c>
      <c r="AZ46" s="171">
        <v>0</v>
      </c>
      <c r="BA46" s="172">
        <v>478692.52248721581</v>
      </c>
      <c r="BB46" s="182">
        <v>478701.39047770953</v>
      </c>
      <c r="BC46" s="317">
        <v>0</v>
      </c>
      <c r="BD46" s="183">
        <v>0</v>
      </c>
      <c r="BE46" s="176">
        <v>0</v>
      </c>
      <c r="BF46" s="186">
        <v>0</v>
      </c>
      <c r="BG46" s="176">
        <v>0</v>
      </c>
      <c r="BH46" s="186">
        <v>0</v>
      </c>
      <c r="BI46" s="185">
        <v>0</v>
      </c>
      <c r="BJ46" s="186">
        <v>0</v>
      </c>
      <c r="BK46" s="180">
        <v>0</v>
      </c>
      <c r="BL46" s="13"/>
    </row>
    <row r="47" spans="1:64" ht="14.5" x14ac:dyDescent="0.35">
      <c r="A47" s="181">
        <v>4700990</v>
      </c>
      <c r="B47" s="143" t="s">
        <v>136</v>
      </c>
      <c r="C47" s="127">
        <v>473741.74439902266</v>
      </c>
      <c r="D47" s="127">
        <v>113163.32162528888</v>
      </c>
      <c r="E47" s="127">
        <v>248526.64809365547</v>
      </c>
      <c r="F47" s="127">
        <v>247649.14093596576</v>
      </c>
      <c r="G47" s="127">
        <v>1083080.8550539329</v>
      </c>
      <c r="H47" s="127">
        <v>472578.27628577308</v>
      </c>
      <c r="I47" s="127">
        <v>113950.84688412127</v>
      </c>
      <c r="J47" s="127">
        <v>252103.76221496885</v>
      </c>
      <c r="K47" s="127">
        <v>254735.88963732458</v>
      </c>
      <c r="L47" s="127">
        <v>1093368.7750221877</v>
      </c>
      <c r="M47" s="127">
        <v>1093368.7750221877</v>
      </c>
      <c r="N47" s="127">
        <v>961253.17005876335</v>
      </c>
      <c r="O47" s="162">
        <v>132115.60496342438</v>
      </c>
      <c r="P47" s="163">
        <v>132115.60496342438</v>
      </c>
      <c r="Q47" s="164">
        <v>100010.03727518219</v>
      </c>
      <c r="R47" s="165">
        <v>993358.73774700554</v>
      </c>
      <c r="S47" s="166">
        <v>1.0333997001916566</v>
      </c>
      <c r="T47" s="167">
        <v>0.90853037002711856</v>
      </c>
      <c r="U47" s="149" t="b">
        <v>0</v>
      </c>
      <c r="V47" s="143">
        <v>983981.78777762223</v>
      </c>
      <c r="W47" s="143">
        <v>983981.78777762246</v>
      </c>
      <c r="X47" s="143">
        <v>983981.78777762246</v>
      </c>
      <c r="Y47" s="143">
        <v>420454.06995034794</v>
      </c>
      <c r="Z47" s="143">
        <v>100434.42383742591</v>
      </c>
      <c r="AA47" s="143">
        <v>220571.73959760281</v>
      </c>
      <c r="AB47" s="143">
        <v>219792.93667338669</v>
      </c>
      <c r="AC47" s="143">
        <v>961253.17005876335</v>
      </c>
      <c r="AD47" s="168">
        <v>0.29577464788732394</v>
      </c>
      <c r="AE47" s="169">
        <v>0</v>
      </c>
      <c r="AF47" s="169">
        <v>0.9</v>
      </c>
      <c r="AG47" s="169">
        <v>0</v>
      </c>
      <c r="AH47" s="170">
        <v>0.9</v>
      </c>
      <c r="AI47" s="143">
        <v>865127.85305288702</v>
      </c>
      <c r="AJ47" s="143">
        <v>0</v>
      </c>
      <c r="AK47" s="143">
        <v>983981.78777762246</v>
      </c>
      <c r="AL47" s="143">
        <v>983511.409086267</v>
      </c>
      <c r="AM47" s="143">
        <v>983511.409086267</v>
      </c>
      <c r="AN47" s="143">
        <v>0</v>
      </c>
      <c r="AO47" s="143">
        <v>983511.409086267</v>
      </c>
      <c r="AP47" s="143">
        <v>983511.40908626758</v>
      </c>
      <c r="AQ47" s="143">
        <v>983511.40908626758</v>
      </c>
      <c r="AR47" s="143">
        <v>0</v>
      </c>
      <c r="AS47" s="143">
        <v>983511.40908626758</v>
      </c>
      <c r="AT47" s="143">
        <v>983511.40908626735</v>
      </c>
      <c r="AU47" s="127">
        <v>983511.40908626735</v>
      </c>
      <c r="AV47" s="143">
        <v>0</v>
      </c>
      <c r="AW47" s="143">
        <v>903</v>
      </c>
      <c r="AX47" s="151">
        <v>1089.1599214687346</v>
      </c>
      <c r="AY47" s="152">
        <v>18</v>
      </c>
      <c r="AZ47" s="171">
        <v>19605.253358780192</v>
      </c>
      <c r="BA47" s="172">
        <v>963906.53049983014</v>
      </c>
      <c r="BB47" s="182">
        <v>961746.5953223838</v>
      </c>
      <c r="BC47" s="317">
        <v>0</v>
      </c>
      <c r="BD47" s="183">
        <v>0</v>
      </c>
      <c r="BE47" s="176">
        <v>0</v>
      </c>
      <c r="BF47" s="186">
        <v>0</v>
      </c>
      <c r="BG47" s="176">
        <v>2</v>
      </c>
      <c r="BH47" s="186">
        <v>2178.3198429374693</v>
      </c>
      <c r="BI47" s="185">
        <v>0</v>
      </c>
      <c r="BJ47" s="186">
        <v>0</v>
      </c>
      <c r="BK47" s="180">
        <v>2178.3198429374693</v>
      </c>
      <c r="BL47" s="13"/>
    </row>
    <row r="48" spans="1:64" ht="14.5" x14ac:dyDescent="0.35">
      <c r="A48" s="181">
        <v>4701020</v>
      </c>
      <c r="B48" s="143" t="s">
        <v>137</v>
      </c>
      <c r="C48" s="127">
        <v>1007319.345867233</v>
      </c>
      <c r="D48" s="127">
        <v>240619.71414479479</v>
      </c>
      <c r="E48" s="127">
        <v>441409.62264882668</v>
      </c>
      <c r="F48" s="127">
        <v>439851.07709116291</v>
      </c>
      <c r="G48" s="127">
        <v>2129199.7597520174</v>
      </c>
      <c r="H48" s="127">
        <v>906587.41128050967</v>
      </c>
      <c r="I48" s="127">
        <v>216557.74273031531</v>
      </c>
      <c r="J48" s="127">
        <v>397268.66038394405</v>
      </c>
      <c r="K48" s="127">
        <v>395865.96938204661</v>
      </c>
      <c r="L48" s="127">
        <v>1916279.7837768155</v>
      </c>
      <c r="M48" s="127">
        <v>1916279.7837768155</v>
      </c>
      <c r="N48" s="127">
        <v>1889701.9638003551</v>
      </c>
      <c r="O48" s="162">
        <v>26577.819976460421</v>
      </c>
      <c r="P48" s="163">
        <v>26577.819976460421</v>
      </c>
      <c r="Q48" s="164">
        <v>20119.112857824461</v>
      </c>
      <c r="R48" s="165">
        <v>1896160.6709189911</v>
      </c>
      <c r="S48" s="166">
        <v>1.0034178443174431</v>
      </c>
      <c r="T48" s="167">
        <v>0.98950095229926627</v>
      </c>
      <c r="U48" s="149" t="b">
        <v>0</v>
      </c>
      <c r="V48" s="143">
        <v>1878261.5947147126</v>
      </c>
      <c r="W48" s="143">
        <v>1878261.5947147131</v>
      </c>
      <c r="X48" s="143">
        <v>1878261.5947147131</v>
      </c>
      <c r="Y48" s="143">
        <v>894013.50781718059</v>
      </c>
      <c r="Z48" s="143">
        <v>213554.19765849333</v>
      </c>
      <c r="AA48" s="143">
        <v>391758.74736009305</v>
      </c>
      <c r="AB48" s="143">
        <v>390375.51096458803</v>
      </c>
      <c r="AC48" s="143">
        <v>1889701.9638003551</v>
      </c>
      <c r="AD48" s="168">
        <v>0.17945849183262474</v>
      </c>
      <c r="AE48" s="169">
        <v>0</v>
      </c>
      <c r="AF48" s="169">
        <v>0.9</v>
      </c>
      <c r="AG48" s="169">
        <v>0</v>
      </c>
      <c r="AH48" s="170">
        <v>0.9</v>
      </c>
      <c r="AI48" s="143">
        <v>1700731.7674203196</v>
      </c>
      <c r="AJ48" s="143">
        <v>0</v>
      </c>
      <c r="AK48" s="143">
        <v>1878261.5947147131</v>
      </c>
      <c r="AL48" s="143">
        <v>1877363.7181056952</v>
      </c>
      <c r="AM48" s="143">
        <v>1877363.7181056952</v>
      </c>
      <c r="AN48" s="143">
        <v>0</v>
      </c>
      <c r="AO48" s="143">
        <v>1877363.7181056952</v>
      </c>
      <c r="AP48" s="143">
        <v>1877363.7181056964</v>
      </c>
      <c r="AQ48" s="143">
        <v>1877363.7181056964</v>
      </c>
      <c r="AR48" s="143">
        <v>0</v>
      </c>
      <c r="AS48" s="143">
        <v>1877363.7181056964</v>
      </c>
      <c r="AT48" s="143">
        <v>1877363.7181056959</v>
      </c>
      <c r="AU48" s="127">
        <v>1877363.7181056959</v>
      </c>
      <c r="AV48" s="143">
        <v>0</v>
      </c>
      <c r="AW48" s="143">
        <v>1604</v>
      </c>
      <c r="AX48" s="151">
        <v>1170.4262581706334</v>
      </c>
      <c r="AY48" s="152">
        <v>0</v>
      </c>
      <c r="AZ48" s="171">
        <v>0</v>
      </c>
      <c r="BA48" s="172">
        <v>1877363.7181056959</v>
      </c>
      <c r="BB48" s="182">
        <v>1872686.0710427621</v>
      </c>
      <c r="BC48" s="317">
        <v>1</v>
      </c>
      <c r="BD48" s="183">
        <v>1170.4262581706334</v>
      </c>
      <c r="BE48" s="176">
        <v>0</v>
      </c>
      <c r="BF48" s="186">
        <v>0</v>
      </c>
      <c r="BG48" s="176">
        <v>3</v>
      </c>
      <c r="BH48" s="186">
        <v>3511.2787745119003</v>
      </c>
      <c r="BI48" s="185">
        <v>0</v>
      </c>
      <c r="BJ48" s="186">
        <v>0</v>
      </c>
      <c r="BK48" s="180">
        <v>4681.7050326825338</v>
      </c>
      <c r="BL48" s="13"/>
    </row>
    <row r="49" spans="1:68" ht="14.5" x14ac:dyDescent="0.35">
      <c r="A49" s="181">
        <v>4701050</v>
      </c>
      <c r="B49" s="143" t="s">
        <v>138</v>
      </c>
      <c r="C49" s="127">
        <v>454455.80699655728</v>
      </c>
      <c r="D49" s="127">
        <v>108556.4640643429</v>
      </c>
      <c r="E49" s="127">
        <v>203679.0720926197</v>
      </c>
      <c r="F49" s="127">
        <v>202959.91442882843</v>
      </c>
      <c r="G49" s="127">
        <v>969651.25758234831</v>
      </c>
      <c r="H49" s="127">
        <v>440131.04136914201</v>
      </c>
      <c r="I49" s="127">
        <v>106126.97921322925</v>
      </c>
      <c r="J49" s="127">
        <v>190762.59639828728</v>
      </c>
      <c r="K49" s="127">
        <v>192754.28211026633</v>
      </c>
      <c r="L49" s="127">
        <v>929774.899090925</v>
      </c>
      <c r="M49" s="127">
        <v>929774.899090925</v>
      </c>
      <c r="N49" s="127">
        <v>860582.42175842496</v>
      </c>
      <c r="O49" s="162">
        <v>69192.477332500042</v>
      </c>
      <c r="P49" s="163">
        <v>69192.477332500042</v>
      </c>
      <c r="Q49" s="164">
        <v>52377.932486486236</v>
      </c>
      <c r="R49" s="165">
        <v>877396.96660443873</v>
      </c>
      <c r="S49" s="166">
        <v>1.0195385641408485</v>
      </c>
      <c r="T49" s="167">
        <v>0.94366600718335358</v>
      </c>
      <c r="U49" s="149" t="b">
        <v>0</v>
      </c>
      <c r="V49" s="143">
        <v>869114.65413613699</v>
      </c>
      <c r="W49" s="143">
        <v>869114.65413613711</v>
      </c>
      <c r="X49" s="143">
        <v>869114.65413613711</v>
      </c>
      <c r="Y49" s="143">
        <v>403337.46376239031</v>
      </c>
      <c r="Z49" s="143">
        <v>96345.757313772905</v>
      </c>
      <c r="AA49" s="143">
        <v>180768.73283288602</v>
      </c>
      <c r="AB49" s="143">
        <v>180130.46784937562</v>
      </c>
      <c r="AC49" s="143">
        <v>860582.42175842496</v>
      </c>
      <c r="AD49" s="168">
        <v>0.22699055330634277</v>
      </c>
      <c r="AE49" s="169">
        <v>0</v>
      </c>
      <c r="AF49" s="169">
        <v>0.9</v>
      </c>
      <c r="AG49" s="169">
        <v>0</v>
      </c>
      <c r="AH49" s="170">
        <v>0.9</v>
      </c>
      <c r="AI49" s="143">
        <v>774524.17958258244</v>
      </c>
      <c r="AJ49" s="143">
        <v>0</v>
      </c>
      <c r="AK49" s="143">
        <v>869114.65413613711</v>
      </c>
      <c r="AL49" s="143">
        <v>868699.18606678012</v>
      </c>
      <c r="AM49" s="143">
        <v>868699.18606678012</v>
      </c>
      <c r="AN49" s="143">
        <v>0</v>
      </c>
      <c r="AO49" s="143">
        <v>868699.18606678012</v>
      </c>
      <c r="AP49" s="143">
        <v>868699.18606678059</v>
      </c>
      <c r="AQ49" s="143">
        <v>868699.18606678059</v>
      </c>
      <c r="AR49" s="143">
        <v>0</v>
      </c>
      <c r="AS49" s="143">
        <v>868699.18606678059</v>
      </c>
      <c r="AT49" s="143">
        <v>868699.18606678036</v>
      </c>
      <c r="AU49" s="127">
        <v>868699.18606678036</v>
      </c>
      <c r="AV49" s="143">
        <v>0</v>
      </c>
      <c r="AW49" s="143">
        <v>841</v>
      </c>
      <c r="AX49" s="151">
        <v>1032.9360119700123</v>
      </c>
      <c r="AY49" s="152">
        <v>0</v>
      </c>
      <c r="AZ49" s="171">
        <v>0</v>
      </c>
      <c r="BA49" s="172">
        <v>868699.18606678036</v>
      </c>
      <c r="BB49" s="182">
        <v>863546.82720925985</v>
      </c>
      <c r="BC49" s="317">
        <v>1</v>
      </c>
      <c r="BD49" s="183">
        <v>1032.9360119700123</v>
      </c>
      <c r="BE49" s="176">
        <v>2</v>
      </c>
      <c r="BF49" s="186">
        <v>2065.8720239400245</v>
      </c>
      <c r="BG49" s="176">
        <v>2</v>
      </c>
      <c r="BH49" s="186">
        <v>2065.8720239400245</v>
      </c>
      <c r="BI49" s="185">
        <v>0</v>
      </c>
      <c r="BJ49" s="186">
        <v>0</v>
      </c>
      <c r="BK49" s="180">
        <v>5164.6800598500613</v>
      </c>
      <c r="BL49" s="13"/>
    </row>
    <row r="50" spans="1:68" ht="14.5" x14ac:dyDescent="0.35">
      <c r="A50" s="181">
        <v>4701080</v>
      </c>
      <c r="B50" s="143" t="s">
        <v>139</v>
      </c>
      <c r="C50" s="127">
        <v>513302.64163484937</v>
      </c>
      <c r="D50" s="127">
        <v>122613.28585287041</v>
      </c>
      <c r="E50" s="127">
        <v>298169.91975436843</v>
      </c>
      <c r="F50" s="127">
        <v>297117.13028169336</v>
      </c>
      <c r="G50" s="127">
        <v>1231202.9775237816</v>
      </c>
      <c r="H50" s="127">
        <v>487637.50955310685</v>
      </c>
      <c r="I50" s="127">
        <v>116853.24940719412</v>
      </c>
      <c r="J50" s="127">
        <v>283261.42376664997</v>
      </c>
      <c r="K50" s="127">
        <v>282261.27376760868</v>
      </c>
      <c r="L50" s="127">
        <v>1170013.4564945595</v>
      </c>
      <c r="M50" s="127">
        <v>1170013.4564945595</v>
      </c>
      <c r="N50" s="127">
        <v>1092714.1400459807</v>
      </c>
      <c r="O50" s="162">
        <v>77299.316448578844</v>
      </c>
      <c r="P50" s="163">
        <v>77299.316448578844</v>
      </c>
      <c r="Q50" s="164">
        <v>58514.71914698257</v>
      </c>
      <c r="R50" s="165">
        <v>1111498.737347577</v>
      </c>
      <c r="S50" s="166">
        <v>1.0171907698575273</v>
      </c>
      <c r="T50" s="167">
        <v>0.94998799473443951</v>
      </c>
      <c r="U50" s="149" t="b">
        <v>0</v>
      </c>
      <c r="V50" s="143">
        <v>1101006.5881822314</v>
      </c>
      <c r="W50" s="143">
        <v>1101006.5881822316</v>
      </c>
      <c r="X50" s="143">
        <v>1101006.5881822316</v>
      </c>
      <c r="Y50" s="143">
        <v>455565.05700256932</v>
      </c>
      <c r="Z50" s="143">
        <v>108821.43209107318</v>
      </c>
      <c r="AA50" s="143">
        <v>264631.00999581558</v>
      </c>
      <c r="AB50" s="143">
        <v>263696.64095652261</v>
      </c>
      <c r="AC50" s="143">
        <v>1092714.1400459807</v>
      </c>
      <c r="AD50" s="168">
        <v>0.3054089709762533</v>
      </c>
      <c r="AE50" s="169">
        <v>0</v>
      </c>
      <c r="AF50" s="169">
        <v>0</v>
      </c>
      <c r="AG50" s="169">
        <v>0.95</v>
      </c>
      <c r="AH50" s="170">
        <v>0.95</v>
      </c>
      <c r="AI50" s="143">
        <v>1038078.4330436816</v>
      </c>
      <c r="AJ50" s="143">
        <v>0</v>
      </c>
      <c r="AK50" s="143">
        <v>1101006.5881822316</v>
      </c>
      <c r="AL50" s="143">
        <v>1100480.2674265471</v>
      </c>
      <c r="AM50" s="143">
        <v>1100480.2674265471</v>
      </c>
      <c r="AN50" s="143">
        <v>0</v>
      </c>
      <c r="AO50" s="143">
        <v>1100480.2674265471</v>
      </c>
      <c r="AP50" s="143">
        <v>1100480.2674265478</v>
      </c>
      <c r="AQ50" s="143">
        <v>1100480.2674265478</v>
      </c>
      <c r="AR50" s="143">
        <v>0</v>
      </c>
      <c r="AS50" s="143">
        <v>1100480.2674265478</v>
      </c>
      <c r="AT50" s="143">
        <v>1100480.2674265476</v>
      </c>
      <c r="AU50" s="127">
        <v>1100480.2674265476</v>
      </c>
      <c r="AV50" s="143">
        <v>0</v>
      </c>
      <c r="AW50" s="143">
        <v>926</v>
      </c>
      <c r="AX50" s="151">
        <v>1188.4236149314768</v>
      </c>
      <c r="AY50" s="152">
        <v>32</v>
      </c>
      <c r="AZ50" s="171">
        <v>38029.924278880957</v>
      </c>
      <c r="BA50" s="172">
        <v>1062450.7117487404</v>
      </c>
      <c r="BB50" s="182">
        <v>1061272.5744075219</v>
      </c>
      <c r="BC50" s="317">
        <v>0</v>
      </c>
      <c r="BD50" s="183">
        <v>0</v>
      </c>
      <c r="BE50" s="176">
        <v>1</v>
      </c>
      <c r="BF50" s="186">
        <v>1188.4236149314768</v>
      </c>
      <c r="BG50" s="176">
        <v>0</v>
      </c>
      <c r="BH50" s="186">
        <v>0</v>
      </c>
      <c r="BI50" s="185">
        <v>0</v>
      </c>
      <c r="BJ50" s="186">
        <v>0</v>
      </c>
      <c r="BK50" s="180">
        <v>1188.4236149314768</v>
      </c>
      <c r="BL50" s="13"/>
    </row>
    <row r="51" spans="1:68" ht="14.5" x14ac:dyDescent="0.35">
      <c r="A51" s="181">
        <v>4701110</v>
      </c>
      <c r="B51" s="143" t="s">
        <v>140</v>
      </c>
      <c r="C51" s="127">
        <v>362971.23213870847</v>
      </c>
      <c r="D51" s="127">
        <v>86703.421788060601</v>
      </c>
      <c r="E51" s="127">
        <v>224853.71565353067</v>
      </c>
      <c r="F51" s="127">
        <v>224059.79376856348</v>
      </c>
      <c r="G51" s="127">
        <v>898588.16334886313</v>
      </c>
      <c r="H51" s="127">
        <v>344822.67053177301</v>
      </c>
      <c r="I51" s="127">
        <v>82368.250698657561</v>
      </c>
      <c r="J51" s="127">
        <v>213611.02987085414</v>
      </c>
      <c r="K51" s="127">
        <v>212856.80408013531</v>
      </c>
      <c r="L51" s="127">
        <v>853658.75518142001</v>
      </c>
      <c r="M51" s="127">
        <v>853658.75518142001</v>
      </c>
      <c r="N51" s="127">
        <v>797512.68482477672</v>
      </c>
      <c r="O51" s="162">
        <v>56146.070356643293</v>
      </c>
      <c r="P51" s="163">
        <v>56146.070356643293</v>
      </c>
      <c r="Q51" s="164">
        <v>42501.948129272336</v>
      </c>
      <c r="R51" s="165">
        <v>811156.80705214769</v>
      </c>
      <c r="S51" s="166">
        <v>1.0171083450921772</v>
      </c>
      <c r="T51" s="167">
        <v>0.95021201636918751</v>
      </c>
      <c r="U51" s="149" t="b">
        <v>0</v>
      </c>
      <c r="V51" s="143">
        <v>803499.77791652654</v>
      </c>
      <c r="W51" s="143">
        <v>803499.77791652665</v>
      </c>
      <c r="X51" s="143">
        <v>803499.77791652665</v>
      </c>
      <c r="Y51" s="143">
        <v>322143.30620412895</v>
      </c>
      <c r="Z51" s="143">
        <v>76950.800727213616</v>
      </c>
      <c r="AA51" s="143">
        <v>199561.59871433169</v>
      </c>
      <c r="AB51" s="143">
        <v>198856.97917910246</v>
      </c>
      <c r="AC51" s="143">
        <v>797512.68482477672</v>
      </c>
      <c r="AD51" s="168">
        <v>0.31665832916458231</v>
      </c>
      <c r="AE51" s="169">
        <v>0</v>
      </c>
      <c r="AF51" s="169">
        <v>0</v>
      </c>
      <c r="AG51" s="169">
        <v>0.95</v>
      </c>
      <c r="AH51" s="170">
        <v>0.95</v>
      </c>
      <c r="AI51" s="143">
        <v>757637.0505835379</v>
      </c>
      <c r="AJ51" s="143">
        <v>0</v>
      </c>
      <c r="AK51" s="143">
        <v>803499.77791652665</v>
      </c>
      <c r="AL51" s="143">
        <v>803115.67611836805</v>
      </c>
      <c r="AM51" s="143">
        <v>803115.67611836805</v>
      </c>
      <c r="AN51" s="143">
        <v>0</v>
      </c>
      <c r="AO51" s="143">
        <v>803115.67611836805</v>
      </c>
      <c r="AP51" s="143">
        <v>803115.67611836863</v>
      </c>
      <c r="AQ51" s="143">
        <v>803115.67611836863</v>
      </c>
      <c r="AR51" s="143">
        <v>0</v>
      </c>
      <c r="AS51" s="143">
        <v>803115.67611836863</v>
      </c>
      <c r="AT51" s="143">
        <v>803115.67611836852</v>
      </c>
      <c r="AU51" s="127">
        <v>803115.67611836852</v>
      </c>
      <c r="AV51" s="143">
        <v>0</v>
      </c>
      <c r="AW51" s="143">
        <v>633</v>
      </c>
      <c r="AX51" s="151">
        <v>1268.7451439468698</v>
      </c>
      <c r="AY51" s="152">
        <v>20</v>
      </c>
      <c r="AZ51" s="171">
        <v>25375.099608426721</v>
      </c>
      <c r="BA51" s="172">
        <v>777740.77323943109</v>
      </c>
      <c r="BB51" s="182">
        <v>777746.8029982791</v>
      </c>
      <c r="BC51" s="317">
        <v>0</v>
      </c>
      <c r="BD51" s="183">
        <v>0</v>
      </c>
      <c r="BE51" s="176">
        <v>0</v>
      </c>
      <c r="BF51" s="186">
        <v>0</v>
      </c>
      <c r="BG51" s="176">
        <v>0</v>
      </c>
      <c r="BH51" s="186">
        <v>0</v>
      </c>
      <c r="BI51" s="185">
        <v>0</v>
      </c>
      <c r="BJ51" s="186">
        <v>0</v>
      </c>
      <c r="BK51" s="180">
        <v>0</v>
      </c>
      <c r="BL51" s="13"/>
    </row>
    <row r="52" spans="1:68" ht="14.5" x14ac:dyDescent="0.35">
      <c r="A52" s="181">
        <v>4701140</v>
      </c>
      <c r="B52" s="143" t="s">
        <v>141</v>
      </c>
      <c r="C52" s="127">
        <v>56868.789776500642</v>
      </c>
      <c r="D52" s="127">
        <v>13584.32357714846</v>
      </c>
      <c r="E52" s="127">
        <v>31783.915697186712</v>
      </c>
      <c r="F52" s="127">
        <v>31671.691862287611</v>
      </c>
      <c r="G52" s="127">
        <v>133908.72091312343</v>
      </c>
      <c r="H52" s="127">
        <v>51181.910798850578</v>
      </c>
      <c r="I52" s="127">
        <v>12225.891219433614</v>
      </c>
      <c r="J52" s="127">
        <v>28605.524127468041</v>
      </c>
      <c r="K52" s="127">
        <v>28504.522676058852</v>
      </c>
      <c r="L52" s="127">
        <v>120517.84882181109</v>
      </c>
      <c r="M52" s="127">
        <v>120517.84882181109</v>
      </c>
      <c r="N52" s="127">
        <v>124374.0369225404</v>
      </c>
      <c r="O52" s="162">
        <v>-3856.1881007293123</v>
      </c>
      <c r="P52" s="163" t="s">
        <v>108</v>
      </c>
      <c r="Q52" s="164">
        <v>0</v>
      </c>
      <c r="R52" s="165">
        <v>120517.84882181109</v>
      </c>
      <c r="S52" s="166">
        <v>0.96899523247660657</v>
      </c>
      <c r="T52" s="167">
        <v>1</v>
      </c>
      <c r="U52" s="149" t="b">
        <v>0</v>
      </c>
      <c r="V52" s="143">
        <v>119380.20358260683</v>
      </c>
      <c r="W52" s="143">
        <v>119380.20358260686</v>
      </c>
      <c r="X52" s="143">
        <v>119380.20358260686</v>
      </c>
      <c r="Y52" s="143">
        <v>52819.56926458481</v>
      </c>
      <c r="Z52" s="143">
        <v>12617.080878908009</v>
      </c>
      <c r="AA52" s="143">
        <v>29520.809977936224</v>
      </c>
      <c r="AB52" s="143">
        <v>29416.576801111354</v>
      </c>
      <c r="AC52" s="143">
        <v>124374.0369225404</v>
      </c>
      <c r="AD52" s="168">
        <v>0.2696629213483146</v>
      </c>
      <c r="AE52" s="169">
        <v>0</v>
      </c>
      <c r="AF52" s="169">
        <v>0.9</v>
      </c>
      <c r="AG52" s="169">
        <v>0</v>
      </c>
      <c r="AH52" s="170">
        <v>0.9</v>
      </c>
      <c r="AI52" s="143">
        <v>111936.63323028636</v>
      </c>
      <c r="AJ52" s="143">
        <v>0</v>
      </c>
      <c r="AK52" s="143">
        <v>119380.20358260686</v>
      </c>
      <c r="AL52" s="143">
        <v>119323.13555082776</v>
      </c>
      <c r="AM52" s="143">
        <v>119323.13555082776</v>
      </c>
      <c r="AN52" s="143">
        <v>0</v>
      </c>
      <c r="AO52" s="143">
        <v>119323.13555082776</v>
      </c>
      <c r="AP52" s="143">
        <v>119323.13555082785</v>
      </c>
      <c r="AQ52" s="143">
        <v>119323.13555082785</v>
      </c>
      <c r="AR52" s="143">
        <v>0</v>
      </c>
      <c r="AS52" s="143">
        <v>119323.13555082785</v>
      </c>
      <c r="AT52" s="143">
        <v>119323.13555082784</v>
      </c>
      <c r="AU52" s="127">
        <v>119323.13555082784</v>
      </c>
      <c r="AV52" s="143">
        <v>0</v>
      </c>
      <c r="AW52" s="143">
        <v>96</v>
      </c>
      <c r="AX52" s="151">
        <v>1242.9493286544566</v>
      </c>
      <c r="AY52" s="152">
        <v>0</v>
      </c>
      <c r="AZ52" s="171">
        <v>0</v>
      </c>
      <c r="BA52" s="172">
        <v>119323.13555082784</v>
      </c>
      <c r="BB52" s="182">
        <v>119323.22486719013</v>
      </c>
      <c r="BC52" s="317">
        <v>0</v>
      </c>
      <c r="BD52" s="183">
        <v>0</v>
      </c>
      <c r="BE52" s="176">
        <v>0</v>
      </c>
      <c r="BF52" s="186">
        <v>0</v>
      </c>
      <c r="BG52" s="176">
        <v>0</v>
      </c>
      <c r="BH52" s="186">
        <v>0</v>
      </c>
      <c r="BI52" s="185">
        <v>0</v>
      </c>
      <c r="BJ52" s="186">
        <v>0</v>
      </c>
      <c r="BK52" s="180">
        <v>0</v>
      </c>
      <c r="BL52" s="13"/>
    </row>
    <row r="53" spans="1:68" ht="14.5" x14ac:dyDescent="0.35">
      <c r="A53" s="181">
        <v>4701170</v>
      </c>
      <c r="B53" s="143" t="s">
        <v>142</v>
      </c>
      <c r="C53" s="127">
        <v>607754.28378538496</v>
      </c>
      <c r="D53" s="127">
        <v>145175.07544622128</v>
      </c>
      <c r="E53" s="127">
        <v>243996.90580366881</v>
      </c>
      <c r="F53" s="127">
        <v>243135.39242898964</v>
      </c>
      <c r="G53" s="127">
        <v>1240061.6574642647</v>
      </c>
      <c r="H53" s="127">
        <v>655224.80831648747</v>
      </c>
      <c r="I53" s="127">
        <v>157991.65038640072</v>
      </c>
      <c r="J53" s="127">
        <v>277053.34717165062</v>
      </c>
      <c r="K53" s="127">
        <v>279945.96450563602</v>
      </c>
      <c r="L53" s="127">
        <v>1370215.7703801747</v>
      </c>
      <c r="M53" s="127">
        <v>1370215.7703801747</v>
      </c>
      <c r="N53" s="127">
        <v>1100576.3731706731</v>
      </c>
      <c r="O53" s="162">
        <v>269639.39720950159</v>
      </c>
      <c r="P53" s="163">
        <v>269639.39720950159</v>
      </c>
      <c r="Q53" s="164">
        <v>204114.0119158937</v>
      </c>
      <c r="R53" s="165">
        <v>1166101.758464281</v>
      </c>
      <c r="S53" s="166">
        <v>1.0595373359731814</v>
      </c>
      <c r="T53" s="167">
        <v>0.8510351315988276</v>
      </c>
      <c r="U53" s="149" t="b">
        <v>0</v>
      </c>
      <c r="V53" s="143">
        <v>1155094.1763765353</v>
      </c>
      <c r="W53" s="143">
        <v>1155094.1763765356</v>
      </c>
      <c r="X53" s="143">
        <v>1155094.1763765356</v>
      </c>
      <c r="Y53" s="143">
        <v>539392.53858974704</v>
      </c>
      <c r="Z53" s="143">
        <v>128845.41429665596</v>
      </c>
      <c r="AA53" s="143">
        <v>216551.51422340202</v>
      </c>
      <c r="AB53" s="143">
        <v>215786.90606086818</v>
      </c>
      <c r="AC53" s="143">
        <v>1100576.3731706731</v>
      </c>
      <c r="AD53" s="168">
        <v>0.2115222165906403</v>
      </c>
      <c r="AE53" s="169">
        <v>0</v>
      </c>
      <c r="AF53" s="169">
        <v>0.9</v>
      </c>
      <c r="AG53" s="169">
        <v>0</v>
      </c>
      <c r="AH53" s="170">
        <v>0.9</v>
      </c>
      <c r="AI53" s="143">
        <v>990518.7358536059</v>
      </c>
      <c r="AJ53" s="143">
        <v>0</v>
      </c>
      <c r="AK53" s="143">
        <v>1155094.1763765356</v>
      </c>
      <c r="AL53" s="143">
        <v>1154541.9998080004</v>
      </c>
      <c r="AM53" s="143">
        <v>1154541.9998080004</v>
      </c>
      <c r="AN53" s="143">
        <v>0</v>
      </c>
      <c r="AO53" s="143">
        <v>1154541.9998080004</v>
      </c>
      <c r="AP53" s="143">
        <v>1154541.9998080011</v>
      </c>
      <c r="AQ53" s="143">
        <v>1154541.9998080011</v>
      </c>
      <c r="AR53" s="143">
        <v>0</v>
      </c>
      <c r="AS53" s="143">
        <v>1154541.9998080011</v>
      </c>
      <c r="AT53" s="143">
        <v>1154541.9998080009</v>
      </c>
      <c r="AU53" s="127">
        <v>1154541.9998080009</v>
      </c>
      <c r="AV53" s="143">
        <v>0</v>
      </c>
      <c r="AW53" s="143">
        <v>1252</v>
      </c>
      <c r="AX53" s="151">
        <v>922.15814681150232</v>
      </c>
      <c r="AY53" s="152">
        <v>0</v>
      </c>
      <c r="AZ53" s="171">
        <v>0</v>
      </c>
      <c r="BA53" s="172">
        <v>1154541.9998080009</v>
      </c>
      <c r="BB53" s="182">
        <v>1153654.9069230272</v>
      </c>
      <c r="BC53" s="317">
        <v>0</v>
      </c>
      <c r="BD53" s="183">
        <v>0</v>
      </c>
      <c r="BE53" s="176">
        <v>0</v>
      </c>
      <c r="BF53" s="186">
        <v>0</v>
      </c>
      <c r="BG53" s="176">
        <v>1</v>
      </c>
      <c r="BH53" s="186">
        <v>922.15814681150232</v>
      </c>
      <c r="BI53" s="185">
        <v>0</v>
      </c>
      <c r="BJ53" s="186">
        <v>0</v>
      </c>
      <c r="BK53" s="180">
        <v>922.15814681150232</v>
      </c>
      <c r="BL53" s="13"/>
    </row>
    <row r="54" spans="1:68" ht="14.5" x14ac:dyDescent="0.35">
      <c r="A54" s="181">
        <v>4701200</v>
      </c>
      <c r="B54" s="143" t="s">
        <v>143</v>
      </c>
      <c r="C54" s="127">
        <v>180991.10485390638</v>
      </c>
      <c r="D54" s="127">
        <v>43233.58634118551</v>
      </c>
      <c r="E54" s="127">
        <v>108126.15785919517</v>
      </c>
      <c r="F54" s="127">
        <v>107744.38198854815</v>
      </c>
      <c r="G54" s="127">
        <v>440095.23104283522</v>
      </c>
      <c r="H54" s="127">
        <v>171941.54961121106</v>
      </c>
      <c r="I54" s="127">
        <v>41071.907024126231</v>
      </c>
      <c r="J54" s="127">
        <v>102719.8499662354</v>
      </c>
      <c r="K54" s="127">
        <v>102357.16288912074</v>
      </c>
      <c r="L54" s="127">
        <v>418090.46949069342</v>
      </c>
      <c r="M54" s="127">
        <v>418090.46949069342</v>
      </c>
      <c r="N54" s="127">
        <v>390592.20185976196</v>
      </c>
      <c r="O54" s="162">
        <v>27498.267630931456</v>
      </c>
      <c r="P54" s="163">
        <v>27498.267630931456</v>
      </c>
      <c r="Q54" s="164">
        <v>20815.881451201352</v>
      </c>
      <c r="R54" s="165">
        <v>397274.58803949208</v>
      </c>
      <c r="S54" s="166">
        <v>1.0171083450921772</v>
      </c>
      <c r="T54" s="167">
        <v>0.95021201636918751</v>
      </c>
      <c r="U54" s="149" t="b">
        <v>0</v>
      </c>
      <c r="V54" s="143">
        <v>393524.45850964804</v>
      </c>
      <c r="W54" s="143">
        <v>393524.45850964816</v>
      </c>
      <c r="X54" s="143">
        <v>393524.45850964816</v>
      </c>
      <c r="Y54" s="143">
        <v>160632.76576391168</v>
      </c>
      <c r="Z54" s="143">
        <v>38370.562760436194</v>
      </c>
      <c r="AA54" s="143">
        <v>95963.853043316922</v>
      </c>
      <c r="AB54" s="143">
        <v>95625.02029209715</v>
      </c>
      <c r="AC54" s="143">
        <v>390592.20185976196</v>
      </c>
      <c r="AD54" s="168">
        <v>0.30019493177387913</v>
      </c>
      <c r="AE54" s="169">
        <v>0</v>
      </c>
      <c r="AF54" s="169">
        <v>0</v>
      </c>
      <c r="AG54" s="169">
        <v>0.95</v>
      </c>
      <c r="AH54" s="170">
        <v>0.95</v>
      </c>
      <c r="AI54" s="143">
        <v>371062.59176677384</v>
      </c>
      <c r="AJ54" s="143">
        <v>0</v>
      </c>
      <c r="AK54" s="143">
        <v>393524.45850964816</v>
      </c>
      <c r="AL54" s="143">
        <v>393336.33966221684</v>
      </c>
      <c r="AM54" s="143">
        <v>393336.33966221684</v>
      </c>
      <c r="AN54" s="143">
        <v>0</v>
      </c>
      <c r="AO54" s="143">
        <v>393336.33966221684</v>
      </c>
      <c r="AP54" s="143">
        <v>393336.33966221707</v>
      </c>
      <c r="AQ54" s="143">
        <v>393336.33966221707</v>
      </c>
      <c r="AR54" s="143">
        <v>0</v>
      </c>
      <c r="AS54" s="143">
        <v>393336.33966221707</v>
      </c>
      <c r="AT54" s="143">
        <v>393336.33966221695</v>
      </c>
      <c r="AU54" s="127">
        <v>393336.33966221695</v>
      </c>
      <c r="AV54" s="143">
        <v>0</v>
      </c>
      <c r="AW54" s="143">
        <v>308</v>
      </c>
      <c r="AX54" s="151">
        <v>1277.0660378643408</v>
      </c>
      <c r="AY54" s="152">
        <v>0</v>
      </c>
      <c r="AZ54" s="171">
        <v>0</v>
      </c>
      <c r="BA54" s="172">
        <v>393336.33966221695</v>
      </c>
      <c r="BB54" s="182">
        <v>393339.38916579966</v>
      </c>
      <c r="BC54" s="317">
        <v>0</v>
      </c>
      <c r="BD54" s="183">
        <v>0</v>
      </c>
      <c r="BE54" s="176">
        <v>0</v>
      </c>
      <c r="BF54" s="186">
        <v>0</v>
      </c>
      <c r="BG54" s="176">
        <v>0</v>
      </c>
      <c r="BH54" s="186">
        <v>0</v>
      </c>
      <c r="BI54" s="185">
        <v>0</v>
      </c>
      <c r="BJ54" s="186">
        <v>0</v>
      </c>
      <c r="BK54" s="180">
        <v>0</v>
      </c>
      <c r="BL54" s="13"/>
    </row>
    <row r="55" spans="1:68" ht="14.5" x14ac:dyDescent="0.35">
      <c r="A55" s="181">
        <v>4701230</v>
      </c>
      <c r="B55" s="143" t="s">
        <v>144</v>
      </c>
      <c r="C55" s="127">
        <v>487093.54721611424</v>
      </c>
      <c r="D55" s="127">
        <v>116352.68455209765</v>
      </c>
      <c r="E55" s="127">
        <v>273926.31063927955</v>
      </c>
      <c r="F55" s="127">
        <v>272959.12140581378</v>
      </c>
      <c r="G55" s="127">
        <v>1150331.6638133053</v>
      </c>
      <c r="H55" s="127">
        <v>474148.30378173915</v>
      </c>
      <c r="I55" s="127">
        <v>114329.42112626121</v>
      </c>
      <c r="J55" s="127">
        <v>268750.44704513584</v>
      </c>
      <c r="K55" s="127">
        <v>271556.37669577973</v>
      </c>
      <c r="L55" s="127">
        <v>1128784.5486489157</v>
      </c>
      <c r="M55" s="127">
        <v>1128784.5486489157</v>
      </c>
      <c r="N55" s="127">
        <v>1048391.2716590209</v>
      </c>
      <c r="O55" s="162">
        <v>80393.276989894803</v>
      </c>
      <c r="P55" s="163">
        <v>80393.276989894803</v>
      </c>
      <c r="Q55" s="164">
        <v>60856.812718371169</v>
      </c>
      <c r="R55" s="165">
        <v>1067927.7359305446</v>
      </c>
      <c r="S55" s="166">
        <v>1.0186347070980553</v>
      </c>
      <c r="T55" s="167">
        <v>0.94608642296600098</v>
      </c>
      <c r="U55" s="149" t="b">
        <v>0</v>
      </c>
      <c r="V55" s="143">
        <v>1057846.8813810092</v>
      </c>
      <c r="W55" s="143">
        <v>1057846.8813810095</v>
      </c>
      <c r="X55" s="143">
        <v>1057846.8813810095</v>
      </c>
      <c r="Y55" s="143">
        <v>443928.16389142221</v>
      </c>
      <c r="Z55" s="143">
        <v>106041.71193040549</v>
      </c>
      <c r="AA55" s="143">
        <v>249651.43722114121</v>
      </c>
      <c r="AB55" s="143">
        <v>248769.95861605203</v>
      </c>
      <c r="AC55" s="143">
        <v>1048391.2716590209</v>
      </c>
      <c r="AD55" s="168">
        <v>0.34065934065934067</v>
      </c>
      <c r="AE55" s="169">
        <v>0</v>
      </c>
      <c r="AF55" s="169">
        <v>0</v>
      </c>
      <c r="AG55" s="169">
        <v>0.95</v>
      </c>
      <c r="AH55" s="170">
        <v>0.95</v>
      </c>
      <c r="AI55" s="143">
        <v>995971.70807606983</v>
      </c>
      <c r="AJ55" s="143">
        <v>0</v>
      </c>
      <c r="AK55" s="143">
        <v>1057846.8813810095</v>
      </c>
      <c r="AL55" s="143">
        <v>1057341.1925177609</v>
      </c>
      <c r="AM55" s="143">
        <v>1057341.1925177609</v>
      </c>
      <c r="AN55" s="143">
        <v>0</v>
      </c>
      <c r="AO55" s="143">
        <v>1057341.1925177609</v>
      </c>
      <c r="AP55" s="143">
        <v>1057341.1925177616</v>
      </c>
      <c r="AQ55" s="143">
        <v>1057341.1925177616</v>
      </c>
      <c r="AR55" s="143">
        <v>0</v>
      </c>
      <c r="AS55" s="143">
        <v>1057341.1925177616</v>
      </c>
      <c r="AT55" s="143">
        <v>1057341.1925177614</v>
      </c>
      <c r="AU55" s="127">
        <v>1057341.1925177614</v>
      </c>
      <c r="AV55" s="143">
        <v>0</v>
      </c>
      <c r="AW55" s="143">
        <v>906</v>
      </c>
      <c r="AX55" s="151">
        <v>1167.0432588496262</v>
      </c>
      <c r="AY55" s="152">
        <v>0</v>
      </c>
      <c r="AZ55" s="171">
        <v>0</v>
      </c>
      <c r="BA55" s="172">
        <v>1057341.1925177614</v>
      </c>
      <c r="BB55" s="201">
        <v>900475.04232840624</v>
      </c>
      <c r="BC55" s="317">
        <v>0</v>
      </c>
      <c r="BD55" s="183">
        <v>0</v>
      </c>
      <c r="BE55" s="176">
        <v>0</v>
      </c>
      <c r="BF55" s="186">
        <v>0</v>
      </c>
      <c r="BG55" s="176">
        <v>0</v>
      </c>
      <c r="BH55" s="186">
        <v>0</v>
      </c>
      <c r="BI55" s="185">
        <v>0</v>
      </c>
      <c r="BJ55" s="186">
        <v>0</v>
      </c>
      <c r="BK55" s="180">
        <v>0</v>
      </c>
      <c r="BL55" s="13"/>
    </row>
    <row r="56" spans="1:68" ht="14.5" x14ac:dyDescent="0.35">
      <c r="A56" s="181">
        <v>4701290</v>
      </c>
      <c r="B56" s="143" t="s">
        <v>145</v>
      </c>
      <c r="C56" s="127">
        <v>624073.15389516368</v>
      </c>
      <c r="D56" s="127">
        <v>149073.18569009876</v>
      </c>
      <c r="E56" s="127">
        <v>252059.55389264185</v>
      </c>
      <c r="F56" s="127">
        <v>251169.57261940016</v>
      </c>
      <c r="G56" s="127">
        <v>1276375.4660973046</v>
      </c>
      <c r="H56" s="127">
        <v>634291.10837027372</v>
      </c>
      <c r="I56" s="127">
        <v>152943.99382453487</v>
      </c>
      <c r="J56" s="127">
        <v>266206.23406868218</v>
      </c>
      <c r="K56" s="127">
        <v>268985.60047931422</v>
      </c>
      <c r="L56" s="127">
        <v>1322426.9367428049</v>
      </c>
      <c r="M56" s="127">
        <v>1322426.9367428049</v>
      </c>
      <c r="N56" s="127">
        <v>1166848.2269789677</v>
      </c>
      <c r="O56" s="162">
        <v>155578.70976383728</v>
      </c>
      <c r="P56" s="163">
        <v>155578.70976383728</v>
      </c>
      <c r="Q56" s="164">
        <v>117771.3455349478</v>
      </c>
      <c r="R56" s="165">
        <v>1204655.5912078572</v>
      </c>
      <c r="S56" s="166">
        <v>1.032401269809335</v>
      </c>
      <c r="T56" s="167">
        <v>0.91094302281453554</v>
      </c>
      <c r="U56" s="149" t="b">
        <v>0</v>
      </c>
      <c r="V56" s="143">
        <v>1193284.0747759244</v>
      </c>
      <c r="W56" s="143">
        <v>1193284.0747759247</v>
      </c>
      <c r="X56" s="143">
        <v>1193284.0747759247</v>
      </c>
      <c r="Y56" s="143">
        <v>570520.72252243524</v>
      </c>
      <c r="Z56" s="143">
        <v>136281.04506306566</v>
      </c>
      <c r="AA56" s="143">
        <v>230430.03517768715</v>
      </c>
      <c r="AB56" s="143">
        <v>229616.42421577967</v>
      </c>
      <c r="AC56" s="143">
        <v>1166848.2269789677</v>
      </c>
      <c r="AD56" s="168">
        <v>0.19342483242898181</v>
      </c>
      <c r="AE56" s="169">
        <v>0</v>
      </c>
      <c r="AF56" s="169">
        <v>0.9</v>
      </c>
      <c r="AG56" s="169">
        <v>0</v>
      </c>
      <c r="AH56" s="170">
        <v>0.9</v>
      </c>
      <c r="AI56" s="143">
        <v>1050163.4042810709</v>
      </c>
      <c r="AJ56" s="143">
        <v>0</v>
      </c>
      <c r="AK56" s="143">
        <v>1193284.0747759247</v>
      </c>
      <c r="AL56" s="143">
        <v>1192713.6420621483</v>
      </c>
      <c r="AM56" s="143">
        <v>1192713.6420621483</v>
      </c>
      <c r="AN56" s="143">
        <v>0</v>
      </c>
      <c r="AO56" s="143">
        <v>1192713.6420621483</v>
      </c>
      <c r="AP56" s="143">
        <v>1192713.642062149</v>
      </c>
      <c r="AQ56" s="143">
        <v>1192713.642062149</v>
      </c>
      <c r="AR56" s="143">
        <v>0</v>
      </c>
      <c r="AS56" s="143">
        <v>1192713.642062149</v>
      </c>
      <c r="AT56" s="143">
        <v>1192713.6420621488</v>
      </c>
      <c r="AU56" s="127">
        <v>1192713.6420621488</v>
      </c>
      <c r="AV56" s="143">
        <v>0</v>
      </c>
      <c r="AW56" s="143">
        <v>1212</v>
      </c>
      <c r="AX56" s="151">
        <v>984.08716341761453</v>
      </c>
      <c r="AY56" s="152">
        <v>0</v>
      </c>
      <c r="AZ56" s="171">
        <v>0</v>
      </c>
      <c r="BA56" s="172">
        <v>1192713.6420621488</v>
      </c>
      <c r="BB56" s="182">
        <v>1192737.1198970343</v>
      </c>
      <c r="BC56" s="317">
        <v>0</v>
      </c>
      <c r="BD56" s="183">
        <v>0</v>
      </c>
      <c r="BE56" s="176">
        <v>0</v>
      </c>
      <c r="BF56" s="186">
        <v>0</v>
      </c>
      <c r="BG56" s="176">
        <v>0</v>
      </c>
      <c r="BH56" s="186">
        <v>0</v>
      </c>
      <c r="BI56" s="185">
        <v>0</v>
      </c>
      <c r="BJ56" s="186">
        <v>0</v>
      </c>
      <c r="BK56" s="180">
        <v>0</v>
      </c>
      <c r="BL56" s="13"/>
    </row>
    <row r="57" spans="1:68" ht="14.5" x14ac:dyDescent="0.35">
      <c r="A57" s="181">
        <v>4701260</v>
      </c>
      <c r="B57" s="143" t="s">
        <v>146</v>
      </c>
      <c r="C57" s="127">
        <v>286321.99374429462</v>
      </c>
      <c r="D57" s="127">
        <v>58153.124151064818</v>
      </c>
      <c r="E57" s="127">
        <v>94308.550374048194</v>
      </c>
      <c r="F57" s="127">
        <v>93975.562227226314</v>
      </c>
      <c r="G57" s="127">
        <v>532759.23049663391</v>
      </c>
      <c r="H57" s="127">
        <v>297781.88173488906</v>
      </c>
      <c r="I57" s="127">
        <v>49430.155528405092</v>
      </c>
      <c r="J57" s="127">
        <v>102866.78925981678</v>
      </c>
      <c r="K57" s="127">
        <v>103940.78551628509</v>
      </c>
      <c r="L57" s="127">
        <v>554019.61203939607</v>
      </c>
      <c r="M57" s="127">
        <v>554019.61203939607</v>
      </c>
      <c r="N57" s="127">
        <v>479742.33689306444</v>
      </c>
      <c r="O57" s="162">
        <v>74277.275146331638</v>
      </c>
      <c r="P57" s="163">
        <v>74277.275146331638</v>
      </c>
      <c r="Q57" s="164">
        <v>56227.067636257889</v>
      </c>
      <c r="R57" s="165">
        <v>497792.54440313816</v>
      </c>
      <c r="S57" s="166">
        <v>1.0376247958997564</v>
      </c>
      <c r="T57" s="167">
        <v>0.89851069093153402</v>
      </c>
      <c r="U57" s="149" t="b">
        <v>0</v>
      </c>
      <c r="V57" s="143">
        <v>493093.56144096376</v>
      </c>
      <c r="W57" s="143">
        <v>493093.56144096388</v>
      </c>
      <c r="X57" s="143">
        <v>493093.56144096388</v>
      </c>
      <c r="Y57" s="143">
        <v>257829.00514876604</v>
      </c>
      <c r="Z57" s="143">
        <v>52366.085993212277</v>
      </c>
      <c r="AA57" s="143">
        <v>84923.548491627706</v>
      </c>
      <c r="AB57" s="143">
        <v>84623.697259458349</v>
      </c>
      <c r="AC57" s="143">
        <v>479742.33689306444</v>
      </c>
      <c r="AD57" s="168">
        <v>0.11605139710381399</v>
      </c>
      <c r="AE57" s="169">
        <v>0.85</v>
      </c>
      <c r="AF57" s="169">
        <v>0</v>
      </c>
      <c r="AG57" s="169">
        <v>0</v>
      </c>
      <c r="AH57" s="170">
        <v>0.85</v>
      </c>
      <c r="AI57" s="143">
        <v>407780.98635910475</v>
      </c>
      <c r="AJ57" s="143">
        <v>0</v>
      </c>
      <c r="AK57" s="143">
        <v>493093.56144096388</v>
      </c>
      <c r="AL57" s="143">
        <v>492857.84498052992</v>
      </c>
      <c r="AM57" s="143">
        <v>492857.84498052992</v>
      </c>
      <c r="AN57" s="143">
        <v>0</v>
      </c>
      <c r="AO57" s="143">
        <v>492857.84498052992</v>
      </c>
      <c r="AP57" s="143">
        <v>492857.84498053021</v>
      </c>
      <c r="AQ57" s="143">
        <v>492857.84498053021</v>
      </c>
      <c r="AR57" s="143">
        <v>0</v>
      </c>
      <c r="AS57" s="143">
        <v>492857.84498053021</v>
      </c>
      <c r="AT57" s="143">
        <v>492857.84498053009</v>
      </c>
      <c r="AU57" s="127">
        <v>492857.84498053009</v>
      </c>
      <c r="AV57" s="143">
        <v>0</v>
      </c>
      <c r="AW57" s="143">
        <v>569</v>
      </c>
      <c r="AX57" s="151">
        <v>866.18250435945538</v>
      </c>
      <c r="AY57" s="152">
        <v>0</v>
      </c>
      <c r="AZ57" s="171">
        <v>0</v>
      </c>
      <c r="BA57" s="172">
        <v>492857.84498053009</v>
      </c>
      <c r="BB57" s="182">
        <v>492867.81026287202</v>
      </c>
      <c r="BC57" s="317">
        <v>0</v>
      </c>
      <c r="BD57" s="183">
        <v>0</v>
      </c>
      <c r="BE57" s="176">
        <v>0</v>
      </c>
      <c r="BF57" s="186">
        <v>0</v>
      </c>
      <c r="BG57" s="176">
        <v>0</v>
      </c>
      <c r="BH57" s="186">
        <v>0</v>
      </c>
      <c r="BI57" s="185">
        <v>0</v>
      </c>
      <c r="BJ57" s="186">
        <v>0</v>
      </c>
      <c r="BK57" s="180">
        <v>0</v>
      </c>
      <c r="BL57" s="13"/>
    </row>
    <row r="58" spans="1:68" ht="14.5" x14ac:dyDescent="0.35">
      <c r="A58" s="181">
        <v>4700151</v>
      </c>
      <c r="B58" s="187" t="s">
        <v>147</v>
      </c>
      <c r="C58" s="127">
        <v>959737.20274157566</v>
      </c>
      <c r="D58" s="127">
        <v>0</v>
      </c>
      <c r="E58" s="127">
        <v>751232.13819521922</v>
      </c>
      <c r="F58" s="127">
        <v>765863.50493137725</v>
      </c>
      <c r="G58" s="127">
        <v>2476832.8458681721</v>
      </c>
      <c r="H58" s="127">
        <v>815776.62233033928</v>
      </c>
      <c r="I58" s="127">
        <v>0</v>
      </c>
      <c r="J58" s="127">
        <v>638547.3174659363</v>
      </c>
      <c r="K58" s="127">
        <v>650983.97919167066</v>
      </c>
      <c r="L58" s="127">
        <v>2105307.9189879461</v>
      </c>
      <c r="M58" s="127">
        <v>2105307.9189879461</v>
      </c>
      <c r="N58" s="127">
        <v>2198232.3975968463</v>
      </c>
      <c r="O58" s="162">
        <v>-92924.478608900215</v>
      </c>
      <c r="P58" s="163" t="s">
        <v>108</v>
      </c>
      <c r="Q58" s="164">
        <v>0</v>
      </c>
      <c r="R58" s="165">
        <v>2105307.9189879461</v>
      </c>
      <c r="S58" s="166">
        <v>0.95772763666367255</v>
      </c>
      <c r="T58" s="167">
        <v>1</v>
      </c>
      <c r="U58" s="149" t="b">
        <v>0</v>
      </c>
      <c r="V58" s="143">
        <v>2085434.5678245274</v>
      </c>
      <c r="W58" s="143">
        <v>2085434.5678245279</v>
      </c>
      <c r="X58" s="143">
        <v>2085434.5678245279</v>
      </c>
      <c r="Y58" s="143">
        <v>851783.52498228848</v>
      </c>
      <c r="Z58" s="143">
        <v>0</v>
      </c>
      <c r="AA58" s="143">
        <v>666731.6395821796</v>
      </c>
      <c r="AB58" s="143">
        <v>679717.2330323786</v>
      </c>
      <c r="AC58" s="143">
        <v>2198232.3975968463</v>
      </c>
      <c r="AD58" s="168">
        <v>6.9941951012317718E-2</v>
      </c>
      <c r="AE58" s="169">
        <v>0.85</v>
      </c>
      <c r="AF58" s="169">
        <v>0</v>
      </c>
      <c r="AG58" s="169">
        <v>0</v>
      </c>
      <c r="AH58" s="170">
        <v>0.85</v>
      </c>
      <c r="AI58" s="143">
        <v>1868497.5379573193</v>
      </c>
      <c r="AJ58" s="143">
        <v>0</v>
      </c>
      <c r="AK58" s="143">
        <v>2085434.5678245279</v>
      </c>
      <c r="AL58" s="143">
        <v>2084437.6550817257</v>
      </c>
      <c r="AM58" s="143">
        <v>2084437.6550817257</v>
      </c>
      <c r="AN58" s="143">
        <v>0</v>
      </c>
      <c r="AO58" s="143">
        <v>2084437.6550817257</v>
      </c>
      <c r="AP58" s="143">
        <v>2084437.6550817268</v>
      </c>
      <c r="AQ58" s="143">
        <v>2084437.6550817268</v>
      </c>
      <c r="AR58" s="143">
        <v>0</v>
      </c>
      <c r="AS58" s="143">
        <v>2084437.6550817268</v>
      </c>
      <c r="AT58" s="143">
        <v>2084437.6550817264</v>
      </c>
      <c r="AU58" s="127">
        <v>2084437.6550817264</v>
      </c>
      <c r="AV58" s="143">
        <v>0</v>
      </c>
      <c r="AW58" s="143">
        <v>494</v>
      </c>
      <c r="AX58" s="151">
        <v>4219.5094232423608</v>
      </c>
      <c r="AY58" s="152">
        <v>0</v>
      </c>
      <c r="AZ58" s="171">
        <v>0</v>
      </c>
      <c r="BA58" s="172">
        <v>2084437.6550817264</v>
      </c>
      <c r="BB58" s="182">
        <v>2084439.2153356369</v>
      </c>
      <c r="BC58" s="317">
        <v>0</v>
      </c>
      <c r="BD58" s="183">
        <v>0</v>
      </c>
      <c r="BE58" s="176">
        <v>0</v>
      </c>
      <c r="BF58" s="186">
        <v>0</v>
      </c>
      <c r="BG58" s="176">
        <v>0</v>
      </c>
      <c r="BH58" s="186">
        <v>0</v>
      </c>
      <c r="BI58" s="185">
        <v>0</v>
      </c>
      <c r="BJ58" s="186">
        <v>0</v>
      </c>
      <c r="BK58" s="180">
        <v>0</v>
      </c>
      <c r="BL58" s="13"/>
    </row>
    <row r="59" spans="1:68" ht="14.5" x14ac:dyDescent="0.35">
      <c r="A59" s="181">
        <v>4701400</v>
      </c>
      <c r="B59" s="143" t="s">
        <v>148</v>
      </c>
      <c r="C59" s="127">
        <v>286644.59345995891</v>
      </c>
      <c r="D59" s="127">
        <v>68281.363884855178</v>
      </c>
      <c r="E59" s="127">
        <v>98647.792469473527</v>
      </c>
      <c r="F59" s="127">
        <v>100569.10541117059</v>
      </c>
      <c r="G59" s="127">
        <v>554142.85522545828</v>
      </c>
      <c r="H59" s="127">
        <v>271091.41430346674</v>
      </c>
      <c r="I59" s="127">
        <v>58039.1593021269</v>
      </c>
      <c r="J59" s="127">
        <v>93646.743122293672</v>
      </c>
      <c r="K59" s="127">
        <v>94624.476093911566</v>
      </c>
      <c r="L59" s="127">
        <v>517401.79282179888</v>
      </c>
      <c r="M59" s="127">
        <v>517401.79282179888</v>
      </c>
      <c r="N59" s="127">
        <v>497960.05822818447</v>
      </c>
      <c r="O59" s="162">
        <v>19441.734593614412</v>
      </c>
      <c r="P59" s="163">
        <v>19441.734593614412</v>
      </c>
      <c r="Q59" s="164">
        <v>14717.175930427493</v>
      </c>
      <c r="R59" s="165">
        <v>502684.61689137138</v>
      </c>
      <c r="S59" s="166">
        <v>1.0094878265537954</v>
      </c>
      <c r="T59" s="167">
        <v>0.97155561473770091</v>
      </c>
      <c r="U59" s="149" t="b">
        <v>0</v>
      </c>
      <c r="V59" s="143">
        <v>497939.45452066546</v>
      </c>
      <c r="W59" s="143">
        <v>497939.45452066552</v>
      </c>
      <c r="X59" s="143">
        <v>497939.45452066552</v>
      </c>
      <c r="Y59" s="143">
        <v>257582.60185821811</v>
      </c>
      <c r="Z59" s="143">
        <v>61358.531677122417</v>
      </c>
      <c r="AA59" s="143">
        <v>88646.203806408157</v>
      </c>
      <c r="AB59" s="143">
        <v>90372.720886435796</v>
      </c>
      <c r="AC59" s="143">
        <v>497960.05822818447</v>
      </c>
      <c r="AD59" s="168">
        <v>0.14657611771363893</v>
      </c>
      <c r="AE59" s="169">
        <v>0.85</v>
      </c>
      <c r="AF59" s="169">
        <v>0</v>
      </c>
      <c r="AG59" s="169">
        <v>0</v>
      </c>
      <c r="AH59" s="170">
        <v>0.85</v>
      </c>
      <c r="AI59" s="143">
        <v>423266.04949395679</v>
      </c>
      <c r="AJ59" s="143">
        <v>0</v>
      </c>
      <c r="AK59" s="143">
        <v>497939.45452066552</v>
      </c>
      <c r="AL59" s="143">
        <v>497701.42154901806</v>
      </c>
      <c r="AM59" s="143">
        <v>497701.42154901806</v>
      </c>
      <c r="AN59" s="143">
        <v>0</v>
      </c>
      <c r="AO59" s="143">
        <v>497701.42154901806</v>
      </c>
      <c r="AP59" s="143">
        <v>497701.42154901836</v>
      </c>
      <c r="AQ59" s="143">
        <v>497701.42154901836</v>
      </c>
      <c r="AR59" s="143">
        <v>0</v>
      </c>
      <c r="AS59" s="143">
        <v>497701.42154901836</v>
      </c>
      <c r="AT59" s="143">
        <v>497701.42154901824</v>
      </c>
      <c r="AU59" s="127">
        <v>497701.42154901824</v>
      </c>
      <c r="AV59" s="143">
        <v>0</v>
      </c>
      <c r="AW59" s="143">
        <v>518</v>
      </c>
      <c r="AX59" s="151">
        <v>960.81355511393485</v>
      </c>
      <c r="AY59" s="152">
        <v>0</v>
      </c>
      <c r="AZ59" s="171">
        <v>0</v>
      </c>
      <c r="BA59" s="172">
        <v>497701.42154901824</v>
      </c>
      <c r="BB59" s="182">
        <v>492901.59421394428</v>
      </c>
      <c r="BC59" s="317">
        <v>0</v>
      </c>
      <c r="BD59" s="183">
        <v>0</v>
      </c>
      <c r="BE59" s="176">
        <v>4</v>
      </c>
      <c r="BF59" s="186">
        <v>3843.2542204557394</v>
      </c>
      <c r="BG59" s="176">
        <v>1</v>
      </c>
      <c r="BH59" s="186">
        <v>960.81355511393485</v>
      </c>
      <c r="BI59" s="185">
        <v>0</v>
      </c>
      <c r="BJ59" s="186">
        <v>0</v>
      </c>
      <c r="BK59" s="180">
        <v>4804.0677755696743</v>
      </c>
      <c r="BL59" s="13"/>
    </row>
    <row r="60" spans="1:68" ht="14.5" x14ac:dyDescent="0.35">
      <c r="A60" s="181">
        <v>4701410</v>
      </c>
      <c r="B60" s="143" t="s">
        <v>149</v>
      </c>
      <c r="C60" s="127">
        <v>509841.06312671438</v>
      </c>
      <c r="D60" s="127">
        <v>121786.413982957</v>
      </c>
      <c r="E60" s="127">
        <v>211254.77695746365</v>
      </c>
      <c r="F60" s="127">
        <v>210508.87071240586</v>
      </c>
      <c r="G60" s="127">
        <v>1053391.1247795408</v>
      </c>
      <c r="H60" s="127">
        <v>523865.84115399665</v>
      </c>
      <c r="I60" s="127">
        <v>126317.60546069256</v>
      </c>
      <c r="J60" s="127">
        <v>220277.13466878785</v>
      </c>
      <c r="K60" s="127">
        <v>222576.97137723517</v>
      </c>
      <c r="L60" s="127">
        <v>1093037.5526607123</v>
      </c>
      <c r="M60" s="127">
        <v>1093037.5526607123</v>
      </c>
      <c r="N60" s="127">
        <v>934903.01604091981</v>
      </c>
      <c r="O60" s="162">
        <v>158134.53661979246</v>
      </c>
      <c r="P60" s="163">
        <v>158134.53661979246</v>
      </c>
      <c r="Q60" s="164">
        <v>119706.07791727125</v>
      </c>
      <c r="R60" s="165">
        <v>973331.47474344098</v>
      </c>
      <c r="S60" s="166">
        <v>1.0411042194143902</v>
      </c>
      <c r="T60" s="167">
        <v>0.89048310588608937</v>
      </c>
      <c r="U60" s="149" t="b">
        <v>0</v>
      </c>
      <c r="V60" s="143">
        <v>964143.57494905696</v>
      </c>
      <c r="W60" s="143">
        <v>964143.57494905719</v>
      </c>
      <c r="X60" s="143">
        <v>964143.57494905719</v>
      </c>
      <c r="Y60" s="143">
        <v>452492.84563549981</v>
      </c>
      <c r="Z60" s="143">
        <v>108087.56886887903</v>
      </c>
      <c r="AA60" s="143">
        <v>187492.30317648535</v>
      </c>
      <c r="AB60" s="143">
        <v>186830.29836005569</v>
      </c>
      <c r="AC60" s="143">
        <v>934903.01604091981</v>
      </c>
      <c r="AD60" s="168">
        <v>0.21932515337423314</v>
      </c>
      <c r="AE60" s="169">
        <v>0</v>
      </c>
      <c r="AF60" s="169">
        <v>0.9</v>
      </c>
      <c r="AG60" s="169">
        <v>0</v>
      </c>
      <c r="AH60" s="170">
        <v>0.9</v>
      </c>
      <c r="AI60" s="143">
        <v>841412.71443682781</v>
      </c>
      <c r="AJ60" s="143">
        <v>0</v>
      </c>
      <c r="AK60" s="143">
        <v>964143.57494905719</v>
      </c>
      <c r="AL60" s="143">
        <v>963682.67963707424</v>
      </c>
      <c r="AM60" s="143">
        <v>963682.67963707424</v>
      </c>
      <c r="AN60" s="143">
        <v>0</v>
      </c>
      <c r="AO60" s="143">
        <v>963682.67963707424</v>
      </c>
      <c r="AP60" s="143">
        <v>963682.67963707482</v>
      </c>
      <c r="AQ60" s="143">
        <v>963682.67963707482</v>
      </c>
      <c r="AR60" s="143">
        <v>0</v>
      </c>
      <c r="AS60" s="143">
        <v>963682.67963707482</v>
      </c>
      <c r="AT60" s="143">
        <v>963682.67963707459</v>
      </c>
      <c r="AU60" s="127">
        <v>963682.67963707459</v>
      </c>
      <c r="AV60" s="143">
        <v>0</v>
      </c>
      <c r="AW60" s="143">
        <v>1001</v>
      </c>
      <c r="AX60" s="151">
        <v>962.71995967739724</v>
      </c>
      <c r="AY60" s="152">
        <v>0</v>
      </c>
      <c r="AZ60" s="171">
        <v>0</v>
      </c>
      <c r="BA60" s="172">
        <v>963682.67963707459</v>
      </c>
      <c r="BB60" s="182">
        <v>963705.0209261151</v>
      </c>
      <c r="BC60" s="317">
        <v>0</v>
      </c>
      <c r="BD60" s="183">
        <v>0</v>
      </c>
      <c r="BE60" s="176">
        <v>0</v>
      </c>
      <c r="BF60" s="186">
        <v>0</v>
      </c>
      <c r="BG60" s="176">
        <v>0</v>
      </c>
      <c r="BH60" s="186">
        <v>0</v>
      </c>
      <c r="BI60" s="185">
        <v>0</v>
      </c>
      <c r="BJ60" s="186">
        <v>0</v>
      </c>
      <c r="BK60" s="180">
        <v>0</v>
      </c>
      <c r="BL60" s="13"/>
    </row>
    <row r="61" spans="1:68" ht="14.5" x14ac:dyDescent="0.35">
      <c r="A61" s="181">
        <v>4701440</v>
      </c>
      <c r="B61" s="143" t="s">
        <v>150</v>
      </c>
      <c r="C61" s="127">
        <v>481159.41263074015</v>
      </c>
      <c r="D61" s="127">
        <v>114935.18991796041</v>
      </c>
      <c r="E61" s="127">
        <v>227924.2000803031</v>
      </c>
      <c r="F61" s="127">
        <v>227119.43681441058</v>
      </c>
      <c r="G61" s="127">
        <v>1051138.2394434141</v>
      </c>
      <c r="H61" s="127">
        <v>551079.65108407428</v>
      </c>
      <c r="I61" s="127">
        <v>132879.55899111813</v>
      </c>
      <c r="J61" s="127">
        <v>290156.00445361983</v>
      </c>
      <c r="K61" s="127">
        <v>293185.42206077289</v>
      </c>
      <c r="L61" s="127">
        <v>1267300.6365895851</v>
      </c>
      <c r="M61" s="127">
        <v>1267300.6365895851</v>
      </c>
      <c r="N61" s="127">
        <v>932903.54096846771</v>
      </c>
      <c r="O61" s="162">
        <v>334397.09562111739</v>
      </c>
      <c r="P61" s="163">
        <v>334397.09562111739</v>
      </c>
      <c r="Q61" s="164">
        <v>253134.86629410036</v>
      </c>
      <c r="R61" s="165">
        <v>1014165.7702954847</v>
      </c>
      <c r="S61" s="166">
        <v>1.0871067862414339</v>
      </c>
      <c r="T61" s="167">
        <v>0.80025665656153377</v>
      </c>
      <c r="U61" s="149" t="b">
        <v>0</v>
      </c>
      <c r="V61" s="143">
        <v>1004592.4094064563</v>
      </c>
      <c r="W61" s="143">
        <v>1004592.4094064565</v>
      </c>
      <c r="X61" s="143">
        <v>1004592.4094064565</v>
      </c>
      <c r="Y61" s="143">
        <v>427037.38002263953</v>
      </c>
      <c r="Z61" s="143">
        <v>102006.98788498479</v>
      </c>
      <c r="AA61" s="143">
        <v>202286.70725547022</v>
      </c>
      <c r="AB61" s="143">
        <v>201572.46580537321</v>
      </c>
      <c r="AC61" s="143">
        <v>932903.54096846771</v>
      </c>
      <c r="AD61" s="168">
        <v>0.28968363136176067</v>
      </c>
      <c r="AE61" s="169">
        <v>0</v>
      </c>
      <c r="AF61" s="169">
        <v>0.9</v>
      </c>
      <c r="AG61" s="169">
        <v>0</v>
      </c>
      <c r="AH61" s="170">
        <v>0.9</v>
      </c>
      <c r="AI61" s="143">
        <v>839613.18687162094</v>
      </c>
      <c r="AJ61" s="143">
        <v>0</v>
      </c>
      <c r="AK61" s="143">
        <v>1004592.4094064565</v>
      </c>
      <c r="AL61" s="143">
        <v>1004112.1780965362</v>
      </c>
      <c r="AM61" s="143">
        <v>1004112.1780965362</v>
      </c>
      <c r="AN61" s="143">
        <v>0</v>
      </c>
      <c r="AO61" s="143">
        <v>1004112.1780965362</v>
      </c>
      <c r="AP61" s="143">
        <v>1004112.1780965369</v>
      </c>
      <c r="AQ61" s="143">
        <v>1004112.1780965369</v>
      </c>
      <c r="AR61" s="143">
        <v>0</v>
      </c>
      <c r="AS61" s="143">
        <v>1004112.1780965369</v>
      </c>
      <c r="AT61" s="143">
        <v>1004112.1780965367</v>
      </c>
      <c r="AU61" s="127">
        <v>1004112.1780965367</v>
      </c>
      <c r="AV61" s="143">
        <v>0</v>
      </c>
      <c r="AW61" s="143">
        <v>1053</v>
      </c>
      <c r="AX61" s="151">
        <v>953.57281870516306</v>
      </c>
      <c r="AY61" s="152">
        <v>29</v>
      </c>
      <c r="AZ61" s="171">
        <v>27654.710953415411</v>
      </c>
      <c r="BA61" s="172">
        <v>976458.56635408697</v>
      </c>
      <c r="BB61" s="182">
        <v>972682.93698219722</v>
      </c>
      <c r="BC61" s="317">
        <v>4</v>
      </c>
      <c r="BD61" s="183">
        <v>3814.2912748206522</v>
      </c>
      <c r="BE61" s="176">
        <v>0</v>
      </c>
      <c r="BF61" s="186">
        <v>0</v>
      </c>
      <c r="BG61" s="176">
        <v>0</v>
      </c>
      <c r="BH61" s="186">
        <v>0</v>
      </c>
      <c r="BI61" s="185">
        <v>0</v>
      </c>
      <c r="BJ61" s="186">
        <v>0</v>
      </c>
      <c r="BK61" s="180">
        <v>3814.2912748206522</v>
      </c>
      <c r="BL61" s="13"/>
    </row>
    <row r="62" spans="1:68" ht="14.5" x14ac:dyDescent="0.35">
      <c r="A62" s="181">
        <v>4701470</v>
      </c>
      <c r="B62" s="143" t="s">
        <v>151</v>
      </c>
      <c r="C62" s="127">
        <v>914351.2373630408</v>
      </c>
      <c r="D62" s="127">
        <v>218412.2982099783</v>
      </c>
      <c r="E62" s="127">
        <v>395476.96080861677</v>
      </c>
      <c r="F62" s="127">
        <v>394080.59600639966</v>
      </c>
      <c r="G62" s="127">
        <v>1922321.0923880357</v>
      </c>
      <c r="H62" s="127">
        <v>933119.67510247347</v>
      </c>
      <c r="I62" s="127">
        <v>224999.29124516968</v>
      </c>
      <c r="J62" s="127">
        <v>421048.77361355594</v>
      </c>
      <c r="K62" s="127">
        <v>425444.79695505806</v>
      </c>
      <c r="L62" s="127">
        <v>2004612.5369162571</v>
      </c>
      <c r="M62" s="127">
        <v>2004612.5369162571</v>
      </c>
      <c r="N62" s="127">
        <v>1896575.3671630644</v>
      </c>
      <c r="O62" s="162">
        <v>108037.16975319269</v>
      </c>
      <c r="P62" s="163">
        <v>108037.16975319269</v>
      </c>
      <c r="Q62" s="164">
        <v>81782.93076819538</v>
      </c>
      <c r="R62" s="165">
        <v>1922829.6061480618</v>
      </c>
      <c r="S62" s="166">
        <v>1.013842971621143</v>
      </c>
      <c r="T62" s="167">
        <v>0.9592026243166154</v>
      </c>
      <c r="U62" s="149" t="b">
        <v>0</v>
      </c>
      <c r="V62" s="143">
        <v>1904678.7847666615</v>
      </c>
      <c r="W62" s="143">
        <v>1904678.7847666619</v>
      </c>
      <c r="X62" s="143">
        <v>1904678.7847666619</v>
      </c>
      <c r="Y62" s="143">
        <v>902105.29374338384</v>
      </c>
      <c r="Z62" s="143">
        <v>215487.09334293756</v>
      </c>
      <c r="AA62" s="143">
        <v>390180.3216539495</v>
      </c>
      <c r="AB62" s="143">
        <v>388802.65842279355</v>
      </c>
      <c r="AC62" s="143">
        <v>1896575.3671630644</v>
      </c>
      <c r="AD62" s="168">
        <v>0.2194785660566558</v>
      </c>
      <c r="AE62" s="169">
        <v>0</v>
      </c>
      <c r="AF62" s="169">
        <v>0.9</v>
      </c>
      <c r="AG62" s="169">
        <v>0</v>
      </c>
      <c r="AH62" s="170">
        <v>0.9</v>
      </c>
      <c r="AI62" s="143">
        <v>1706917.8304467581</v>
      </c>
      <c r="AJ62" s="143">
        <v>0</v>
      </c>
      <c r="AK62" s="143">
        <v>1904678.7847666619</v>
      </c>
      <c r="AL62" s="143">
        <v>1903768.2797904932</v>
      </c>
      <c r="AM62" s="143">
        <v>1903768.2797904932</v>
      </c>
      <c r="AN62" s="143">
        <v>0</v>
      </c>
      <c r="AO62" s="143">
        <v>1903768.2797904932</v>
      </c>
      <c r="AP62" s="143">
        <v>1903768.2797904944</v>
      </c>
      <c r="AQ62" s="143">
        <v>1903768.2797904944</v>
      </c>
      <c r="AR62" s="143">
        <v>0</v>
      </c>
      <c r="AS62" s="143">
        <v>1903768.2797904944</v>
      </c>
      <c r="AT62" s="143">
        <v>1903768.2797904939</v>
      </c>
      <c r="AU62" s="127">
        <v>1903768.2797904939</v>
      </c>
      <c r="AV62" s="143">
        <v>0</v>
      </c>
      <c r="AW62" s="143">
        <v>1751</v>
      </c>
      <c r="AX62" s="151">
        <v>1087.2463048489399</v>
      </c>
      <c r="AY62" s="152">
        <v>0</v>
      </c>
      <c r="AZ62" s="171">
        <v>0</v>
      </c>
      <c r="BA62" s="172">
        <v>1903768.2797904939</v>
      </c>
      <c r="BB62" s="182">
        <v>1902703.3533159525</v>
      </c>
      <c r="BC62" s="317">
        <v>1</v>
      </c>
      <c r="BD62" s="183">
        <v>1087.2463048489399</v>
      </c>
      <c r="BE62" s="176">
        <v>0</v>
      </c>
      <c r="BF62" s="186">
        <v>0</v>
      </c>
      <c r="BG62" s="176">
        <v>0</v>
      </c>
      <c r="BH62" s="186">
        <v>0</v>
      </c>
      <c r="BI62" s="185">
        <v>0</v>
      </c>
      <c r="BJ62" s="186">
        <v>0</v>
      </c>
      <c r="BK62" s="180">
        <v>1087.2463048489399</v>
      </c>
      <c r="BL62" s="13"/>
    </row>
    <row r="63" spans="1:68" ht="14.5" x14ac:dyDescent="0.35">
      <c r="A63" s="181">
        <v>4701500</v>
      </c>
      <c r="B63" s="143" t="s">
        <v>152</v>
      </c>
      <c r="C63" s="127">
        <v>305113.41993131209</v>
      </c>
      <c r="D63" s="127">
        <v>72882.849105222558</v>
      </c>
      <c r="E63" s="127">
        <v>145715.48965582353</v>
      </c>
      <c r="F63" s="127">
        <v>148218.80110935229</v>
      </c>
      <c r="G63" s="127">
        <v>671930.55980171042</v>
      </c>
      <c r="H63" s="127">
        <v>295165.16924161237</v>
      </c>
      <c r="I63" s="127">
        <v>71171.957522308308</v>
      </c>
      <c r="J63" s="127">
        <v>140128.78315187278</v>
      </c>
      <c r="K63" s="127">
        <v>141591.81888586903</v>
      </c>
      <c r="L63" s="127">
        <v>648057.72880166245</v>
      </c>
      <c r="M63" s="127">
        <v>648057.72880166245</v>
      </c>
      <c r="N63" s="127">
        <v>713686.93738379853</v>
      </c>
      <c r="O63" s="162">
        <v>-65629.208582136082</v>
      </c>
      <c r="P63" s="163" t="s">
        <v>108</v>
      </c>
      <c r="Q63" s="164">
        <v>0</v>
      </c>
      <c r="R63" s="165">
        <v>648057.72880166245</v>
      </c>
      <c r="S63" s="166">
        <v>0.90804202074551532</v>
      </c>
      <c r="T63" s="167">
        <v>1</v>
      </c>
      <c r="U63" s="149" t="b">
        <v>0</v>
      </c>
      <c r="V63" s="143">
        <v>641940.29642871337</v>
      </c>
      <c r="W63" s="143">
        <v>641940.29642871348</v>
      </c>
      <c r="X63" s="143">
        <v>641940.29642871348</v>
      </c>
      <c r="Y63" s="143">
        <v>324074.3541858485</v>
      </c>
      <c r="Z63" s="143">
        <v>77412.072731238499</v>
      </c>
      <c r="AA63" s="143">
        <v>154770.81675305066</v>
      </c>
      <c r="AB63" s="143">
        <v>157429.69371366093</v>
      </c>
      <c r="AC63" s="143">
        <v>713686.93738379853</v>
      </c>
      <c r="AD63" s="168">
        <v>0.25111308993766696</v>
      </c>
      <c r="AE63" s="169">
        <v>0</v>
      </c>
      <c r="AF63" s="169">
        <v>0.9</v>
      </c>
      <c r="AG63" s="169">
        <v>0</v>
      </c>
      <c r="AH63" s="170">
        <v>0.9</v>
      </c>
      <c r="AI63" s="143">
        <v>642318.24364541867</v>
      </c>
      <c r="AJ63" s="143">
        <v>642318.24364541867</v>
      </c>
      <c r="AK63" s="143">
        <v>0</v>
      </c>
      <c r="AL63" s="143">
        <v>0</v>
      </c>
      <c r="AM63" s="143">
        <v>642318.24364541867</v>
      </c>
      <c r="AN63" s="143">
        <v>0</v>
      </c>
      <c r="AO63" s="143">
        <v>0</v>
      </c>
      <c r="AP63" s="143">
        <v>0</v>
      </c>
      <c r="AQ63" s="143">
        <v>642318.24364541867</v>
      </c>
      <c r="AR63" s="143">
        <v>0</v>
      </c>
      <c r="AS63" s="143">
        <v>0</v>
      </c>
      <c r="AT63" s="143">
        <v>0</v>
      </c>
      <c r="AU63" s="127">
        <v>642318.24364541867</v>
      </c>
      <c r="AV63" s="143">
        <v>0</v>
      </c>
      <c r="AW63" s="143">
        <v>564</v>
      </c>
      <c r="AX63" s="151">
        <v>1138.8621341230828</v>
      </c>
      <c r="AY63" s="152">
        <v>63</v>
      </c>
      <c r="AZ63" s="171">
        <v>71748.314449754223</v>
      </c>
      <c r="BA63" s="172">
        <v>570569.92919566447</v>
      </c>
      <c r="BB63" s="182">
        <v>569431.06706154137</v>
      </c>
      <c r="BC63" s="317">
        <v>0</v>
      </c>
      <c r="BD63" s="183">
        <v>0</v>
      </c>
      <c r="BE63" s="176">
        <v>0</v>
      </c>
      <c r="BF63" s="186">
        <v>0</v>
      </c>
      <c r="BG63" s="176">
        <v>1</v>
      </c>
      <c r="BH63" s="186">
        <v>1138.8621341230828</v>
      </c>
      <c r="BI63" s="185">
        <v>0</v>
      </c>
      <c r="BJ63" s="186">
        <v>0</v>
      </c>
      <c r="BK63" s="180">
        <v>1138.8621341230828</v>
      </c>
      <c r="BL63" s="13"/>
      <c r="BM63" s="191"/>
      <c r="BN63" s="191"/>
      <c r="BO63" s="191"/>
      <c r="BP63" s="191"/>
    </row>
    <row r="64" spans="1:68" ht="14.5" x14ac:dyDescent="0.35">
      <c r="A64" s="181">
        <v>4701530</v>
      </c>
      <c r="B64" s="143" t="s">
        <v>153</v>
      </c>
      <c r="C64" s="127">
        <v>364454.76578505198</v>
      </c>
      <c r="D64" s="127">
        <v>90102.03098742677</v>
      </c>
      <c r="E64" s="127">
        <v>212599.77325230589</v>
      </c>
      <c r="F64" s="127">
        <v>211849.11804416982</v>
      </c>
      <c r="G64" s="127">
        <v>879005.68806895451</v>
      </c>
      <c r="H64" s="127">
        <v>332845.82914479717</v>
      </c>
      <c r="I64" s="127">
        <v>81091.8278886841</v>
      </c>
      <c r="J64" s="127">
        <v>191339.79592707532</v>
      </c>
      <c r="K64" s="127">
        <v>190664.20623975285</v>
      </c>
      <c r="L64" s="127">
        <v>795941.65920030943</v>
      </c>
      <c r="M64" s="127">
        <v>795941.65920030943</v>
      </c>
      <c r="N64" s="127">
        <v>890450.38989273203</v>
      </c>
      <c r="O64" s="162">
        <v>-94508.7306924226</v>
      </c>
      <c r="P64" s="163" t="s">
        <v>108</v>
      </c>
      <c r="Q64" s="164">
        <v>0</v>
      </c>
      <c r="R64" s="165">
        <v>795941.65920030943</v>
      </c>
      <c r="S64" s="166">
        <v>0.89386412565465034</v>
      </c>
      <c r="T64" s="167">
        <v>1</v>
      </c>
      <c r="U64" s="149" t="b">
        <v>0</v>
      </c>
      <c r="V64" s="143">
        <v>788428.2555997161</v>
      </c>
      <c r="W64" s="143">
        <v>788428.25559971621</v>
      </c>
      <c r="X64" s="143">
        <v>788428.25559971621</v>
      </c>
      <c r="Y64" s="143">
        <v>369199.98664002487</v>
      </c>
      <c r="Z64" s="143">
        <v>91275.164327022372</v>
      </c>
      <c r="AA64" s="143">
        <v>215367.83385271064</v>
      </c>
      <c r="AB64" s="143">
        <v>214607.4050729741</v>
      </c>
      <c r="AC64" s="143">
        <v>890450.38989273203</v>
      </c>
      <c r="AD64" s="168">
        <v>0.29471733086190915</v>
      </c>
      <c r="AE64" s="169">
        <v>0</v>
      </c>
      <c r="AF64" s="169">
        <v>0.9</v>
      </c>
      <c r="AG64" s="169">
        <v>0</v>
      </c>
      <c r="AH64" s="170">
        <v>0.9</v>
      </c>
      <c r="AI64" s="143">
        <v>801405.35090345889</v>
      </c>
      <c r="AJ64" s="143">
        <v>801405.35090345889</v>
      </c>
      <c r="AK64" s="143">
        <v>0</v>
      </c>
      <c r="AL64" s="143">
        <v>0</v>
      </c>
      <c r="AM64" s="143">
        <v>801405.35090345889</v>
      </c>
      <c r="AN64" s="143">
        <v>0</v>
      </c>
      <c r="AO64" s="143">
        <v>0</v>
      </c>
      <c r="AP64" s="143">
        <v>0</v>
      </c>
      <c r="AQ64" s="143">
        <v>801405.35090345889</v>
      </c>
      <c r="AR64" s="143">
        <v>0</v>
      </c>
      <c r="AS64" s="143">
        <v>0</v>
      </c>
      <c r="AT64" s="143">
        <v>0</v>
      </c>
      <c r="AU64" s="127">
        <v>801405.35090345889</v>
      </c>
      <c r="AV64" s="143">
        <v>0</v>
      </c>
      <c r="AW64" s="143">
        <v>636</v>
      </c>
      <c r="AX64" s="151">
        <v>1260.0713064519794</v>
      </c>
      <c r="AY64" s="152">
        <v>0</v>
      </c>
      <c r="AZ64" s="171">
        <v>0</v>
      </c>
      <c r="BA64" s="172">
        <v>801405.35090345889</v>
      </c>
      <c r="BB64" s="182">
        <v>798885.20829055493</v>
      </c>
      <c r="BC64" s="317">
        <v>0</v>
      </c>
      <c r="BD64" s="183">
        <v>0</v>
      </c>
      <c r="BE64" s="176">
        <v>0</v>
      </c>
      <c r="BF64" s="186">
        <v>0</v>
      </c>
      <c r="BG64" s="176">
        <v>2</v>
      </c>
      <c r="BH64" s="186">
        <v>2520.1426129039587</v>
      </c>
      <c r="BI64" s="185">
        <v>0</v>
      </c>
      <c r="BJ64" s="186">
        <v>0</v>
      </c>
      <c r="BK64" s="180">
        <v>2520.1426129039587</v>
      </c>
      <c r="BL64" s="13"/>
      <c r="BM64" s="192"/>
      <c r="BN64" s="192"/>
      <c r="BO64" s="192"/>
      <c r="BP64" s="192"/>
    </row>
    <row r="65" spans="1:68" ht="14.5" x14ac:dyDescent="0.35">
      <c r="A65" s="181">
        <v>4700001</v>
      </c>
      <c r="B65" s="143" t="s">
        <v>154</v>
      </c>
      <c r="C65" s="127">
        <v>1364476.9321370891</v>
      </c>
      <c r="D65" s="127">
        <v>325030.8850801962</v>
      </c>
      <c r="E65" s="127">
        <v>636485.66127830534</v>
      </c>
      <c r="F65" s="127">
        <v>648882.16917377675</v>
      </c>
      <c r="G65" s="127">
        <v>2974875.647669367</v>
      </c>
      <c r="H65" s="127">
        <v>1370634.003978339</v>
      </c>
      <c r="I65" s="127">
        <v>330495.31338816573</v>
      </c>
      <c r="J65" s="127">
        <v>680023.59894692607</v>
      </c>
      <c r="K65" s="127">
        <v>687123.48808349087</v>
      </c>
      <c r="L65" s="127">
        <v>3068276.4043969214</v>
      </c>
      <c r="M65" s="127">
        <v>3068276.4043969214</v>
      </c>
      <c r="N65" s="127">
        <v>2708565.0251209061</v>
      </c>
      <c r="O65" s="162">
        <v>359711.37927601533</v>
      </c>
      <c r="P65" s="163">
        <v>359711.37927601533</v>
      </c>
      <c r="Q65" s="164">
        <v>272297.49626973242</v>
      </c>
      <c r="R65" s="165">
        <v>2795978.9081271891</v>
      </c>
      <c r="S65" s="166">
        <v>1.0322731343702487</v>
      </c>
      <c r="T65" s="167">
        <v>0.91125392227391155</v>
      </c>
      <c r="U65" s="149" t="b">
        <v>0</v>
      </c>
      <c r="V65" s="143">
        <v>2769585.8707070695</v>
      </c>
      <c r="W65" s="143">
        <v>2769585.87070707</v>
      </c>
      <c r="X65" s="143">
        <v>2769585.87070707</v>
      </c>
      <c r="Y65" s="143">
        <v>1242329.0697432023</v>
      </c>
      <c r="Z65" s="143">
        <v>295934.14706326491</v>
      </c>
      <c r="AA65" s="143">
        <v>579507.5173915216</v>
      </c>
      <c r="AB65" s="143">
        <v>590794.29092291754</v>
      </c>
      <c r="AC65" s="143">
        <v>2708565.0251209061</v>
      </c>
      <c r="AD65" s="168">
        <v>0.23885088919288647</v>
      </c>
      <c r="AE65" s="169">
        <v>0</v>
      </c>
      <c r="AF65" s="169">
        <v>0.9</v>
      </c>
      <c r="AG65" s="169">
        <v>0</v>
      </c>
      <c r="AH65" s="170">
        <v>0.9</v>
      </c>
      <c r="AI65" s="143">
        <v>2437708.5226088157</v>
      </c>
      <c r="AJ65" s="143">
        <v>0</v>
      </c>
      <c r="AK65" s="143">
        <v>2769585.87070707</v>
      </c>
      <c r="AL65" s="143">
        <v>2768261.9090305008</v>
      </c>
      <c r="AM65" s="143">
        <v>2768261.9090305008</v>
      </c>
      <c r="AN65" s="143">
        <v>0</v>
      </c>
      <c r="AO65" s="143">
        <v>2768261.9090305008</v>
      </c>
      <c r="AP65" s="143">
        <v>2768261.9090305027</v>
      </c>
      <c r="AQ65" s="143">
        <v>2768261.9090305027</v>
      </c>
      <c r="AR65" s="143">
        <v>0</v>
      </c>
      <c r="AS65" s="143">
        <v>2768261.9090305027</v>
      </c>
      <c r="AT65" s="143">
        <v>2768261.9090305022</v>
      </c>
      <c r="AU65" s="127">
        <v>2768261.9090305022</v>
      </c>
      <c r="AV65" s="143">
        <v>0</v>
      </c>
      <c r="AW65" s="143">
        <v>2619</v>
      </c>
      <c r="AX65" s="151">
        <v>1056.9919469379543</v>
      </c>
      <c r="AY65" s="152">
        <v>0</v>
      </c>
      <c r="AZ65" s="171">
        <v>0</v>
      </c>
      <c r="BA65" s="172">
        <v>2768261.9090305022</v>
      </c>
      <c r="BB65" s="182">
        <v>2765143.3548121853</v>
      </c>
      <c r="BC65" s="317">
        <v>1</v>
      </c>
      <c r="BD65" s="183">
        <v>1056.9919469379543</v>
      </c>
      <c r="BE65" s="176">
        <v>0</v>
      </c>
      <c r="BF65" s="186">
        <v>0</v>
      </c>
      <c r="BG65" s="176">
        <v>2</v>
      </c>
      <c r="BH65" s="186">
        <v>2113.9838938759085</v>
      </c>
      <c r="BI65" s="185">
        <v>0</v>
      </c>
      <c r="BJ65" s="186">
        <v>0</v>
      </c>
      <c r="BK65" s="180">
        <v>3170.9758408138628</v>
      </c>
      <c r="BL65" s="13"/>
      <c r="BM65" s="193"/>
      <c r="BN65" s="193"/>
      <c r="BO65" s="193"/>
      <c r="BP65" s="193"/>
    </row>
    <row r="66" spans="1:68" ht="14.5" x14ac:dyDescent="0.35">
      <c r="A66" s="181">
        <v>4701590</v>
      </c>
      <c r="B66" s="143" t="s">
        <v>155</v>
      </c>
      <c r="C66" s="127">
        <v>5639405.9009670727</v>
      </c>
      <c r="D66" s="127">
        <v>1347092.4006417473</v>
      </c>
      <c r="E66" s="127">
        <v>3763872.1624240172</v>
      </c>
      <c r="F66" s="127">
        <v>3750582.5422223578</v>
      </c>
      <c r="G66" s="127">
        <v>14500953.006255195</v>
      </c>
      <c r="H66" s="127">
        <v>5301982.853877265</v>
      </c>
      <c r="I66" s="127">
        <v>1278445.2157065701</v>
      </c>
      <c r="J66" s="127">
        <v>3602235.8688866077</v>
      </c>
      <c r="K66" s="127">
        <v>3639845.5567745846</v>
      </c>
      <c r="L66" s="127">
        <v>13822509.495245026</v>
      </c>
      <c r="M66" s="127">
        <v>13822509.495245026</v>
      </c>
      <c r="N66" s="127">
        <v>12869848.987813434</v>
      </c>
      <c r="O66" s="162">
        <v>952660.50743159279</v>
      </c>
      <c r="P66" s="163">
        <v>952660.50743159279</v>
      </c>
      <c r="Q66" s="164">
        <v>721153.36326245638</v>
      </c>
      <c r="R66" s="165">
        <v>13101356.131982571</v>
      </c>
      <c r="S66" s="166">
        <v>1.0179883341590374</v>
      </c>
      <c r="T66" s="167">
        <v>0.94782760948650213</v>
      </c>
      <c r="U66" s="149" t="b">
        <v>0</v>
      </c>
      <c r="V66" s="143">
        <v>12977684.032153554</v>
      </c>
      <c r="W66" s="143">
        <v>12977684.032153558</v>
      </c>
      <c r="X66" s="143">
        <v>12977684.032153558</v>
      </c>
      <c r="Y66" s="143">
        <v>5005071.2042941237</v>
      </c>
      <c r="Z66" s="143">
        <v>1195568.0265574162</v>
      </c>
      <c r="AA66" s="143">
        <v>3340502.2634675391</v>
      </c>
      <c r="AB66" s="143">
        <v>3328707.4934943537</v>
      </c>
      <c r="AC66" s="143">
        <v>12869848.987813434</v>
      </c>
      <c r="AD66" s="168">
        <v>0.18646813053321309</v>
      </c>
      <c r="AE66" s="169">
        <v>0</v>
      </c>
      <c r="AF66" s="169">
        <v>0.9</v>
      </c>
      <c r="AG66" s="169">
        <v>0</v>
      </c>
      <c r="AH66" s="170">
        <v>0.9</v>
      </c>
      <c r="AI66" s="143">
        <v>11582864.089032091</v>
      </c>
      <c r="AJ66" s="143">
        <v>0</v>
      </c>
      <c r="AK66" s="143">
        <v>12977684.032153558</v>
      </c>
      <c r="AL66" s="143">
        <v>12971480.232339686</v>
      </c>
      <c r="AM66" s="143">
        <v>12971480.232339686</v>
      </c>
      <c r="AN66" s="143">
        <v>0</v>
      </c>
      <c r="AO66" s="143">
        <v>12971480.232339686</v>
      </c>
      <c r="AP66" s="143">
        <v>12971480.232339693</v>
      </c>
      <c r="AQ66" s="143">
        <v>12971480.232339693</v>
      </c>
      <c r="AR66" s="143">
        <v>0</v>
      </c>
      <c r="AS66" s="143">
        <v>12971480.232339693</v>
      </c>
      <c r="AT66" s="143">
        <v>12971480.232339691</v>
      </c>
      <c r="AU66" s="127">
        <v>12971480.232339691</v>
      </c>
      <c r="AV66" s="143">
        <v>0</v>
      </c>
      <c r="AW66" s="143">
        <v>10131</v>
      </c>
      <c r="AX66" s="151">
        <v>1280.3751093021115</v>
      </c>
      <c r="AY66" s="152">
        <v>81</v>
      </c>
      <c r="AZ66" s="171">
        <v>103711.61335727306</v>
      </c>
      <c r="BA66" s="172">
        <v>12867769.84848622</v>
      </c>
      <c r="BB66" s="182">
        <v>12857679.275725136</v>
      </c>
      <c r="BC66" s="317">
        <v>4</v>
      </c>
      <c r="BD66" s="183">
        <v>5121.5004372084459</v>
      </c>
      <c r="BE66" s="176">
        <v>0</v>
      </c>
      <c r="BF66" s="186">
        <v>0</v>
      </c>
      <c r="BG66" s="176">
        <v>4</v>
      </c>
      <c r="BH66" s="186">
        <v>5121.5004372084459</v>
      </c>
      <c r="BI66" s="185">
        <v>0</v>
      </c>
      <c r="BJ66" s="186">
        <v>0</v>
      </c>
      <c r="BK66" s="180">
        <v>10243.000874416892</v>
      </c>
      <c r="BL66" s="13"/>
      <c r="BM66" s="194"/>
      <c r="BN66" s="195"/>
      <c r="BO66" s="196"/>
      <c r="BP66" s="194"/>
    </row>
    <row r="67" spans="1:68" ht="14.5" x14ac:dyDescent="0.35">
      <c r="A67" s="181">
        <v>4701620</v>
      </c>
      <c r="B67" s="143" t="s">
        <v>156</v>
      </c>
      <c r="C67" s="127">
        <v>213134.33385801548</v>
      </c>
      <c r="D67" s="127">
        <v>50911.682276095518</v>
      </c>
      <c r="E67" s="127">
        <v>148096.80498503524</v>
      </c>
      <c r="F67" s="127">
        <v>147573.89926284336</v>
      </c>
      <c r="G67" s="127">
        <v>559716.72038198961</v>
      </c>
      <c r="H67" s="127">
        <v>216663.7944433112</v>
      </c>
      <c r="I67" s="127">
        <v>52243.245415311416</v>
      </c>
      <c r="J67" s="127">
        <v>152369.4248751796</v>
      </c>
      <c r="K67" s="127">
        <v>153960.26087865245</v>
      </c>
      <c r="L67" s="127">
        <v>575236.72561245458</v>
      </c>
      <c r="M67" s="127">
        <v>575236.72561245458</v>
      </c>
      <c r="N67" s="127">
        <v>514244.986055927</v>
      </c>
      <c r="O67" s="162">
        <v>60991.73955652758</v>
      </c>
      <c r="P67" s="163">
        <v>60991.73955652758</v>
      </c>
      <c r="Q67" s="164">
        <v>46170.065589263475</v>
      </c>
      <c r="R67" s="165">
        <v>529066.66002319113</v>
      </c>
      <c r="S67" s="166">
        <v>1.0288222041423116</v>
      </c>
      <c r="T67" s="167">
        <v>0.91973727765711377</v>
      </c>
      <c r="U67" s="149" t="b">
        <v>0</v>
      </c>
      <c r="V67" s="143">
        <v>524072.46063379617</v>
      </c>
      <c r="W67" s="143">
        <v>524072.46063379623</v>
      </c>
      <c r="X67" s="143">
        <v>524072.46063379623</v>
      </c>
      <c r="Y67" s="143">
        <v>195819.16807497473</v>
      </c>
      <c r="Z67" s="143">
        <v>46775.58555743473</v>
      </c>
      <c r="AA67" s="143">
        <v>136065.32847988041</v>
      </c>
      <c r="AB67" s="143">
        <v>135584.90394363712</v>
      </c>
      <c r="AC67" s="143">
        <v>514244.986055927</v>
      </c>
      <c r="AD67" s="168">
        <v>0.40508806262230918</v>
      </c>
      <c r="AE67" s="169">
        <v>0</v>
      </c>
      <c r="AF67" s="169">
        <v>0</v>
      </c>
      <c r="AG67" s="169">
        <v>0.95</v>
      </c>
      <c r="AH67" s="170">
        <v>0.95</v>
      </c>
      <c r="AI67" s="143">
        <v>488532.73675313062</v>
      </c>
      <c r="AJ67" s="143">
        <v>0</v>
      </c>
      <c r="AK67" s="143">
        <v>524072.46063379623</v>
      </c>
      <c r="AL67" s="143">
        <v>523821.93514514354</v>
      </c>
      <c r="AM67" s="143">
        <v>523821.93514514354</v>
      </c>
      <c r="AN67" s="143">
        <v>0</v>
      </c>
      <c r="AO67" s="143">
        <v>523821.93514514354</v>
      </c>
      <c r="AP67" s="143">
        <v>523821.93514514389</v>
      </c>
      <c r="AQ67" s="143">
        <v>523821.93514514389</v>
      </c>
      <c r="AR67" s="143">
        <v>0</v>
      </c>
      <c r="AS67" s="143">
        <v>523821.93514514389</v>
      </c>
      <c r="AT67" s="143">
        <v>523821.93514514377</v>
      </c>
      <c r="AU67" s="127">
        <v>523821.93514514377</v>
      </c>
      <c r="AV67" s="143">
        <v>0</v>
      </c>
      <c r="AW67" s="143">
        <v>414</v>
      </c>
      <c r="AX67" s="151">
        <v>1265.270374746724</v>
      </c>
      <c r="AY67" s="152">
        <v>0</v>
      </c>
      <c r="AZ67" s="171">
        <v>0</v>
      </c>
      <c r="BA67" s="172">
        <v>523821.93514514377</v>
      </c>
      <c r="BB67" s="182">
        <v>523830.38794792275</v>
      </c>
      <c r="BC67" s="317">
        <v>0</v>
      </c>
      <c r="BD67" s="183">
        <v>0</v>
      </c>
      <c r="BE67" s="176">
        <v>0</v>
      </c>
      <c r="BF67" s="186">
        <v>0</v>
      </c>
      <c r="BG67" s="176">
        <v>0</v>
      </c>
      <c r="BH67" s="186">
        <v>0</v>
      </c>
      <c r="BI67" s="185">
        <v>0</v>
      </c>
      <c r="BJ67" s="186">
        <v>0</v>
      </c>
      <c r="BK67" s="180">
        <v>0</v>
      </c>
      <c r="BL67" s="13"/>
    </row>
    <row r="68" spans="1:68" ht="14.5" x14ac:dyDescent="0.35">
      <c r="A68" s="181">
        <v>4701650</v>
      </c>
      <c r="B68" s="143" t="s">
        <v>157</v>
      </c>
      <c r="C68" s="127">
        <v>565720.83047231927</v>
      </c>
      <c r="D68" s="127">
        <v>135134.48845441593</v>
      </c>
      <c r="E68" s="127">
        <v>289728.91765166458</v>
      </c>
      <c r="F68" s="127">
        <v>288705.93198401411</v>
      </c>
      <c r="G68" s="127">
        <v>1279290.1685624139</v>
      </c>
      <c r="H68" s="127">
        <v>582480.20100339467</v>
      </c>
      <c r="I68" s="127">
        <v>140451.04383391692</v>
      </c>
      <c r="J68" s="127">
        <v>314258.68297626555</v>
      </c>
      <c r="K68" s="127">
        <v>317539.74824045581</v>
      </c>
      <c r="L68" s="127">
        <v>1354729.676054033</v>
      </c>
      <c r="M68" s="127">
        <v>1354729.676054033</v>
      </c>
      <c r="N68" s="127">
        <v>1135392.3617220579</v>
      </c>
      <c r="O68" s="162">
        <v>219337.31433197507</v>
      </c>
      <c r="P68" s="163">
        <v>219337.31433197507</v>
      </c>
      <c r="Q68" s="164">
        <v>166035.89703314792</v>
      </c>
      <c r="R68" s="165">
        <v>1188693.779020885</v>
      </c>
      <c r="S68" s="166">
        <v>1.0469453724507927</v>
      </c>
      <c r="T68" s="167">
        <v>0.87743983174800866</v>
      </c>
      <c r="U68" s="149" t="b">
        <v>0</v>
      </c>
      <c r="V68" s="143">
        <v>1177472.9363673271</v>
      </c>
      <c r="W68" s="143">
        <v>1177472.9363673273</v>
      </c>
      <c r="X68" s="143">
        <v>1177472.9363673273</v>
      </c>
      <c r="Y68" s="143">
        <v>502087.11484676227</v>
      </c>
      <c r="Z68" s="143">
        <v>119934.21802715582</v>
      </c>
      <c r="AA68" s="143">
        <v>257139.47324504121</v>
      </c>
      <c r="AB68" s="143">
        <v>256231.55560309868</v>
      </c>
      <c r="AC68" s="143">
        <v>1135392.3617220579</v>
      </c>
      <c r="AD68" s="168">
        <v>0.30129940443963182</v>
      </c>
      <c r="AE68" s="169">
        <v>0</v>
      </c>
      <c r="AF68" s="169">
        <v>0</v>
      </c>
      <c r="AG68" s="169">
        <v>0.95</v>
      </c>
      <c r="AH68" s="170">
        <v>0.95</v>
      </c>
      <c r="AI68" s="143">
        <v>1078622.743635955</v>
      </c>
      <c r="AJ68" s="143">
        <v>0</v>
      </c>
      <c r="AK68" s="143">
        <v>1177472.9363673273</v>
      </c>
      <c r="AL68" s="143">
        <v>1176910.061946485</v>
      </c>
      <c r="AM68" s="143">
        <v>1176910.061946485</v>
      </c>
      <c r="AN68" s="143">
        <v>0</v>
      </c>
      <c r="AO68" s="143">
        <v>1176910.061946485</v>
      </c>
      <c r="AP68" s="143">
        <v>1176910.0619464857</v>
      </c>
      <c r="AQ68" s="143">
        <v>1176910.0619464857</v>
      </c>
      <c r="AR68" s="143">
        <v>0</v>
      </c>
      <c r="AS68" s="143">
        <v>1176910.0619464857</v>
      </c>
      <c r="AT68" s="143">
        <v>1176910.0619464854</v>
      </c>
      <c r="AU68" s="127">
        <v>1176910.0619464854</v>
      </c>
      <c r="AV68" s="143">
        <v>0</v>
      </c>
      <c r="AW68" s="143">
        <v>1113</v>
      </c>
      <c r="AX68" s="151">
        <v>1057.4214393050183</v>
      </c>
      <c r="AY68" s="152">
        <v>0</v>
      </c>
      <c r="AZ68" s="171">
        <v>0</v>
      </c>
      <c r="BA68" s="172">
        <v>1176910.0619464854</v>
      </c>
      <c r="BB68" s="182">
        <v>1173766.5022683765</v>
      </c>
      <c r="BC68" s="317">
        <v>2</v>
      </c>
      <c r="BD68" s="183">
        <v>2114.8428786100367</v>
      </c>
      <c r="BE68" s="176">
        <v>0</v>
      </c>
      <c r="BF68" s="186">
        <v>0</v>
      </c>
      <c r="BG68" s="176">
        <v>1</v>
      </c>
      <c r="BH68" s="186">
        <v>1057.4214393050183</v>
      </c>
      <c r="BI68" s="185">
        <v>0</v>
      </c>
      <c r="BJ68" s="186">
        <v>0</v>
      </c>
      <c r="BK68" s="180">
        <v>3172.264317915055</v>
      </c>
      <c r="BL68" s="13"/>
    </row>
    <row r="69" spans="1:68" ht="14.5" x14ac:dyDescent="0.35">
      <c r="A69" s="181">
        <v>4701680</v>
      </c>
      <c r="B69" s="143" t="s">
        <v>158</v>
      </c>
      <c r="C69" s="127">
        <v>575611.05478127603</v>
      </c>
      <c r="D69" s="127">
        <v>137496.97951131131</v>
      </c>
      <c r="E69" s="127">
        <v>289124.91129255481</v>
      </c>
      <c r="F69" s="127">
        <v>288104.05827308301</v>
      </c>
      <c r="G69" s="127">
        <v>1290337.0038582252</v>
      </c>
      <c r="H69" s="127">
        <v>615450.77841868147</v>
      </c>
      <c r="I69" s="127">
        <v>148401.10291885558</v>
      </c>
      <c r="J69" s="127">
        <v>332908.47706537502</v>
      </c>
      <c r="K69" s="127">
        <v>336384.25832274195</v>
      </c>
      <c r="L69" s="127">
        <v>1433144.6167256539</v>
      </c>
      <c r="M69" s="127">
        <v>1433144.6167256539</v>
      </c>
      <c r="N69" s="127">
        <v>1145196.6209310221</v>
      </c>
      <c r="O69" s="162">
        <v>287947.99579463177</v>
      </c>
      <c r="P69" s="163">
        <v>287947.99579463177</v>
      </c>
      <c r="Q69" s="164">
        <v>217973.41654460607</v>
      </c>
      <c r="R69" s="165">
        <v>1215171.2001810479</v>
      </c>
      <c r="S69" s="166">
        <v>1.0611026770172776</v>
      </c>
      <c r="T69" s="167">
        <v>0.84790549816066996</v>
      </c>
      <c r="U69" s="149" t="b">
        <v>0</v>
      </c>
      <c r="V69" s="143">
        <v>1203700.4201744446</v>
      </c>
      <c r="W69" s="143">
        <v>1203700.4201744448</v>
      </c>
      <c r="X69" s="143">
        <v>1203700.4201744448</v>
      </c>
      <c r="Y69" s="143">
        <v>510864.86160981754</v>
      </c>
      <c r="Z69" s="143">
        <v>122030.97009056759</v>
      </c>
      <c r="AA69" s="143">
        <v>256603.40705504187</v>
      </c>
      <c r="AB69" s="143">
        <v>255697.38217559512</v>
      </c>
      <c r="AC69" s="143">
        <v>1145196.6209310221</v>
      </c>
      <c r="AD69" s="168">
        <v>0.30215827338129497</v>
      </c>
      <c r="AE69" s="169">
        <v>0</v>
      </c>
      <c r="AF69" s="169">
        <v>0</v>
      </c>
      <c r="AG69" s="169">
        <v>0.95</v>
      </c>
      <c r="AH69" s="170">
        <v>0.95</v>
      </c>
      <c r="AI69" s="143">
        <v>1087936.7898844709</v>
      </c>
      <c r="AJ69" s="143">
        <v>0</v>
      </c>
      <c r="AK69" s="143">
        <v>1203700.4201744448</v>
      </c>
      <c r="AL69" s="143">
        <v>1203125.0080728605</v>
      </c>
      <c r="AM69" s="143">
        <v>1203125.0080728605</v>
      </c>
      <c r="AN69" s="143">
        <v>0</v>
      </c>
      <c r="AO69" s="143">
        <v>1203125.0080728605</v>
      </c>
      <c r="AP69" s="143">
        <v>1203125.0080728612</v>
      </c>
      <c r="AQ69" s="143">
        <v>1203125.0080728612</v>
      </c>
      <c r="AR69" s="143">
        <v>0</v>
      </c>
      <c r="AS69" s="143">
        <v>1203125.0080728612</v>
      </c>
      <c r="AT69" s="143">
        <v>1203125.008072861</v>
      </c>
      <c r="AU69" s="127">
        <v>1203125.008072861</v>
      </c>
      <c r="AV69" s="143">
        <v>0</v>
      </c>
      <c r="AW69" s="143">
        <v>1176</v>
      </c>
      <c r="AX69" s="151">
        <v>1023.0654830551539</v>
      </c>
      <c r="AY69" s="152">
        <v>0</v>
      </c>
      <c r="AZ69" s="171">
        <v>0</v>
      </c>
      <c r="BA69" s="172">
        <v>1203125.008072861</v>
      </c>
      <c r="BB69" s="182">
        <v>1201114.8211326851</v>
      </c>
      <c r="BC69" s="317">
        <v>0</v>
      </c>
      <c r="BD69" s="183">
        <v>0</v>
      </c>
      <c r="BE69" s="176">
        <v>1</v>
      </c>
      <c r="BF69" s="186">
        <v>1023.0654830551539</v>
      </c>
      <c r="BG69" s="176">
        <v>1</v>
      </c>
      <c r="BH69" s="186">
        <v>1023.0654830551539</v>
      </c>
      <c r="BI69" s="185">
        <v>0</v>
      </c>
      <c r="BJ69" s="186">
        <v>0</v>
      </c>
      <c r="BK69" s="180">
        <v>2046.1309661103078</v>
      </c>
      <c r="BL69" s="13"/>
    </row>
    <row r="70" spans="1:68" ht="14.5" x14ac:dyDescent="0.35">
      <c r="A70" s="181">
        <v>4701740</v>
      </c>
      <c r="B70" s="143" t="s">
        <v>159</v>
      </c>
      <c r="C70" s="127">
        <v>1094847.8310014992</v>
      </c>
      <c r="D70" s="127">
        <v>261527.75999831897</v>
      </c>
      <c r="E70" s="127">
        <v>534314.81618641096</v>
      </c>
      <c r="F70" s="127">
        <v>532428.23750658031</v>
      </c>
      <c r="G70" s="127">
        <v>2423118.6446928093</v>
      </c>
      <c r="H70" s="127">
        <v>1010574.364903464</v>
      </c>
      <c r="I70" s="127">
        <v>243675.62052407328</v>
      </c>
      <c r="J70" s="127">
        <v>480883.3345677699</v>
      </c>
      <c r="K70" s="127">
        <v>479185.41375592229</v>
      </c>
      <c r="L70" s="127">
        <v>2214318.7337512295</v>
      </c>
      <c r="M70" s="127">
        <v>2214318.7337512295</v>
      </c>
      <c r="N70" s="127">
        <v>2150560.1061736727</v>
      </c>
      <c r="O70" s="162">
        <v>63758.627577556763</v>
      </c>
      <c r="P70" s="163">
        <v>63758.627577556763</v>
      </c>
      <c r="Q70" s="164">
        <v>48264.568916073295</v>
      </c>
      <c r="R70" s="165">
        <v>2166054.1648351564</v>
      </c>
      <c r="S70" s="166">
        <v>1.0072046619934056</v>
      </c>
      <c r="T70" s="167">
        <v>0.97820342293979101</v>
      </c>
      <c r="U70" s="149" t="b">
        <v>0</v>
      </c>
      <c r="V70" s="143">
        <v>2145607.3909126758</v>
      </c>
      <c r="W70" s="143">
        <v>2145607.3909126762</v>
      </c>
      <c r="X70" s="143">
        <v>2145607.3909126762</v>
      </c>
      <c r="Y70" s="143">
        <v>971696.56667021976</v>
      </c>
      <c r="Z70" s="143">
        <v>232110.4534196879</v>
      </c>
      <c r="AA70" s="143">
        <v>474213.72880141751</v>
      </c>
      <c r="AB70" s="143">
        <v>472539.35728234728</v>
      </c>
      <c r="AC70" s="143">
        <v>2150560.1061736727</v>
      </c>
      <c r="AD70" s="168">
        <v>0.24329091596321029</v>
      </c>
      <c r="AE70" s="169">
        <v>0</v>
      </c>
      <c r="AF70" s="169">
        <v>0.9</v>
      </c>
      <c r="AG70" s="169">
        <v>0</v>
      </c>
      <c r="AH70" s="170">
        <v>0.9</v>
      </c>
      <c r="AI70" s="143">
        <v>1935504.0955563055</v>
      </c>
      <c r="AJ70" s="143">
        <v>0</v>
      </c>
      <c r="AK70" s="143">
        <v>2145607.3909126762</v>
      </c>
      <c r="AL70" s="143">
        <v>2144581.7133958396</v>
      </c>
      <c r="AM70" s="143">
        <v>2144581.7133958396</v>
      </c>
      <c r="AN70" s="143">
        <v>0</v>
      </c>
      <c r="AO70" s="143">
        <v>2144581.7133958396</v>
      </c>
      <c r="AP70" s="143">
        <v>2144581.713395841</v>
      </c>
      <c r="AQ70" s="143">
        <v>2144581.713395841</v>
      </c>
      <c r="AR70" s="143">
        <v>0</v>
      </c>
      <c r="AS70" s="143">
        <v>2144581.713395841</v>
      </c>
      <c r="AT70" s="143">
        <v>2144581.7133958405</v>
      </c>
      <c r="AU70" s="127">
        <v>2144581.7133958405</v>
      </c>
      <c r="AV70" s="143">
        <v>0</v>
      </c>
      <c r="AW70" s="143">
        <v>1931</v>
      </c>
      <c r="AX70" s="151">
        <v>1110.6067909869707</v>
      </c>
      <c r="AY70" s="152">
        <v>0</v>
      </c>
      <c r="AZ70" s="171">
        <v>0</v>
      </c>
      <c r="BA70" s="172">
        <v>2144581.7133958405</v>
      </c>
      <c r="BB70" s="182">
        <v>2144603.8951595044</v>
      </c>
      <c r="BC70" s="317">
        <v>0</v>
      </c>
      <c r="BD70" s="183">
        <v>0</v>
      </c>
      <c r="BE70" s="176">
        <v>0</v>
      </c>
      <c r="BF70" s="186">
        <v>0</v>
      </c>
      <c r="BG70" s="176">
        <v>0</v>
      </c>
      <c r="BH70" s="186">
        <v>0</v>
      </c>
      <c r="BI70" s="185">
        <v>0</v>
      </c>
      <c r="BJ70" s="186">
        <v>0</v>
      </c>
      <c r="BK70" s="180">
        <v>0</v>
      </c>
      <c r="BL70" s="13"/>
    </row>
    <row r="71" spans="1:68" ht="14.5" x14ac:dyDescent="0.35">
      <c r="A71" s="181">
        <v>4701770</v>
      </c>
      <c r="B71" s="143" t="s">
        <v>160</v>
      </c>
      <c r="C71" s="127">
        <v>481653.92384618812</v>
      </c>
      <c r="D71" s="127">
        <v>115053.31447080518</v>
      </c>
      <c r="E71" s="127">
        <v>253432.38261156902</v>
      </c>
      <c r="F71" s="127">
        <v>252537.55410348804</v>
      </c>
      <c r="G71" s="127">
        <v>1102677.1750320503</v>
      </c>
      <c r="H71" s="127">
        <v>473101.61878442863</v>
      </c>
      <c r="I71" s="127">
        <v>114077.03829816791</v>
      </c>
      <c r="J71" s="127">
        <v>254395.44987875482</v>
      </c>
      <c r="K71" s="127">
        <v>257051.50401243893</v>
      </c>
      <c r="L71" s="127">
        <v>1098625.6109737903</v>
      </c>
      <c r="M71" s="127">
        <v>1098625.6109737903</v>
      </c>
      <c r="N71" s="127">
        <v>978645.24620206608</v>
      </c>
      <c r="O71" s="162">
        <v>119980.36477172421</v>
      </c>
      <c r="P71" s="163">
        <v>119980.36477172421</v>
      </c>
      <c r="Q71" s="164">
        <v>90823.795996180997</v>
      </c>
      <c r="R71" s="165">
        <v>1007801.8149776093</v>
      </c>
      <c r="S71" s="166">
        <v>1.0297927863939402</v>
      </c>
      <c r="T71" s="167">
        <v>0.91732962067425561</v>
      </c>
      <c r="U71" s="149" t="b">
        <v>0</v>
      </c>
      <c r="V71" s="143">
        <v>998288.52754276758</v>
      </c>
      <c r="W71" s="143">
        <v>998288.5275427677</v>
      </c>
      <c r="X71" s="143">
        <v>998288.5275427677</v>
      </c>
      <c r="Y71" s="143">
        <v>427476.26736079232</v>
      </c>
      <c r="Z71" s="143">
        <v>102111.82548815536</v>
      </c>
      <c r="AA71" s="143">
        <v>224925.6646391236</v>
      </c>
      <c r="AB71" s="143">
        <v>224131.48871399477</v>
      </c>
      <c r="AC71" s="143">
        <v>978645.24620206608</v>
      </c>
      <c r="AD71" s="168">
        <v>0.29963539940338085</v>
      </c>
      <c r="AE71" s="169">
        <v>0</v>
      </c>
      <c r="AF71" s="169">
        <v>0.9</v>
      </c>
      <c r="AG71" s="169">
        <v>0</v>
      </c>
      <c r="AH71" s="170">
        <v>0.9</v>
      </c>
      <c r="AI71" s="143">
        <v>880780.72158185951</v>
      </c>
      <c r="AJ71" s="143">
        <v>0</v>
      </c>
      <c r="AK71" s="143">
        <v>998288.5275427677</v>
      </c>
      <c r="AL71" s="143">
        <v>997811.30971514783</v>
      </c>
      <c r="AM71" s="143">
        <v>997811.30971514783</v>
      </c>
      <c r="AN71" s="143">
        <v>0</v>
      </c>
      <c r="AO71" s="143">
        <v>997811.30971514783</v>
      </c>
      <c r="AP71" s="143">
        <v>997811.30971514853</v>
      </c>
      <c r="AQ71" s="143">
        <v>997811.30971514853</v>
      </c>
      <c r="AR71" s="143">
        <v>0</v>
      </c>
      <c r="AS71" s="143">
        <v>997811.30971514853</v>
      </c>
      <c r="AT71" s="143">
        <v>997811.30971514841</v>
      </c>
      <c r="AU71" s="127">
        <v>997811.30971514841</v>
      </c>
      <c r="AV71" s="143">
        <v>0</v>
      </c>
      <c r="AW71" s="143">
        <v>904</v>
      </c>
      <c r="AX71" s="151">
        <v>1103.7735726937483</v>
      </c>
      <c r="AY71" s="152">
        <v>0</v>
      </c>
      <c r="AZ71" s="171">
        <v>0</v>
      </c>
      <c r="BA71" s="172">
        <v>997811.30971514841</v>
      </c>
      <c r="BB71" s="182">
        <v>995621.3105233825</v>
      </c>
      <c r="BC71" s="317">
        <v>2</v>
      </c>
      <c r="BD71" s="183">
        <v>2207.5471453874966</v>
      </c>
      <c r="BE71" s="176">
        <v>0</v>
      </c>
      <c r="BF71" s="186">
        <v>0</v>
      </c>
      <c r="BG71" s="176">
        <v>0</v>
      </c>
      <c r="BH71" s="186">
        <v>0</v>
      </c>
      <c r="BI71" s="185">
        <v>0</v>
      </c>
      <c r="BJ71" s="186">
        <v>0</v>
      </c>
      <c r="BK71" s="180">
        <v>2207.5471453874966</v>
      </c>
      <c r="BL71" s="13"/>
    </row>
    <row r="72" spans="1:68" ht="14.5" x14ac:dyDescent="0.35">
      <c r="A72" s="181">
        <v>4701800</v>
      </c>
      <c r="B72" s="143" t="s">
        <v>161</v>
      </c>
      <c r="C72" s="127">
        <v>435169.8695940919</v>
      </c>
      <c r="D72" s="127">
        <v>103949.60650339689</v>
      </c>
      <c r="E72" s="127">
        <v>174326.342053506</v>
      </c>
      <c r="F72" s="127">
        <v>173710.82410362331</v>
      </c>
      <c r="G72" s="127">
        <v>887156.64225461811</v>
      </c>
      <c r="H72" s="127">
        <v>446934.49385166127</v>
      </c>
      <c r="I72" s="127">
        <v>107767.46759583562</v>
      </c>
      <c r="J72" s="127">
        <v>186001.36909250083</v>
      </c>
      <c r="K72" s="127">
        <v>187943.34449137098</v>
      </c>
      <c r="L72" s="127">
        <v>928646.67503136862</v>
      </c>
      <c r="M72" s="127">
        <v>928646.67503136862</v>
      </c>
      <c r="N72" s="127">
        <v>787367.01025287248</v>
      </c>
      <c r="O72" s="162">
        <v>141279.66477849614</v>
      </c>
      <c r="P72" s="163">
        <v>141279.66477849614</v>
      </c>
      <c r="Q72" s="164">
        <v>106947.12819605452</v>
      </c>
      <c r="R72" s="165">
        <v>821699.54683531413</v>
      </c>
      <c r="S72" s="166">
        <v>1.0436042355539068</v>
      </c>
      <c r="T72" s="167">
        <v>0.88483550194971416</v>
      </c>
      <c r="U72" s="149" t="b">
        <v>0</v>
      </c>
      <c r="V72" s="143">
        <v>813942.99801991321</v>
      </c>
      <c r="W72" s="143">
        <v>813942.99801991333</v>
      </c>
      <c r="X72" s="143">
        <v>813942.99801991333</v>
      </c>
      <c r="Y72" s="143">
        <v>386220.85757443239</v>
      </c>
      <c r="Z72" s="143">
        <v>92257.090790119822</v>
      </c>
      <c r="AA72" s="143">
        <v>154717.67240806465</v>
      </c>
      <c r="AB72" s="143">
        <v>154171.3894802556</v>
      </c>
      <c r="AC72" s="143">
        <v>787367.01025287248</v>
      </c>
      <c r="AD72" s="168">
        <v>0.21430363864491844</v>
      </c>
      <c r="AE72" s="169">
        <v>0</v>
      </c>
      <c r="AF72" s="169">
        <v>0.9</v>
      </c>
      <c r="AG72" s="169">
        <v>0</v>
      </c>
      <c r="AH72" s="170">
        <v>0.9</v>
      </c>
      <c r="AI72" s="143">
        <v>708630.30922758521</v>
      </c>
      <c r="AJ72" s="143">
        <v>0</v>
      </c>
      <c r="AK72" s="143">
        <v>813942.99801991333</v>
      </c>
      <c r="AL72" s="143">
        <v>813553.90398687113</v>
      </c>
      <c r="AM72" s="143">
        <v>813553.90398687113</v>
      </c>
      <c r="AN72" s="143">
        <v>0</v>
      </c>
      <c r="AO72" s="143">
        <v>813553.90398687113</v>
      </c>
      <c r="AP72" s="143">
        <v>813553.90398687159</v>
      </c>
      <c r="AQ72" s="143">
        <v>813553.90398687159</v>
      </c>
      <c r="AR72" s="143">
        <v>0</v>
      </c>
      <c r="AS72" s="143">
        <v>813553.90398687159</v>
      </c>
      <c r="AT72" s="143">
        <v>813553.90398687148</v>
      </c>
      <c r="AU72" s="127">
        <v>813553.90398687148</v>
      </c>
      <c r="AV72" s="143">
        <v>0</v>
      </c>
      <c r="AW72" s="143">
        <v>854</v>
      </c>
      <c r="AX72" s="151">
        <v>952.63923183474412</v>
      </c>
      <c r="AY72" s="152">
        <v>0</v>
      </c>
      <c r="AZ72" s="171">
        <v>0</v>
      </c>
      <c r="BA72" s="172">
        <v>813553.90398687148</v>
      </c>
      <c r="BB72" s="182">
        <v>812620.94743592502</v>
      </c>
      <c r="BC72" s="317">
        <v>0</v>
      </c>
      <c r="BD72" s="183">
        <v>0</v>
      </c>
      <c r="BE72" s="176">
        <v>1</v>
      </c>
      <c r="BF72" s="186">
        <v>952.63923183474412</v>
      </c>
      <c r="BG72" s="176">
        <v>0</v>
      </c>
      <c r="BH72" s="186">
        <v>0</v>
      </c>
      <c r="BI72" s="185">
        <v>0</v>
      </c>
      <c r="BJ72" s="186">
        <v>0</v>
      </c>
      <c r="BK72" s="180">
        <v>952.63923183474412</v>
      </c>
      <c r="BL72" s="13"/>
    </row>
    <row r="73" spans="1:68" ht="14.5" x14ac:dyDescent="0.35">
      <c r="A73" s="181">
        <v>4701830</v>
      </c>
      <c r="B73" s="143" t="s">
        <v>162</v>
      </c>
      <c r="C73" s="127">
        <v>465829.56495185755</v>
      </c>
      <c r="D73" s="127">
        <v>111273.32877977256</v>
      </c>
      <c r="E73" s="127">
        <v>208164.25807180352</v>
      </c>
      <c r="F73" s="127">
        <v>207429.26394608562</v>
      </c>
      <c r="G73" s="127">
        <v>992696.41574951925</v>
      </c>
      <c r="H73" s="127">
        <v>497175.37372257415</v>
      </c>
      <c r="I73" s="127">
        <v>119881.84334431362</v>
      </c>
      <c r="J73" s="127">
        <v>236449.32609515687</v>
      </c>
      <c r="K73" s="127">
        <v>238918.01101181394</v>
      </c>
      <c r="L73" s="127">
        <v>1092424.5541738586</v>
      </c>
      <c r="M73" s="127">
        <v>1092424.5541738586</v>
      </c>
      <c r="N73" s="127">
        <v>881035.40201315912</v>
      </c>
      <c r="O73" s="162">
        <v>211389.15216069948</v>
      </c>
      <c r="P73" s="163">
        <v>211389.15216069948</v>
      </c>
      <c r="Q73" s="164">
        <v>160019.22704750524</v>
      </c>
      <c r="R73" s="165">
        <v>932405.3271263534</v>
      </c>
      <c r="S73" s="166">
        <v>1.0583063120912217</v>
      </c>
      <c r="T73" s="167">
        <v>0.85351919596084225</v>
      </c>
      <c r="U73" s="149" t="b">
        <v>0</v>
      </c>
      <c r="V73" s="143">
        <v>923603.75547714217</v>
      </c>
      <c r="W73" s="143">
        <v>923603.7554771424</v>
      </c>
      <c r="X73" s="143">
        <v>923603.7554771424</v>
      </c>
      <c r="Y73" s="143">
        <v>413431.87253990408</v>
      </c>
      <c r="Z73" s="143">
        <v>98757.022186696486</v>
      </c>
      <c r="AA73" s="143">
        <v>184749.41370327119</v>
      </c>
      <c r="AB73" s="143">
        <v>184097.09358328741</v>
      </c>
      <c r="AC73" s="143">
        <v>881035.40201315912</v>
      </c>
      <c r="AD73" s="168">
        <v>0.25165562913907286</v>
      </c>
      <c r="AE73" s="169">
        <v>0</v>
      </c>
      <c r="AF73" s="169">
        <v>0.9</v>
      </c>
      <c r="AG73" s="169">
        <v>0</v>
      </c>
      <c r="AH73" s="170">
        <v>0.9</v>
      </c>
      <c r="AI73" s="143">
        <v>792931.86181184324</v>
      </c>
      <c r="AJ73" s="143">
        <v>0</v>
      </c>
      <c r="AK73" s="143">
        <v>923603.7554771424</v>
      </c>
      <c r="AL73" s="143">
        <v>923162.23965720681</v>
      </c>
      <c r="AM73" s="143">
        <v>923162.23965720681</v>
      </c>
      <c r="AN73" s="143">
        <v>0</v>
      </c>
      <c r="AO73" s="143">
        <v>923162.23965720681</v>
      </c>
      <c r="AP73" s="143">
        <v>923162.23965720739</v>
      </c>
      <c r="AQ73" s="143">
        <v>923162.23965720739</v>
      </c>
      <c r="AR73" s="143">
        <v>0</v>
      </c>
      <c r="AS73" s="143">
        <v>923162.23965720739</v>
      </c>
      <c r="AT73" s="143">
        <v>923162.23965720716</v>
      </c>
      <c r="AU73" s="127">
        <v>923162.23965720716</v>
      </c>
      <c r="AV73" s="143">
        <v>0</v>
      </c>
      <c r="AW73" s="143">
        <v>950</v>
      </c>
      <c r="AX73" s="151">
        <v>971.7497259549549</v>
      </c>
      <c r="AY73" s="152">
        <v>0</v>
      </c>
      <c r="AZ73" s="171">
        <v>0</v>
      </c>
      <c r="BA73" s="172">
        <v>923162.23965720716</v>
      </c>
      <c r="BB73" s="182">
        <v>920274.06067588727</v>
      </c>
      <c r="BC73" s="317">
        <v>1</v>
      </c>
      <c r="BD73" s="183">
        <v>971.7497259549549</v>
      </c>
      <c r="BE73" s="176">
        <v>1</v>
      </c>
      <c r="BF73" s="186">
        <v>971.7497259549549</v>
      </c>
      <c r="BG73" s="176">
        <v>1</v>
      </c>
      <c r="BH73" s="186">
        <v>971.7497259549549</v>
      </c>
      <c r="BI73" s="185">
        <v>0</v>
      </c>
      <c r="BJ73" s="186">
        <v>0</v>
      </c>
      <c r="BK73" s="180">
        <v>2915.2491778648646</v>
      </c>
      <c r="BL73" s="13"/>
    </row>
    <row r="74" spans="1:68" ht="14.5" x14ac:dyDescent="0.35">
      <c r="A74" s="181">
        <v>4701860</v>
      </c>
      <c r="B74" s="143" t="s">
        <v>163</v>
      </c>
      <c r="C74" s="127">
        <v>529127.00052917982</v>
      </c>
      <c r="D74" s="127">
        <v>126393.271543903</v>
      </c>
      <c r="E74" s="127">
        <v>255083.61294019065</v>
      </c>
      <c r="F74" s="127">
        <v>254182.95420648417</v>
      </c>
      <c r="G74" s="127">
        <v>1164786.8392197576</v>
      </c>
      <c r="H74" s="127">
        <v>539566.11611365678</v>
      </c>
      <c r="I74" s="127">
        <v>130103.34788209194</v>
      </c>
      <c r="J74" s="127">
        <v>267079.22780973103</v>
      </c>
      <c r="K74" s="127">
        <v>269867.70884342602</v>
      </c>
      <c r="L74" s="127">
        <v>1206616.4006489057</v>
      </c>
      <c r="M74" s="127">
        <v>1206616.4006489057</v>
      </c>
      <c r="N74" s="127">
        <v>1033768.6576381826</v>
      </c>
      <c r="O74" s="162">
        <v>172847.74301072303</v>
      </c>
      <c r="P74" s="163">
        <v>172847.74301072303</v>
      </c>
      <c r="Q74" s="164">
        <v>130843.81081416699</v>
      </c>
      <c r="R74" s="165">
        <v>1075772.5898347388</v>
      </c>
      <c r="S74" s="166">
        <v>1.0406318491919857</v>
      </c>
      <c r="T74" s="167">
        <v>0.89156138542141439</v>
      </c>
      <c r="U74" s="149" t="b">
        <v>0</v>
      </c>
      <c r="V74" s="143">
        <v>1065617.6826798541</v>
      </c>
      <c r="W74" s="143">
        <v>1065617.6826798543</v>
      </c>
      <c r="X74" s="143">
        <v>1065617.6826798543</v>
      </c>
      <c r="Y74" s="143">
        <v>469609.45182345755</v>
      </c>
      <c r="Z74" s="143">
        <v>112176.23539253206</v>
      </c>
      <c r="AA74" s="143">
        <v>226391.16038718176</v>
      </c>
      <c r="AB74" s="143">
        <v>225591.81003501129</v>
      </c>
      <c r="AC74" s="143">
        <v>1033768.6576381826</v>
      </c>
      <c r="AD74" s="168">
        <v>0.26490236382322713</v>
      </c>
      <c r="AE74" s="169">
        <v>0</v>
      </c>
      <c r="AF74" s="169">
        <v>0.9</v>
      </c>
      <c r="AG74" s="169">
        <v>0</v>
      </c>
      <c r="AH74" s="170">
        <v>0.9</v>
      </c>
      <c r="AI74" s="143">
        <v>930391.79187436437</v>
      </c>
      <c r="AJ74" s="143">
        <v>0</v>
      </c>
      <c r="AK74" s="143">
        <v>1065617.6826798543</v>
      </c>
      <c r="AL74" s="143">
        <v>1065108.2790940457</v>
      </c>
      <c r="AM74" s="143">
        <v>1065108.2790940457</v>
      </c>
      <c r="AN74" s="143">
        <v>0</v>
      </c>
      <c r="AO74" s="143">
        <v>1065108.2790940457</v>
      </c>
      <c r="AP74" s="143">
        <v>1065108.2790940464</v>
      </c>
      <c r="AQ74" s="143">
        <v>1065108.2790940464</v>
      </c>
      <c r="AR74" s="143">
        <v>0</v>
      </c>
      <c r="AS74" s="143">
        <v>1065108.2790940464</v>
      </c>
      <c r="AT74" s="143">
        <v>1065108.2790940462</v>
      </c>
      <c r="AU74" s="127">
        <v>1065108.2790940462</v>
      </c>
      <c r="AV74" s="143">
        <v>0</v>
      </c>
      <c r="AW74" s="143">
        <v>1031</v>
      </c>
      <c r="AX74" s="151">
        <v>1033.0827149311797</v>
      </c>
      <c r="AY74" s="152">
        <v>0</v>
      </c>
      <c r="AZ74" s="171">
        <v>0</v>
      </c>
      <c r="BA74" s="172">
        <v>1065108.2790940462</v>
      </c>
      <c r="BB74" s="182">
        <v>1059966.5265406372</v>
      </c>
      <c r="BC74" s="317">
        <v>2</v>
      </c>
      <c r="BD74" s="183">
        <v>2066.1654298623594</v>
      </c>
      <c r="BE74" s="176">
        <v>0</v>
      </c>
      <c r="BF74" s="186">
        <v>0</v>
      </c>
      <c r="BG74" s="176">
        <v>3</v>
      </c>
      <c r="BH74" s="186">
        <v>3099.2481447935388</v>
      </c>
      <c r="BI74" s="185">
        <v>0</v>
      </c>
      <c r="BJ74" s="186">
        <v>0</v>
      </c>
      <c r="BK74" s="180">
        <v>5165.4135746558986</v>
      </c>
      <c r="BL74" s="13"/>
    </row>
    <row r="75" spans="1:68" ht="14.5" x14ac:dyDescent="0.35">
      <c r="A75" s="181">
        <v>4701890</v>
      </c>
      <c r="B75" s="143" t="s">
        <v>164</v>
      </c>
      <c r="C75" s="127">
        <v>98902.243089566357</v>
      </c>
      <c r="D75" s="127">
        <v>23624.910568953837</v>
      </c>
      <c r="E75" s="127">
        <v>55809.731512761122</v>
      </c>
      <c r="F75" s="127">
        <v>55612.676431357009</v>
      </c>
      <c r="G75" s="127">
        <v>233949.56160263834</v>
      </c>
      <c r="H75" s="127">
        <v>93678.307259306108</v>
      </c>
      <c r="I75" s="127">
        <v>22588.263114349622</v>
      </c>
      <c r="J75" s="127">
        <v>50228.758361485008</v>
      </c>
      <c r="K75" s="127">
        <v>50299.106216407221</v>
      </c>
      <c r="L75" s="127">
        <v>216794.43495154794</v>
      </c>
      <c r="M75" s="127">
        <v>216794.43495154794</v>
      </c>
      <c r="N75" s="127">
        <v>207634.32081272989</v>
      </c>
      <c r="O75" s="162">
        <v>9160.1141388180549</v>
      </c>
      <c r="P75" s="163">
        <v>9160.1141388180549</v>
      </c>
      <c r="Q75" s="164">
        <v>6934.1040880200053</v>
      </c>
      <c r="R75" s="165">
        <v>209860.33086352792</v>
      </c>
      <c r="S75" s="166">
        <v>1.0107208193813282</v>
      </c>
      <c r="T75" s="167">
        <v>0.96801530403873259</v>
      </c>
      <c r="U75" s="149" t="b">
        <v>0</v>
      </c>
      <c r="V75" s="143">
        <v>207879.32465873152</v>
      </c>
      <c r="W75" s="143">
        <v>207879.32465873155</v>
      </c>
      <c r="X75" s="143">
        <v>207879.32465873155</v>
      </c>
      <c r="Y75" s="143">
        <v>87777.46763055287</v>
      </c>
      <c r="Z75" s="143">
        <v>20967.520634118151</v>
      </c>
      <c r="AA75" s="143">
        <v>49532.111186748567</v>
      </c>
      <c r="AB75" s="143">
        <v>49357.221361310316</v>
      </c>
      <c r="AC75" s="143">
        <v>207634.32081272989</v>
      </c>
      <c r="AD75" s="168">
        <v>0.29392446633825942</v>
      </c>
      <c r="AE75" s="169">
        <v>0</v>
      </c>
      <c r="AF75" s="169">
        <v>0.9</v>
      </c>
      <c r="AG75" s="169">
        <v>0</v>
      </c>
      <c r="AH75" s="170">
        <v>0.9</v>
      </c>
      <c r="AI75" s="143">
        <v>186870.88873145691</v>
      </c>
      <c r="AJ75" s="143">
        <v>0</v>
      </c>
      <c r="AK75" s="143">
        <v>207879.32465873155</v>
      </c>
      <c r="AL75" s="143">
        <v>207779.95086349733</v>
      </c>
      <c r="AM75" s="143">
        <v>207779.95086349733</v>
      </c>
      <c r="AN75" s="143">
        <v>0</v>
      </c>
      <c r="AO75" s="143">
        <v>207779.95086349733</v>
      </c>
      <c r="AP75" s="143">
        <v>207779.95086349748</v>
      </c>
      <c r="AQ75" s="143">
        <v>207779.95086349748</v>
      </c>
      <c r="AR75" s="143">
        <v>0</v>
      </c>
      <c r="AS75" s="143">
        <v>207779.95086349748</v>
      </c>
      <c r="AT75" s="143">
        <v>207779.95086349745</v>
      </c>
      <c r="AU75" s="127">
        <v>207779.95086349745</v>
      </c>
      <c r="AV75" s="143">
        <v>0</v>
      </c>
      <c r="AW75" s="143">
        <v>179</v>
      </c>
      <c r="AX75" s="151">
        <v>1160.7818483994272</v>
      </c>
      <c r="AY75" s="152">
        <v>0</v>
      </c>
      <c r="AZ75" s="171">
        <v>0</v>
      </c>
      <c r="BA75" s="172">
        <v>207779.95086349745</v>
      </c>
      <c r="BB75" s="182">
        <v>206620.61038997895</v>
      </c>
      <c r="BC75" s="317">
        <v>0</v>
      </c>
      <c r="BD75" s="183">
        <v>0</v>
      </c>
      <c r="BE75" s="176">
        <v>1</v>
      </c>
      <c r="BF75" s="186">
        <v>1160.7818483994272</v>
      </c>
      <c r="BG75" s="176">
        <v>0</v>
      </c>
      <c r="BH75" s="186">
        <v>0</v>
      </c>
      <c r="BI75" s="185">
        <v>0</v>
      </c>
      <c r="BJ75" s="186">
        <v>0</v>
      </c>
      <c r="BK75" s="180">
        <v>1160.7818483994272</v>
      </c>
      <c r="BL75" s="13"/>
    </row>
    <row r="76" spans="1:68" ht="14.5" x14ac:dyDescent="0.35">
      <c r="A76" s="181">
        <v>4701920</v>
      </c>
      <c r="B76" s="143" t="s">
        <v>165</v>
      </c>
      <c r="C76" s="127">
        <v>188408.77308562389</v>
      </c>
      <c r="D76" s="127">
        <v>45005.454633857044</v>
      </c>
      <c r="E76" s="127">
        <v>92388.821647930265</v>
      </c>
      <c r="F76" s="127">
        <v>92062.611750889264</v>
      </c>
      <c r="G76" s="127">
        <v>417865.66111830046</v>
      </c>
      <c r="H76" s="127">
        <v>169567.89577706149</v>
      </c>
      <c r="I76" s="127">
        <v>40504.909170471343</v>
      </c>
      <c r="J76" s="127">
        <v>83149.939483137234</v>
      </c>
      <c r="K76" s="127">
        <v>82856.350575800345</v>
      </c>
      <c r="L76" s="127">
        <v>376079.09500647039</v>
      </c>
      <c r="M76" s="127">
        <v>376079.09500647039</v>
      </c>
      <c r="N76" s="127">
        <v>370863.07041099505</v>
      </c>
      <c r="O76" s="162">
        <v>5216.0245954753482</v>
      </c>
      <c r="P76" s="163">
        <v>5216.0245954753482</v>
      </c>
      <c r="Q76" s="164">
        <v>3948.4723577216673</v>
      </c>
      <c r="R76" s="165">
        <v>372130.62264874874</v>
      </c>
      <c r="S76" s="166">
        <v>1.0034178443174431</v>
      </c>
      <c r="T76" s="167">
        <v>0.98950095229926638</v>
      </c>
      <c r="U76" s="149" t="b">
        <v>0</v>
      </c>
      <c r="V76" s="143">
        <v>368617.84312806209</v>
      </c>
      <c r="W76" s="143">
        <v>368617.84312806214</v>
      </c>
      <c r="X76" s="143">
        <v>368617.84312806214</v>
      </c>
      <c r="Y76" s="143">
        <v>167216.07583620321</v>
      </c>
      <c r="Z76" s="143">
        <v>39943.126807995068</v>
      </c>
      <c r="AA76" s="143">
        <v>81996.6923731141</v>
      </c>
      <c r="AB76" s="143">
        <v>81707.175393682686</v>
      </c>
      <c r="AC76" s="143">
        <v>370863.07041099505</v>
      </c>
      <c r="AD76" s="168">
        <v>0.23529411764705882</v>
      </c>
      <c r="AE76" s="169">
        <v>0</v>
      </c>
      <c r="AF76" s="169">
        <v>0.9</v>
      </c>
      <c r="AG76" s="169">
        <v>0</v>
      </c>
      <c r="AH76" s="170">
        <v>0.9</v>
      </c>
      <c r="AI76" s="143">
        <v>333776.76336989558</v>
      </c>
      <c r="AJ76" s="143">
        <v>0</v>
      </c>
      <c r="AK76" s="143">
        <v>368617.84312806214</v>
      </c>
      <c r="AL76" s="143">
        <v>368441.63053874945</v>
      </c>
      <c r="AM76" s="143">
        <v>368441.63053874945</v>
      </c>
      <c r="AN76" s="143">
        <v>0</v>
      </c>
      <c r="AO76" s="143">
        <v>368441.63053874945</v>
      </c>
      <c r="AP76" s="143">
        <v>368441.63053874968</v>
      </c>
      <c r="AQ76" s="143">
        <v>368441.63053874968</v>
      </c>
      <c r="AR76" s="143">
        <v>0</v>
      </c>
      <c r="AS76" s="143">
        <v>368441.63053874968</v>
      </c>
      <c r="AT76" s="143">
        <v>368441.63053874962</v>
      </c>
      <c r="AU76" s="127">
        <v>368441.63053874962</v>
      </c>
      <c r="AV76" s="143">
        <v>0</v>
      </c>
      <c r="AW76" s="143">
        <v>320</v>
      </c>
      <c r="AX76" s="151">
        <v>1151.3800954335925</v>
      </c>
      <c r="AY76" s="152">
        <v>0</v>
      </c>
      <c r="AZ76" s="171">
        <v>0</v>
      </c>
      <c r="BA76" s="172">
        <v>368441.63053874962</v>
      </c>
      <c r="BB76" s="182">
        <v>368442.42892575846</v>
      </c>
      <c r="BC76" s="317">
        <v>0</v>
      </c>
      <c r="BD76" s="183">
        <v>0</v>
      </c>
      <c r="BE76" s="176">
        <v>0</v>
      </c>
      <c r="BF76" s="186">
        <v>0</v>
      </c>
      <c r="BG76" s="176">
        <v>0</v>
      </c>
      <c r="BH76" s="186">
        <v>0</v>
      </c>
      <c r="BI76" s="185">
        <v>0</v>
      </c>
      <c r="BJ76" s="186">
        <v>0</v>
      </c>
      <c r="BK76" s="180">
        <v>0</v>
      </c>
      <c r="BL76" s="13"/>
    </row>
    <row r="77" spans="1:68" ht="14.5" x14ac:dyDescent="0.35">
      <c r="A77" s="181">
        <v>4701950</v>
      </c>
      <c r="B77" s="143" t="s">
        <v>166</v>
      </c>
      <c r="C77" s="127">
        <v>223585.33776180545</v>
      </c>
      <c r="D77" s="127">
        <v>53260.072421930017</v>
      </c>
      <c r="E77" s="127">
        <v>130251.08794071237</v>
      </c>
      <c r="F77" s="127">
        <v>132787.92221410034</v>
      </c>
      <c r="G77" s="127">
        <v>539884.42033854825</v>
      </c>
      <c r="H77" s="127">
        <v>213000.39695272391</v>
      </c>
      <c r="I77" s="127">
        <v>51359.905516984894</v>
      </c>
      <c r="J77" s="127">
        <v>123738.53354367675</v>
      </c>
      <c r="K77" s="127">
        <v>126148.52610339531</v>
      </c>
      <c r="L77" s="127">
        <v>514247.36211678089</v>
      </c>
      <c r="M77" s="127">
        <v>514247.36211678089</v>
      </c>
      <c r="N77" s="127">
        <v>507570.34982464794</v>
      </c>
      <c r="O77" s="162">
        <v>6677.0122921329457</v>
      </c>
      <c r="P77" s="163">
        <v>6677.0122921329457</v>
      </c>
      <c r="Q77" s="164">
        <v>5054.4237254027203</v>
      </c>
      <c r="R77" s="165">
        <v>509192.93839137815</v>
      </c>
      <c r="S77" s="166">
        <v>1.0031967757125506</v>
      </c>
      <c r="T77" s="167">
        <v>0.99017122089922371</v>
      </c>
      <c r="U77" s="149" t="b">
        <v>0</v>
      </c>
      <c r="V77" s="143">
        <v>504386.33980153891</v>
      </c>
      <c r="W77" s="143">
        <v>504386.33980153897</v>
      </c>
      <c r="X77" s="143">
        <v>504386.33980153897</v>
      </c>
      <c r="Y77" s="143">
        <v>210202.93201322207</v>
      </c>
      <c r="Z77" s="143">
        <v>50072.260973808487</v>
      </c>
      <c r="AA77" s="143">
        <v>122455.08071829785</v>
      </c>
      <c r="AB77" s="143">
        <v>124840.07611931952</v>
      </c>
      <c r="AC77" s="143">
        <v>507570.34982464794</v>
      </c>
      <c r="AD77" s="168">
        <v>0.31477184841453981</v>
      </c>
      <c r="AE77" s="169">
        <v>0</v>
      </c>
      <c r="AF77" s="169">
        <v>0</v>
      </c>
      <c r="AG77" s="169">
        <v>0.95</v>
      </c>
      <c r="AH77" s="170">
        <v>0.95</v>
      </c>
      <c r="AI77" s="143">
        <v>482191.83233341551</v>
      </c>
      <c r="AJ77" s="143">
        <v>0</v>
      </c>
      <c r="AK77" s="143">
        <v>504386.33980153897</v>
      </c>
      <c r="AL77" s="143">
        <v>504145.22498681332</v>
      </c>
      <c r="AM77" s="143">
        <v>504145.22498681332</v>
      </c>
      <c r="AN77" s="143">
        <v>0</v>
      </c>
      <c r="AO77" s="143">
        <v>504145.22498681332</v>
      </c>
      <c r="AP77" s="143">
        <v>504145.22498681361</v>
      </c>
      <c r="AQ77" s="143">
        <v>504145.22498681361</v>
      </c>
      <c r="AR77" s="143">
        <v>0</v>
      </c>
      <c r="AS77" s="143">
        <v>504145.22498681361</v>
      </c>
      <c r="AT77" s="143">
        <v>504145.2249868135</v>
      </c>
      <c r="AU77" s="127">
        <v>504145.2249868135</v>
      </c>
      <c r="AV77" s="143">
        <v>0</v>
      </c>
      <c r="AW77" s="143">
        <v>407</v>
      </c>
      <c r="AX77" s="151">
        <v>1238.6860564786573</v>
      </c>
      <c r="AY77" s="152">
        <v>0</v>
      </c>
      <c r="AZ77" s="171">
        <v>0</v>
      </c>
      <c r="BA77" s="172">
        <v>504145.2249868135</v>
      </c>
      <c r="BB77" s="182">
        <v>504149.26185064175</v>
      </c>
      <c r="BC77" s="317">
        <v>0</v>
      </c>
      <c r="BD77" s="183">
        <v>0</v>
      </c>
      <c r="BE77" s="176">
        <v>0</v>
      </c>
      <c r="BF77" s="186">
        <v>0</v>
      </c>
      <c r="BG77" s="176">
        <v>0</v>
      </c>
      <c r="BH77" s="186">
        <v>0</v>
      </c>
      <c r="BI77" s="185">
        <v>0</v>
      </c>
      <c r="BJ77" s="186">
        <v>0</v>
      </c>
      <c r="BK77" s="180">
        <v>0</v>
      </c>
      <c r="BL77" s="13"/>
    </row>
    <row r="78" spans="1:68" ht="14.5" x14ac:dyDescent="0.35">
      <c r="A78" s="181">
        <v>4701980</v>
      </c>
      <c r="B78" s="143" t="s">
        <v>167</v>
      </c>
      <c r="C78" s="127">
        <v>328355.44705736038</v>
      </c>
      <c r="D78" s="127">
        <v>78434.703088926748</v>
      </c>
      <c r="E78" s="127">
        <v>140037.1335605839</v>
      </c>
      <c r="F78" s="127">
        <v>139542.68522683642</v>
      </c>
      <c r="G78" s="127">
        <v>686369.96893370734</v>
      </c>
      <c r="H78" s="127">
        <v>386226.76400764176</v>
      </c>
      <c r="I78" s="127">
        <v>93129.263566424677</v>
      </c>
      <c r="J78" s="127">
        <v>184377.72348731349</v>
      </c>
      <c r="K78" s="127">
        <v>186302.7469689094</v>
      </c>
      <c r="L78" s="127">
        <v>850036.49803028931</v>
      </c>
      <c r="M78" s="127">
        <v>850036.49803028931</v>
      </c>
      <c r="N78" s="127">
        <v>609165.33183278132</v>
      </c>
      <c r="O78" s="162">
        <v>240871.16619750799</v>
      </c>
      <c r="P78" s="163">
        <v>240871.16619750799</v>
      </c>
      <c r="Q78" s="164">
        <v>182336.78237024657</v>
      </c>
      <c r="R78" s="165">
        <v>667699.71566004271</v>
      </c>
      <c r="S78" s="166">
        <v>1.0960894863323072</v>
      </c>
      <c r="T78" s="167">
        <v>0.7854953489729456</v>
      </c>
      <c r="U78" s="149" t="b">
        <v>0</v>
      </c>
      <c r="V78" s="143">
        <v>661396.86998062988</v>
      </c>
      <c r="W78" s="143">
        <v>661396.86998063</v>
      </c>
      <c r="X78" s="143">
        <v>661396.86998063</v>
      </c>
      <c r="Y78" s="143">
        <v>291421.19253343565</v>
      </c>
      <c r="Z78" s="143">
        <v>69612.168505272275</v>
      </c>
      <c r="AA78" s="143">
        <v>124285.40116180957</v>
      </c>
      <c r="AB78" s="143">
        <v>123846.56963226383</v>
      </c>
      <c r="AC78" s="143">
        <v>609165.33183278132</v>
      </c>
      <c r="AD78" s="168">
        <v>0.25282631038026721</v>
      </c>
      <c r="AE78" s="169">
        <v>0</v>
      </c>
      <c r="AF78" s="169">
        <v>0.9</v>
      </c>
      <c r="AG78" s="169">
        <v>0</v>
      </c>
      <c r="AH78" s="170">
        <v>0.9</v>
      </c>
      <c r="AI78" s="143">
        <v>548248.79864950315</v>
      </c>
      <c r="AJ78" s="143">
        <v>0</v>
      </c>
      <c r="AK78" s="143">
        <v>661396.86998063</v>
      </c>
      <c r="AL78" s="143">
        <v>661080.69848433556</v>
      </c>
      <c r="AM78" s="143">
        <v>661080.69848433556</v>
      </c>
      <c r="AN78" s="143">
        <v>0</v>
      </c>
      <c r="AO78" s="143">
        <v>661080.69848433556</v>
      </c>
      <c r="AP78" s="143">
        <v>661080.69848433591</v>
      </c>
      <c r="AQ78" s="143">
        <v>661080.69848433591</v>
      </c>
      <c r="AR78" s="143">
        <v>0</v>
      </c>
      <c r="AS78" s="143">
        <v>661080.69848433591</v>
      </c>
      <c r="AT78" s="143">
        <v>661080.69848433568</v>
      </c>
      <c r="AU78" s="127">
        <v>661080.69848433568</v>
      </c>
      <c r="AV78" s="143">
        <v>0</v>
      </c>
      <c r="AW78" s="143">
        <v>738</v>
      </c>
      <c r="AX78" s="151">
        <v>895.7733041793166</v>
      </c>
      <c r="AY78" s="152">
        <v>0</v>
      </c>
      <c r="AZ78" s="171">
        <v>0</v>
      </c>
      <c r="BA78" s="172">
        <v>661080.69848433568</v>
      </c>
      <c r="BB78" s="182">
        <v>661109.42759294633</v>
      </c>
      <c r="BC78" s="317">
        <v>0</v>
      </c>
      <c r="BD78" s="183">
        <v>0</v>
      </c>
      <c r="BE78" s="176">
        <v>0</v>
      </c>
      <c r="BF78" s="186">
        <v>0</v>
      </c>
      <c r="BG78" s="176">
        <v>0</v>
      </c>
      <c r="BH78" s="186">
        <v>0</v>
      </c>
      <c r="BI78" s="185">
        <v>0</v>
      </c>
      <c r="BJ78" s="186">
        <v>0</v>
      </c>
      <c r="BK78" s="180">
        <v>0</v>
      </c>
      <c r="BL78" s="13"/>
    </row>
    <row r="79" spans="1:68" ht="14.5" x14ac:dyDescent="0.35">
      <c r="A79" s="181">
        <v>4702010</v>
      </c>
      <c r="B79" s="143" t="s">
        <v>168</v>
      </c>
      <c r="C79" s="127">
        <v>167144.79082136712</v>
      </c>
      <c r="D79" s="127">
        <v>39926.098861531987</v>
      </c>
      <c r="E79" s="127">
        <v>84916.318678625161</v>
      </c>
      <c r="F79" s="127">
        <v>84616.492973749162</v>
      </c>
      <c r="G79" s="127">
        <v>376603.70133527345</v>
      </c>
      <c r="H79" s="127">
        <v>150430.31173923041</v>
      </c>
      <c r="I79" s="127">
        <v>36090.744417340735</v>
      </c>
      <c r="J79" s="127">
        <v>76424.686810762651</v>
      </c>
      <c r="K79" s="127">
        <v>76154.84367637425</v>
      </c>
      <c r="L79" s="127">
        <v>339100.586643708</v>
      </c>
      <c r="M79" s="127">
        <v>339100.586643708</v>
      </c>
      <c r="N79" s="127">
        <v>334242.36064662848</v>
      </c>
      <c r="O79" s="162">
        <v>4858.225997079513</v>
      </c>
      <c r="P79" s="163">
        <v>4858.225997079513</v>
      </c>
      <c r="Q79" s="164">
        <v>3677.6228152131807</v>
      </c>
      <c r="R79" s="165">
        <v>335422.96382849483</v>
      </c>
      <c r="S79" s="166">
        <v>1.0035321770094681</v>
      </c>
      <c r="T79" s="167">
        <v>0.98915477306715116</v>
      </c>
      <c r="U79" s="149" t="b">
        <v>0</v>
      </c>
      <c r="V79" s="143">
        <v>332256.69143274822</v>
      </c>
      <c r="W79" s="143">
        <v>332256.69143274828</v>
      </c>
      <c r="X79" s="143">
        <v>332256.69143274828</v>
      </c>
      <c r="Y79" s="143">
        <v>148343.92029563431</v>
      </c>
      <c r="Z79" s="143">
        <v>35435.109871659668</v>
      </c>
      <c r="AA79" s="143">
        <v>75364.715513768359</v>
      </c>
      <c r="AB79" s="143">
        <v>75098.614965566157</v>
      </c>
      <c r="AC79" s="143">
        <v>334242.36064662848</v>
      </c>
      <c r="AD79" s="168">
        <v>0.2482638888888889</v>
      </c>
      <c r="AE79" s="169">
        <v>0</v>
      </c>
      <c r="AF79" s="169">
        <v>0.9</v>
      </c>
      <c r="AG79" s="169">
        <v>0</v>
      </c>
      <c r="AH79" s="170">
        <v>0.9</v>
      </c>
      <c r="AI79" s="143">
        <v>300818.12458196562</v>
      </c>
      <c r="AJ79" s="143">
        <v>0</v>
      </c>
      <c r="AK79" s="143">
        <v>332256.69143274828</v>
      </c>
      <c r="AL79" s="143">
        <v>332097.86078196642</v>
      </c>
      <c r="AM79" s="143">
        <v>332097.86078196642</v>
      </c>
      <c r="AN79" s="143">
        <v>0</v>
      </c>
      <c r="AO79" s="143">
        <v>332097.86078196642</v>
      </c>
      <c r="AP79" s="143">
        <v>332097.86078196665</v>
      </c>
      <c r="AQ79" s="143">
        <v>332097.86078196665</v>
      </c>
      <c r="AR79" s="143">
        <v>0</v>
      </c>
      <c r="AS79" s="143">
        <v>332097.86078196665</v>
      </c>
      <c r="AT79" s="143">
        <v>332097.86078196659</v>
      </c>
      <c r="AU79" s="127">
        <v>332097.86078196659</v>
      </c>
      <c r="AV79" s="143">
        <v>0</v>
      </c>
      <c r="AW79" s="143">
        <v>286</v>
      </c>
      <c r="AX79" s="151">
        <v>1161.1813314054775</v>
      </c>
      <c r="AY79" s="152">
        <v>0</v>
      </c>
      <c r="AZ79" s="171">
        <v>0</v>
      </c>
      <c r="BA79" s="172">
        <v>332097.86078196659</v>
      </c>
      <c r="BB79" s="182">
        <v>330938.0579124603</v>
      </c>
      <c r="BC79" s="317">
        <v>0</v>
      </c>
      <c r="BD79" s="183">
        <v>0</v>
      </c>
      <c r="BE79" s="176">
        <v>1</v>
      </c>
      <c r="BF79" s="186">
        <v>1161.1813314054775</v>
      </c>
      <c r="BG79" s="176">
        <v>0</v>
      </c>
      <c r="BH79" s="186">
        <v>0</v>
      </c>
      <c r="BI79" s="185">
        <v>0</v>
      </c>
      <c r="BJ79" s="186">
        <v>0</v>
      </c>
      <c r="BK79" s="180">
        <v>1161.1813314054775</v>
      </c>
      <c r="BL79" s="13"/>
    </row>
    <row r="80" spans="1:68" ht="14.5" x14ac:dyDescent="0.35">
      <c r="A80" s="181">
        <v>4702070</v>
      </c>
      <c r="B80" s="143" t="s">
        <v>169</v>
      </c>
      <c r="C80" s="127">
        <v>265486.16792335338</v>
      </c>
      <c r="D80" s="127">
        <v>62909.867587760462</v>
      </c>
      <c r="E80" s="127">
        <v>142231.89224355906</v>
      </c>
      <c r="F80" s="127">
        <v>142657.05098836124</v>
      </c>
      <c r="G80" s="127">
        <v>613284.97874303418</v>
      </c>
      <c r="H80" s="127">
        <v>243877.60437338904</v>
      </c>
      <c r="I80" s="127">
        <v>58805.198945736993</v>
      </c>
      <c r="J80" s="127">
        <v>129053.65469221913</v>
      </c>
      <c r="K80" s="127">
        <v>130401.05887407727</v>
      </c>
      <c r="L80" s="127">
        <v>562137.5168854224</v>
      </c>
      <c r="M80" s="127">
        <v>562137.5168854224</v>
      </c>
      <c r="N80" s="127">
        <v>575532.49919033167</v>
      </c>
      <c r="O80" s="162">
        <v>-13394.982304909267</v>
      </c>
      <c r="P80" s="163" t="s">
        <v>108</v>
      </c>
      <c r="Q80" s="164">
        <v>0</v>
      </c>
      <c r="R80" s="165">
        <v>562137.5168854224</v>
      </c>
      <c r="S80" s="166">
        <v>0.97672593237783523</v>
      </c>
      <c r="T80" s="167">
        <v>1</v>
      </c>
      <c r="U80" s="149" t="b">
        <v>0</v>
      </c>
      <c r="V80" s="143">
        <v>556831.14047632855</v>
      </c>
      <c r="W80" s="143">
        <v>556831.14047632867</v>
      </c>
      <c r="X80" s="143">
        <v>556831.14047632867</v>
      </c>
      <c r="Y80" s="143">
        <v>249143.42111974827</v>
      </c>
      <c r="Z80" s="143">
        <v>59037.273977791621</v>
      </c>
      <c r="AA80" s="143">
        <v>133476.40859438753</v>
      </c>
      <c r="AB80" s="143">
        <v>133875.39549840422</v>
      </c>
      <c r="AC80" s="143">
        <v>575532.49919033167</v>
      </c>
      <c r="AD80" s="168">
        <v>0.29197994987468673</v>
      </c>
      <c r="AE80" s="169">
        <v>0</v>
      </c>
      <c r="AF80" s="169">
        <v>0.9</v>
      </c>
      <c r="AG80" s="169">
        <v>0</v>
      </c>
      <c r="AH80" s="170">
        <v>0.9</v>
      </c>
      <c r="AI80" s="143">
        <v>517979.24927129853</v>
      </c>
      <c r="AJ80" s="143">
        <v>0</v>
      </c>
      <c r="AK80" s="143">
        <v>556831.14047632867</v>
      </c>
      <c r="AL80" s="143">
        <v>556564.95516028244</v>
      </c>
      <c r="AM80" s="143">
        <v>556564.95516028244</v>
      </c>
      <c r="AN80" s="143">
        <v>0</v>
      </c>
      <c r="AO80" s="143">
        <v>556564.95516028244</v>
      </c>
      <c r="AP80" s="143">
        <v>556564.95516028279</v>
      </c>
      <c r="AQ80" s="143">
        <v>556564.95516028279</v>
      </c>
      <c r="AR80" s="143">
        <v>0</v>
      </c>
      <c r="AS80" s="143">
        <v>556564.95516028279</v>
      </c>
      <c r="AT80" s="143">
        <v>556564.95516028267</v>
      </c>
      <c r="AU80" s="127">
        <v>556564.95516028267</v>
      </c>
      <c r="AV80" s="143">
        <v>0</v>
      </c>
      <c r="AW80" s="143">
        <v>466</v>
      </c>
      <c r="AX80" s="151">
        <v>1194.3453973396624</v>
      </c>
      <c r="AY80" s="152">
        <v>0</v>
      </c>
      <c r="AZ80" s="171">
        <v>0</v>
      </c>
      <c r="BA80" s="172">
        <v>556564.95516028267</v>
      </c>
      <c r="BB80" s="182">
        <v>554186.91455649771</v>
      </c>
      <c r="BC80" s="317">
        <v>0</v>
      </c>
      <c r="BD80" s="183">
        <v>0</v>
      </c>
      <c r="BE80" s="176">
        <v>0</v>
      </c>
      <c r="BF80" s="186">
        <v>0</v>
      </c>
      <c r="BG80" s="176">
        <v>2</v>
      </c>
      <c r="BH80" s="186">
        <v>2388.6907946793249</v>
      </c>
      <c r="BI80" s="185">
        <v>0</v>
      </c>
      <c r="BJ80" s="186">
        <v>0</v>
      </c>
      <c r="BK80" s="180">
        <v>2388.6907946793249</v>
      </c>
      <c r="BL80" s="13"/>
    </row>
    <row r="81" spans="1:68" ht="14.5" x14ac:dyDescent="0.35">
      <c r="A81" s="181">
        <v>4702100</v>
      </c>
      <c r="B81" s="143" t="s">
        <v>170</v>
      </c>
      <c r="C81" s="127">
        <v>960340.78039968933</v>
      </c>
      <c r="D81" s="127">
        <v>229397.88162454174</v>
      </c>
      <c r="E81" s="127">
        <v>418198.96905935887</v>
      </c>
      <c r="F81" s="127">
        <v>416722.37654301128</v>
      </c>
      <c r="G81" s="127">
        <v>2024660.0076266013</v>
      </c>
      <c r="H81" s="127">
        <v>962426.8550271726</v>
      </c>
      <c r="I81" s="127">
        <v>232066.01043178176</v>
      </c>
      <c r="J81" s="127">
        <v>436234.73195771169</v>
      </c>
      <c r="K81" s="127">
        <v>440789.30659190856</v>
      </c>
      <c r="L81" s="127">
        <v>2071516.9040085748</v>
      </c>
      <c r="M81" s="127">
        <v>2071516.9040085748</v>
      </c>
      <c r="N81" s="127">
        <v>1796921.1084664196</v>
      </c>
      <c r="O81" s="162">
        <v>274595.79554215516</v>
      </c>
      <c r="P81" s="163">
        <v>274595.79554215516</v>
      </c>
      <c r="Q81" s="164">
        <v>207865.950092588</v>
      </c>
      <c r="R81" s="165">
        <v>1863650.9539159867</v>
      </c>
      <c r="S81" s="166">
        <v>1.0371356567270322</v>
      </c>
      <c r="T81" s="167">
        <v>0.89965519967983443</v>
      </c>
      <c r="U81" s="149" t="b">
        <v>0</v>
      </c>
      <c r="V81" s="143">
        <v>1846058.7577725281</v>
      </c>
      <c r="W81" s="143">
        <v>1846058.7577725283</v>
      </c>
      <c r="X81" s="143">
        <v>1846058.7577725283</v>
      </c>
      <c r="Y81" s="143">
        <v>852319.2106926681</v>
      </c>
      <c r="Z81" s="143">
        <v>203594.62535728715</v>
      </c>
      <c r="AA81" s="143">
        <v>371158.88702842762</v>
      </c>
      <c r="AB81" s="143">
        <v>369848.38538803672</v>
      </c>
      <c r="AC81" s="143">
        <v>1796921.1084664196</v>
      </c>
      <c r="AD81" s="168">
        <v>0.22893066102327897</v>
      </c>
      <c r="AE81" s="169">
        <v>0</v>
      </c>
      <c r="AF81" s="169">
        <v>0.9</v>
      </c>
      <c r="AG81" s="169">
        <v>0</v>
      </c>
      <c r="AH81" s="170">
        <v>0.9</v>
      </c>
      <c r="AI81" s="143">
        <v>1617228.9976197777</v>
      </c>
      <c r="AJ81" s="143">
        <v>0</v>
      </c>
      <c r="AK81" s="143">
        <v>1846058.7577725283</v>
      </c>
      <c r="AL81" s="143">
        <v>1845176.275278002</v>
      </c>
      <c r="AM81" s="143">
        <v>1845176.275278002</v>
      </c>
      <c r="AN81" s="143">
        <v>0</v>
      </c>
      <c r="AO81" s="143">
        <v>1845176.275278002</v>
      </c>
      <c r="AP81" s="143">
        <v>1845176.2752780032</v>
      </c>
      <c r="AQ81" s="143">
        <v>1845176.2752780032</v>
      </c>
      <c r="AR81" s="143">
        <v>0</v>
      </c>
      <c r="AS81" s="143">
        <v>1845176.2752780032</v>
      </c>
      <c r="AT81" s="143">
        <v>1845176.2752780027</v>
      </c>
      <c r="AU81" s="127">
        <v>1845176.2752780027</v>
      </c>
      <c r="AV81" s="143">
        <v>0</v>
      </c>
      <c r="AW81" s="143">
        <v>1839</v>
      </c>
      <c r="AX81" s="151">
        <v>1003.358496616641</v>
      </c>
      <c r="AY81" s="152">
        <v>0</v>
      </c>
      <c r="AZ81" s="171">
        <v>0</v>
      </c>
      <c r="BA81" s="172">
        <v>1845176.2752780027</v>
      </c>
      <c r="BB81" s="182">
        <v>1842205.4147589908</v>
      </c>
      <c r="BC81" s="317">
        <v>3</v>
      </c>
      <c r="BD81" s="183">
        <v>3010.0754898499231</v>
      </c>
      <c r="BE81" s="176">
        <v>0</v>
      </c>
      <c r="BF81" s="186">
        <v>0</v>
      </c>
      <c r="BG81" s="176">
        <v>0</v>
      </c>
      <c r="BH81" s="186">
        <v>0</v>
      </c>
      <c r="BI81" s="185">
        <v>0</v>
      </c>
      <c r="BJ81" s="186">
        <v>0</v>
      </c>
      <c r="BK81" s="180">
        <v>3010.0754898499231</v>
      </c>
      <c r="BL81" s="13"/>
    </row>
    <row r="82" spans="1:68" ht="14.5" x14ac:dyDescent="0.35">
      <c r="A82" s="181">
        <v>4702130</v>
      </c>
      <c r="B82" s="143" t="s">
        <v>171</v>
      </c>
      <c r="C82" s="127">
        <v>927208.52896468458</v>
      </c>
      <c r="D82" s="127">
        <v>221483.53658394222</v>
      </c>
      <c r="E82" s="127">
        <v>401829.35021205008</v>
      </c>
      <c r="F82" s="127">
        <v>400410.55615642027</v>
      </c>
      <c r="G82" s="127">
        <v>1950931.971917097</v>
      </c>
      <c r="H82" s="127">
        <v>977080.44498952222</v>
      </c>
      <c r="I82" s="127">
        <v>235599.37002508799</v>
      </c>
      <c r="J82" s="127">
        <v>443827.71112978953</v>
      </c>
      <c r="K82" s="127">
        <v>448461.56141033373</v>
      </c>
      <c r="L82" s="127">
        <v>2104969.0875547333</v>
      </c>
      <c r="M82" s="127">
        <v>2104969.0875547333</v>
      </c>
      <c r="N82" s="127">
        <v>1755194.2195986346</v>
      </c>
      <c r="O82" s="162">
        <v>349774.86795609863</v>
      </c>
      <c r="P82" s="163">
        <v>349774.86795609863</v>
      </c>
      <c r="Q82" s="164">
        <v>264775.66818768822</v>
      </c>
      <c r="R82" s="165">
        <v>1840193.4193670452</v>
      </c>
      <c r="S82" s="166">
        <v>1.0484272331912348</v>
      </c>
      <c r="T82" s="167">
        <v>0.87421398739148781</v>
      </c>
      <c r="U82" s="149" t="b">
        <v>0</v>
      </c>
      <c r="V82" s="143">
        <v>1822822.653930855</v>
      </c>
      <c r="W82" s="143">
        <v>1822822.6539308554</v>
      </c>
      <c r="X82" s="143">
        <v>1822822.6539308554</v>
      </c>
      <c r="Y82" s="143">
        <v>834181.34195738297</v>
      </c>
      <c r="Z82" s="143">
        <v>199262.00848838079</v>
      </c>
      <c r="AA82" s="143">
        <v>361513.65752861637</v>
      </c>
      <c r="AB82" s="143">
        <v>360237.21162425441</v>
      </c>
      <c r="AC82" s="143">
        <v>1755194.2195986346</v>
      </c>
      <c r="AD82" s="168">
        <v>0.22868691817736403</v>
      </c>
      <c r="AE82" s="169">
        <v>0</v>
      </c>
      <c r="AF82" s="169">
        <v>0.9</v>
      </c>
      <c r="AG82" s="169">
        <v>0</v>
      </c>
      <c r="AH82" s="170">
        <v>0.9</v>
      </c>
      <c r="AI82" s="143">
        <v>1579674.7976387711</v>
      </c>
      <c r="AJ82" s="143">
        <v>0</v>
      </c>
      <c r="AK82" s="143">
        <v>1822822.6539308554</v>
      </c>
      <c r="AL82" s="143">
        <v>1821951.2791298383</v>
      </c>
      <c r="AM82" s="143">
        <v>1821951.2791298383</v>
      </c>
      <c r="AN82" s="143">
        <v>0</v>
      </c>
      <c r="AO82" s="143">
        <v>1821951.2791298383</v>
      </c>
      <c r="AP82" s="143">
        <v>1821951.2791298395</v>
      </c>
      <c r="AQ82" s="143">
        <v>1821951.2791298395</v>
      </c>
      <c r="AR82" s="143">
        <v>0</v>
      </c>
      <c r="AS82" s="143">
        <v>1821951.2791298395</v>
      </c>
      <c r="AT82" s="143">
        <v>1821951.279129839</v>
      </c>
      <c r="AU82" s="127">
        <v>1821951.279129839</v>
      </c>
      <c r="AV82" s="143">
        <v>0</v>
      </c>
      <c r="AW82" s="143">
        <v>1867</v>
      </c>
      <c r="AX82" s="151">
        <v>975.87106541501828</v>
      </c>
      <c r="AY82" s="152">
        <v>0</v>
      </c>
      <c r="AZ82" s="171">
        <v>0</v>
      </c>
      <c r="BA82" s="172">
        <v>1821951.279129839</v>
      </c>
      <c r="BB82" s="182">
        <v>1821998.2243813337</v>
      </c>
      <c r="BC82" s="317">
        <v>0</v>
      </c>
      <c r="BD82" s="183">
        <v>0</v>
      </c>
      <c r="BE82" s="176">
        <v>0</v>
      </c>
      <c r="BF82" s="186">
        <v>0</v>
      </c>
      <c r="BG82" s="176">
        <v>0</v>
      </c>
      <c r="BH82" s="186">
        <v>0</v>
      </c>
      <c r="BI82" s="185">
        <v>0</v>
      </c>
      <c r="BJ82" s="186">
        <v>0</v>
      </c>
      <c r="BK82" s="180">
        <v>0</v>
      </c>
      <c r="BL82" s="13"/>
    </row>
    <row r="83" spans="1:68" ht="14.5" x14ac:dyDescent="0.35">
      <c r="A83" s="181">
        <v>4702160</v>
      </c>
      <c r="B83" s="143" t="s">
        <v>172</v>
      </c>
      <c r="C83" s="127">
        <v>401048.59572819155</v>
      </c>
      <c r="D83" s="127">
        <v>95799.012357107829</v>
      </c>
      <c r="E83" s="127">
        <v>239754.30373085072</v>
      </c>
      <c r="F83" s="127">
        <v>238907.77029379475</v>
      </c>
      <c r="G83" s="127">
        <v>975509.68210994476</v>
      </c>
      <c r="H83" s="127">
        <v>407683.80645251082</v>
      </c>
      <c r="I83" s="127">
        <v>98303.111542337181</v>
      </c>
      <c r="J83" s="127">
        <v>245925.70307419452</v>
      </c>
      <c r="K83" s="127">
        <v>248493.32753658449</v>
      </c>
      <c r="L83" s="127">
        <v>1000405.9486056269</v>
      </c>
      <c r="M83" s="127">
        <v>1000405.9486056269</v>
      </c>
      <c r="N83" s="127">
        <v>945689.10501425853</v>
      </c>
      <c r="O83" s="162">
        <v>54716.843591368408</v>
      </c>
      <c r="P83" s="163">
        <v>54716.843591368408</v>
      </c>
      <c r="Q83" s="164">
        <v>41420.039431890211</v>
      </c>
      <c r="R83" s="165">
        <v>958985.9091737367</v>
      </c>
      <c r="S83" s="166">
        <v>1.0140604391961117</v>
      </c>
      <c r="T83" s="167">
        <v>0.95859676815234673</v>
      </c>
      <c r="U83" s="149" t="b">
        <v>0</v>
      </c>
      <c r="V83" s="143">
        <v>949933.42636972887</v>
      </c>
      <c r="W83" s="143">
        <v>949933.4263697291</v>
      </c>
      <c r="X83" s="143">
        <v>949933.4263697291</v>
      </c>
      <c r="Y83" s="143">
        <v>388788.85009228776</v>
      </c>
      <c r="Z83" s="143">
        <v>92870.510584058517</v>
      </c>
      <c r="AA83" s="143">
        <v>232425.19995100464</v>
      </c>
      <c r="AB83" s="143">
        <v>231604.54438690757</v>
      </c>
      <c r="AC83" s="143">
        <v>945689.10501425853</v>
      </c>
      <c r="AD83" s="168">
        <v>0.33840139009556908</v>
      </c>
      <c r="AE83" s="169">
        <v>0</v>
      </c>
      <c r="AF83" s="169">
        <v>0</v>
      </c>
      <c r="AG83" s="169">
        <v>0.95</v>
      </c>
      <c r="AH83" s="170">
        <v>0.95</v>
      </c>
      <c r="AI83" s="143">
        <v>898404.6497635456</v>
      </c>
      <c r="AJ83" s="143">
        <v>0</v>
      </c>
      <c r="AK83" s="143">
        <v>949933.4263697291</v>
      </c>
      <c r="AL83" s="143">
        <v>949479.32401994907</v>
      </c>
      <c r="AM83" s="143">
        <v>949479.32401994907</v>
      </c>
      <c r="AN83" s="143">
        <v>0</v>
      </c>
      <c r="AO83" s="143">
        <v>949479.32401994907</v>
      </c>
      <c r="AP83" s="143">
        <v>949479.32401994965</v>
      </c>
      <c r="AQ83" s="143">
        <v>949479.32401994965</v>
      </c>
      <c r="AR83" s="143">
        <v>0</v>
      </c>
      <c r="AS83" s="143">
        <v>949479.32401994965</v>
      </c>
      <c r="AT83" s="143">
        <v>949479.32401994942</v>
      </c>
      <c r="AU83" s="127">
        <v>949479.32401994942</v>
      </c>
      <c r="AV83" s="143">
        <v>0</v>
      </c>
      <c r="AW83" s="143">
        <v>779</v>
      </c>
      <c r="AX83" s="151">
        <v>1218.8438049036579</v>
      </c>
      <c r="AY83" s="152">
        <v>86</v>
      </c>
      <c r="AZ83" s="171">
        <v>104821.68821369619</v>
      </c>
      <c r="BA83" s="172">
        <v>844658.75679823488</v>
      </c>
      <c r="BB83" s="182">
        <v>844667.7899080402</v>
      </c>
      <c r="BC83" s="317">
        <v>0</v>
      </c>
      <c r="BD83" s="183">
        <v>0</v>
      </c>
      <c r="BE83" s="176">
        <v>0</v>
      </c>
      <c r="BF83" s="186">
        <v>0</v>
      </c>
      <c r="BG83" s="176">
        <v>0</v>
      </c>
      <c r="BH83" s="186">
        <v>0</v>
      </c>
      <c r="BI83" s="185">
        <v>0</v>
      </c>
      <c r="BJ83" s="186">
        <v>0</v>
      </c>
      <c r="BK83" s="180">
        <v>0</v>
      </c>
      <c r="BL83" s="13"/>
    </row>
    <row r="84" spans="1:68" ht="14.5" x14ac:dyDescent="0.35">
      <c r="A84" s="181">
        <v>4702190</v>
      </c>
      <c r="B84" s="143" t="s">
        <v>173</v>
      </c>
      <c r="C84" s="127">
        <v>913362.21493214509</v>
      </c>
      <c r="D84" s="127">
        <v>218176.04910428877</v>
      </c>
      <c r="E84" s="127">
        <v>400967.72399650532</v>
      </c>
      <c r="F84" s="127">
        <v>408777.16866862722</v>
      </c>
      <c r="G84" s="127">
        <v>1941283.1567015664</v>
      </c>
      <c r="H84" s="127">
        <v>1048255.0248066488</v>
      </c>
      <c r="I84" s="127">
        <v>252761.40233543183</v>
      </c>
      <c r="J84" s="127">
        <v>515515.87938019674</v>
      </c>
      <c r="K84" s="127">
        <v>520898.20081346203</v>
      </c>
      <c r="L84" s="127">
        <v>2337430.5073357392</v>
      </c>
      <c r="M84" s="127">
        <v>2337430.5073357392</v>
      </c>
      <c r="N84" s="127">
        <v>1825703.6349351141</v>
      </c>
      <c r="O84" s="162">
        <v>511726.87240062514</v>
      </c>
      <c r="P84" s="163">
        <v>511726.87240062514</v>
      </c>
      <c r="Q84" s="164">
        <v>387371.52660858852</v>
      </c>
      <c r="R84" s="165">
        <v>1950058.9807271506</v>
      </c>
      <c r="S84" s="166">
        <v>1.0681136540523217</v>
      </c>
      <c r="T84" s="167">
        <v>0.83427463387986489</v>
      </c>
      <c r="U84" s="149" t="b">
        <v>0</v>
      </c>
      <c r="V84" s="143">
        <v>1931651.1238223047</v>
      </c>
      <c r="W84" s="143">
        <v>1931651.1238223051</v>
      </c>
      <c r="X84" s="143">
        <v>1931651.1238223051</v>
      </c>
      <c r="Y84" s="143">
        <v>858982.73523750226</v>
      </c>
      <c r="Z84" s="143">
        <v>205186.35034276787</v>
      </c>
      <c r="AA84" s="143">
        <v>377095.03050338227</v>
      </c>
      <c r="AB84" s="143">
        <v>384439.5188514617</v>
      </c>
      <c r="AC84" s="143">
        <v>1825703.6349351141</v>
      </c>
      <c r="AD84" s="168">
        <v>0.26261964074996724</v>
      </c>
      <c r="AE84" s="169">
        <v>0</v>
      </c>
      <c r="AF84" s="169">
        <v>0.9</v>
      </c>
      <c r="AG84" s="169">
        <v>0</v>
      </c>
      <c r="AH84" s="170">
        <v>0.9</v>
      </c>
      <c r="AI84" s="143">
        <v>1643133.2714416026</v>
      </c>
      <c r="AJ84" s="143">
        <v>0</v>
      </c>
      <c r="AK84" s="143">
        <v>1931651.1238223051</v>
      </c>
      <c r="AL84" s="143">
        <v>1930727.7250977911</v>
      </c>
      <c r="AM84" s="143">
        <v>1930727.7250977911</v>
      </c>
      <c r="AN84" s="143">
        <v>0</v>
      </c>
      <c r="AO84" s="143">
        <v>1930727.7250977911</v>
      </c>
      <c r="AP84" s="143">
        <v>1930727.7250977922</v>
      </c>
      <c r="AQ84" s="143">
        <v>1930727.7250977922</v>
      </c>
      <c r="AR84" s="143">
        <v>0</v>
      </c>
      <c r="AS84" s="143">
        <v>1930727.7250977922</v>
      </c>
      <c r="AT84" s="143">
        <v>1930727.7250977918</v>
      </c>
      <c r="AU84" s="127">
        <v>1930727.7250977918</v>
      </c>
      <c r="AV84" s="143">
        <v>0</v>
      </c>
      <c r="AW84" s="143">
        <v>2003</v>
      </c>
      <c r="AX84" s="151">
        <v>963.91798557054005</v>
      </c>
      <c r="AY84" s="152">
        <v>20</v>
      </c>
      <c r="AZ84" s="171">
        <v>19278.9961397837</v>
      </c>
      <c r="BA84" s="172">
        <v>1911449.365386381</v>
      </c>
      <c r="BB84" s="182">
        <v>1911512.467259554</v>
      </c>
      <c r="BC84" s="317">
        <v>0</v>
      </c>
      <c r="BD84" s="183">
        <v>0</v>
      </c>
      <c r="BE84" s="176">
        <v>0</v>
      </c>
      <c r="BF84" s="186">
        <v>0</v>
      </c>
      <c r="BG84" s="176">
        <v>0</v>
      </c>
      <c r="BH84" s="186">
        <v>0</v>
      </c>
      <c r="BI84" s="185">
        <v>0</v>
      </c>
      <c r="BJ84" s="186">
        <v>0</v>
      </c>
      <c r="BK84" s="180">
        <v>0</v>
      </c>
      <c r="BL84" s="13"/>
    </row>
    <row r="85" spans="1:68" ht="14.5" x14ac:dyDescent="0.35">
      <c r="A85" s="181">
        <v>4702220</v>
      </c>
      <c r="B85" s="143" t="s">
        <v>174</v>
      </c>
      <c r="C85" s="127">
        <v>6501338.9494926436</v>
      </c>
      <c r="D85" s="127">
        <v>1552983.4962501803</v>
      </c>
      <c r="E85" s="127">
        <v>4473629.5169230085</v>
      </c>
      <c r="F85" s="127">
        <v>4457833.8589842562</v>
      </c>
      <c r="G85" s="127">
        <v>16985785.821650088</v>
      </c>
      <c r="H85" s="127">
        <v>6086473.259361621</v>
      </c>
      <c r="I85" s="127">
        <v>1467606.1453624922</v>
      </c>
      <c r="J85" s="127">
        <v>4279728.474776173</v>
      </c>
      <c r="K85" s="127">
        <v>4324411.6265852675</v>
      </c>
      <c r="L85" s="127">
        <v>16158219.506085554</v>
      </c>
      <c r="M85" s="127">
        <v>16158219.506085554</v>
      </c>
      <c r="N85" s="127">
        <v>15075181.498049192</v>
      </c>
      <c r="O85" s="162">
        <v>1083038.008036362</v>
      </c>
      <c r="P85" s="163">
        <v>1083038.008036362</v>
      </c>
      <c r="Q85" s="164">
        <v>819847.6749521154</v>
      </c>
      <c r="R85" s="165">
        <v>15338371.831133438</v>
      </c>
      <c r="S85" s="166">
        <v>1.0174585183679747</v>
      </c>
      <c r="T85" s="167">
        <v>0.94926126145004142</v>
      </c>
      <c r="U85" s="149" t="b">
        <v>0</v>
      </c>
      <c r="V85" s="143">
        <v>15193583.105965987</v>
      </c>
      <c r="W85" s="143">
        <v>15193583.105965989</v>
      </c>
      <c r="X85" s="143">
        <v>15193583.105965989</v>
      </c>
      <c r="Y85" s="143">
        <v>5770051.8346943911</v>
      </c>
      <c r="Z85" s="143">
        <v>1378299.9688837563</v>
      </c>
      <c r="AA85" s="143">
        <v>3970424.3083463614</v>
      </c>
      <c r="AB85" s="143">
        <v>3956405.3861246835</v>
      </c>
      <c r="AC85" s="143">
        <v>15075181.498049192</v>
      </c>
      <c r="AD85" s="168">
        <v>0.16549270722162931</v>
      </c>
      <c r="AE85" s="169">
        <v>0</v>
      </c>
      <c r="AF85" s="169">
        <v>0.9</v>
      </c>
      <c r="AG85" s="169">
        <v>0</v>
      </c>
      <c r="AH85" s="170">
        <v>0.9</v>
      </c>
      <c r="AI85" s="143">
        <v>13567663.348244274</v>
      </c>
      <c r="AJ85" s="143">
        <v>0</v>
      </c>
      <c r="AK85" s="143">
        <v>15193583.105965989</v>
      </c>
      <c r="AL85" s="143">
        <v>15186320.026682248</v>
      </c>
      <c r="AM85" s="143">
        <v>15186320.026682248</v>
      </c>
      <c r="AN85" s="143">
        <v>0</v>
      </c>
      <c r="AO85" s="143">
        <v>15186320.026682248</v>
      </c>
      <c r="AP85" s="143">
        <v>15186320.026682258</v>
      </c>
      <c r="AQ85" s="143">
        <v>15186320.026682258</v>
      </c>
      <c r="AR85" s="143">
        <v>0</v>
      </c>
      <c r="AS85" s="143">
        <v>15186320.026682258</v>
      </c>
      <c r="AT85" s="143">
        <v>15186320.026682254</v>
      </c>
      <c r="AU85" s="127">
        <v>15186320.026682254</v>
      </c>
      <c r="AV85" s="143">
        <v>0</v>
      </c>
      <c r="AW85" s="143">
        <v>11630</v>
      </c>
      <c r="AX85" s="151">
        <v>1305.7884803682075</v>
      </c>
      <c r="AY85" s="152">
        <v>99</v>
      </c>
      <c r="AZ85" s="171">
        <v>129274.54632723767</v>
      </c>
      <c r="BA85" s="172">
        <v>15057046.967125801</v>
      </c>
      <c r="BB85" s="182">
        <v>15020657.640426412</v>
      </c>
      <c r="BC85" s="317">
        <v>27</v>
      </c>
      <c r="BD85" s="183">
        <v>35256.288969941605</v>
      </c>
      <c r="BE85" s="176">
        <v>0</v>
      </c>
      <c r="BF85" s="186">
        <v>0</v>
      </c>
      <c r="BG85" s="176">
        <v>1</v>
      </c>
      <c r="BH85" s="186">
        <v>1305.7884803682075</v>
      </c>
      <c r="BI85" s="185">
        <v>0</v>
      </c>
      <c r="BJ85" s="186">
        <v>0</v>
      </c>
      <c r="BK85" s="180">
        <v>36562.077450309815</v>
      </c>
      <c r="BL85" s="13"/>
      <c r="BM85" s="196"/>
      <c r="BN85" s="197"/>
      <c r="BO85" s="196"/>
      <c r="BP85" s="196"/>
    </row>
    <row r="86" spans="1:68" ht="14.5" x14ac:dyDescent="0.35">
      <c r="A86" s="181">
        <v>4702280</v>
      </c>
      <c r="B86" s="143" t="s">
        <v>175</v>
      </c>
      <c r="C86" s="127">
        <v>182474.63850024992</v>
      </c>
      <c r="D86" s="127">
        <v>43587.959999719802</v>
      </c>
      <c r="E86" s="127">
        <v>135047.92620268257</v>
      </c>
      <c r="F86" s="127">
        <v>134571.09394834281</v>
      </c>
      <c r="G86" s="127">
        <v>495681.61865099508</v>
      </c>
      <c r="H86" s="127">
        <v>173350.9065752374</v>
      </c>
      <c r="I86" s="127">
        <v>41643.166635393165</v>
      </c>
      <c r="J86" s="127">
        <v>128295.52989254844</v>
      </c>
      <c r="K86" s="127">
        <v>127842.53925092566</v>
      </c>
      <c r="L86" s="127">
        <v>471132.14235410467</v>
      </c>
      <c r="M86" s="127">
        <v>471132.14235410467</v>
      </c>
      <c r="N86" s="127">
        <v>439926.09143146744</v>
      </c>
      <c r="O86" s="162">
        <v>31206.050922637223</v>
      </c>
      <c r="P86" s="163">
        <v>31206.050922637223</v>
      </c>
      <c r="Q86" s="164">
        <v>23622.631988463396</v>
      </c>
      <c r="R86" s="165">
        <v>447509.51036564127</v>
      </c>
      <c r="S86" s="166">
        <v>1.0172379385580388</v>
      </c>
      <c r="T86" s="167">
        <v>0.94985985912481319</v>
      </c>
      <c r="U86" s="149" t="b">
        <v>0</v>
      </c>
      <c r="V86" s="143">
        <v>443285.18119827594</v>
      </c>
      <c r="W86" s="143">
        <v>443285.18119827606</v>
      </c>
      <c r="X86" s="143">
        <v>443285.18119827606</v>
      </c>
      <c r="Y86" s="143">
        <v>161949.42777837007</v>
      </c>
      <c r="Z86" s="143">
        <v>38685.075569947971</v>
      </c>
      <c r="AA86" s="143">
        <v>119857.39251731707</v>
      </c>
      <c r="AB86" s="143">
        <v>119434.19556583228</v>
      </c>
      <c r="AC86" s="143">
        <v>439926.09143146744</v>
      </c>
      <c r="AD86" s="168">
        <v>0.40942928039702231</v>
      </c>
      <c r="AE86" s="169">
        <v>0</v>
      </c>
      <c r="AF86" s="169">
        <v>0</v>
      </c>
      <c r="AG86" s="169">
        <v>0.95</v>
      </c>
      <c r="AH86" s="170">
        <v>0.95</v>
      </c>
      <c r="AI86" s="143">
        <v>417929.78685989405</v>
      </c>
      <c r="AJ86" s="143">
        <v>0</v>
      </c>
      <c r="AK86" s="143">
        <v>443285.18119827606</v>
      </c>
      <c r="AL86" s="143">
        <v>443073.27493535605</v>
      </c>
      <c r="AM86" s="143">
        <v>443073.27493535605</v>
      </c>
      <c r="AN86" s="143">
        <v>0</v>
      </c>
      <c r="AO86" s="143">
        <v>443073.27493535605</v>
      </c>
      <c r="AP86" s="143">
        <v>443073.27493535628</v>
      </c>
      <c r="AQ86" s="143">
        <v>443073.27493535628</v>
      </c>
      <c r="AR86" s="143">
        <v>0</v>
      </c>
      <c r="AS86" s="143">
        <v>443073.27493535628</v>
      </c>
      <c r="AT86" s="143">
        <v>443073.27493535617</v>
      </c>
      <c r="AU86" s="127">
        <v>443073.27493535617</v>
      </c>
      <c r="AV86" s="143">
        <v>0</v>
      </c>
      <c r="AW86" s="143">
        <v>330</v>
      </c>
      <c r="AX86" s="151">
        <v>1342.6462876828975</v>
      </c>
      <c r="AY86" s="152">
        <v>0</v>
      </c>
      <c r="AZ86" s="171">
        <v>0</v>
      </c>
      <c r="BA86" s="172">
        <v>443073.27493535617</v>
      </c>
      <c r="BB86" s="182">
        <v>443077.48080597253</v>
      </c>
      <c r="BC86" s="317">
        <v>0</v>
      </c>
      <c r="BD86" s="183">
        <v>0</v>
      </c>
      <c r="BE86" s="176">
        <v>0</v>
      </c>
      <c r="BF86" s="186">
        <v>0</v>
      </c>
      <c r="BG86" s="176">
        <v>0</v>
      </c>
      <c r="BH86" s="186">
        <v>0</v>
      </c>
      <c r="BI86" s="185">
        <v>0</v>
      </c>
      <c r="BJ86" s="186">
        <v>0</v>
      </c>
      <c r="BK86" s="180">
        <v>0</v>
      </c>
      <c r="BL86" s="13"/>
    </row>
    <row r="87" spans="1:68" ht="14.5" x14ac:dyDescent="0.35">
      <c r="A87" s="181">
        <v>4700154</v>
      </c>
      <c r="B87" s="187" t="s">
        <v>176</v>
      </c>
      <c r="C87" s="127">
        <v>186112.11423426488</v>
      </c>
      <c r="D87" s="127">
        <v>0</v>
      </c>
      <c r="E87" s="127">
        <v>145678.83908308457</v>
      </c>
      <c r="F87" s="127">
        <v>148516.15182830748</v>
      </c>
      <c r="G87" s="127">
        <v>480307.10514565691</v>
      </c>
      <c r="H87" s="127">
        <v>167420.18520329572</v>
      </c>
      <c r="I87" s="127">
        <v>0</v>
      </c>
      <c r="J87" s="127">
        <v>131047.77364890519</v>
      </c>
      <c r="K87" s="127">
        <v>133600.12456512213</v>
      </c>
      <c r="L87" s="127">
        <v>432068.08341732301</v>
      </c>
      <c r="M87" s="127">
        <v>432068.08341732301</v>
      </c>
      <c r="N87" s="127">
        <v>426280.94224786211</v>
      </c>
      <c r="O87" s="162">
        <v>5787.1411694608978</v>
      </c>
      <c r="P87" s="163">
        <v>5787.1411694608978</v>
      </c>
      <c r="Q87" s="164">
        <v>4380.8012250691836</v>
      </c>
      <c r="R87" s="165">
        <v>427687.2821922538</v>
      </c>
      <c r="S87" s="166">
        <v>1.0032990917608837</v>
      </c>
      <c r="T87" s="167">
        <v>0.98986085435790472</v>
      </c>
      <c r="U87" s="149" t="b">
        <v>0</v>
      </c>
      <c r="V87" s="143">
        <v>423650.0677446776</v>
      </c>
      <c r="W87" s="143">
        <v>423650.06774467771</v>
      </c>
      <c r="X87" s="143">
        <v>423650.06774467771</v>
      </c>
      <c r="Y87" s="143">
        <v>165177.75100467209</v>
      </c>
      <c r="Z87" s="143">
        <v>0</v>
      </c>
      <c r="AA87" s="143">
        <v>129292.51332036742</v>
      </c>
      <c r="AB87" s="143">
        <v>131810.67792282256</v>
      </c>
      <c r="AC87" s="143">
        <v>426280.94224786211</v>
      </c>
      <c r="AD87" s="168">
        <v>9.3298433849614962E-2</v>
      </c>
      <c r="AE87" s="169">
        <v>0.85</v>
      </c>
      <c r="AF87" s="169">
        <v>0</v>
      </c>
      <c r="AG87" s="169">
        <v>0</v>
      </c>
      <c r="AH87" s="170">
        <v>0.85</v>
      </c>
      <c r="AI87" s="143">
        <v>362338.80091068277</v>
      </c>
      <c r="AJ87" s="143">
        <v>0</v>
      </c>
      <c r="AK87" s="143">
        <v>423650.06774467771</v>
      </c>
      <c r="AL87" s="143">
        <v>423447.54777232284</v>
      </c>
      <c r="AM87" s="143">
        <v>423447.54777232284</v>
      </c>
      <c r="AN87" s="143">
        <v>0</v>
      </c>
      <c r="AO87" s="143">
        <v>423447.54777232284</v>
      </c>
      <c r="AP87" s="143">
        <v>423447.54777232313</v>
      </c>
      <c r="AQ87" s="143">
        <v>423447.54777232313</v>
      </c>
      <c r="AR87" s="143">
        <v>0</v>
      </c>
      <c r="AS87" s="143">
        <v>423447.54777232313</v>
      </c>
      <c r="AT87" s="143">
        <v>423447.54777232307</v>
      </c>
      <c r="AU87" s="127">
        <v>423447.54777232307</v>
      </c>
      <c r="AV87" s="143">
        <v>0</v>
      </c>
      <c r="AW87" s="143">
        <v>142.1868131868132</v>
      </c>
      <c r="AX87" s="151">
        <v>2978.107028926609</v>
      </c>
      <c r="AY87" s="152">
        <v>0</v>
      </c>
      <c r="AZ87" s="171">
        <v>0</v>
      </c>
      <c r="BA87" s="172">
        <v>423447.54777232307</v>
      </c>
      <c r="BB87" s="182">
        <v>423448.44455343485</v>
      </c>
      <c r="BC87" s="317">
        <v>0</v>
      </c>
      <c r="BD87" s="183">
        <v>0</v>
      </c>
      <c r="BE87" s="176">
        <v>0</v>
      </c>
      <c r="BF87" s="186">
        <v>0</v>
      </c>
      <c r="BG87" s="176">
        <v>0</v>
      </c>
      <c r="BH87" s="186">
        <v>0</v>
      </c>
      <c r="BI87" s="185">
        <v>0</v>
      </c>
      <c r="BJ87" s="186">
        <v>0</v>
      </c>
      <c r="BK87" s="180">
        <v>0</v>
      </c>
      <c r="BL87" s="13"/>
    </row>
    <row r="88" spans="1:68" ht="14.5" x14ac:dyDescent="0.35">
      <c r="A88" s="181">
        <v>4702310</v>
      </c>
      <c r="B88" s="143" t="s">
        <v>177</v>
      </c>
      <c r="C88" s="127">
        <v>712096.15024487744</v>
      </c>
      <c r="D88" s="127">
        <v>170099.35609646756</v>
      </c>
      <c r="E88" s="127">
        <v>370233.74621227471</v>
      </c>
      <c r="F88" s="127">
        <v>368926.51109357981</v>
      </c>
      <c r="G88" s="127">
        <v>1621355.7636471996</v>
      </c>
      <c r="H88" s="127">
        <v>756753.25305562362</v>
      </c>
      <c r="I88" s="127">
        <v>182472.78471145005</v>
      </c>
      <c r="J88" s="127">
        <v>422457.70061487012</v>
      </c>
      <c r="K88" s="127">
        <v>426868.43407161871</v>
      </c>
      <c r="L88" s="127">
        <v>1788552.1724535623</v>
      </c>
      <c r="M88" s="127">
        <v>1788552.1724535623</v>
      </c>
      <c r="N88" s="127">
        <v>1569606.0877452795</v>
      </c>
      <c r="O88" s="162">
        <v>218946.08470828272</v>
      </c>
      <c r="P88" s="163">
        <v>218946.08470828272</v>
      </c>
      <c r="Q88" s="164">
        <v>165739.74057790209</v>
      </c>
      <c r="R88" s="165">
        <v>1622812.4318756601</v>
      </c>
      <c r="S88" s="166">
        <v>1.0338978961318956</v>
      </c>
      <c r="T88" s="167">
        <v>0.90733301318767912</v>
      </c>
      <c r="U88" s="149" t="b">
        <v>0</v>
      </c>
      <c r="V88" s="143">
        <v>1607493.6649436809</v>
      </c>
      <c r="W88" s="143">
        <v>1607493.6649436811</v>
      </c>
      <c r="X88" s="143">
        <v>1607493.6649436811</v>
      </c>
      <c r="Y88" s="143">
        <v>689367.79795328504</v>
      </c>
      <c r="Z88" s="143">
        <v>164670.20430481125</v>
      </c>
      <c r="AA88" s="143">
        <v>358416.79844299535</v>
      </c>
      <c r="AB88" s="143">
        <v>357151.28704418777</v>
      </c>
      <c r="AC88" s="143">
        <v>1569606.0877452795</v>
      </c>
      <c r="AD88" s="168">
        <v>0.31143657118242518</v>
      </c>
      <c r="AE88" s="169">
        <v>0</v>
      </c>
      <c r="AF88" s="169">
        <v>0</v>
      </c>
      <c r="AG88" s="169">
        <v>0.95</v>
      </c>
      <c r="AH88" s="170">
        <v>0.95</v>
      </c>
      <c r="AI88" s="143">
        <v>1491125.7833580156</v>
      </c>
      <c r="AJ88" s="143">
        <v>0</v>
      </c>
      <c r="AK88" s="143">
        <v>1607493.6649436811</v>
      </c>
      <c r="AL88" s="143">
        <v>1606725.2251454343</v>
      </c>
      <c r="AM88" s="143">
        <v>1606725.2251454343</v>
      </c>
      <c r="AN88" s="143">
        <v>0</v>
      </c>
      <c r="AO88" s="143">
        <v>1606725.2251454343</v>
      </c>
      <c r="AP88" s="143">
        <v>1606725.2251454352</v>
      </c>
      <c r="AQ88" s="143">
        <v>1606725.2251454352</v>
      </c>
      <c r="AR88" s="143">
        <v>0</v>
      </c>
      <c r="AS88" s="143">
        <v>1606725.2251454352</v>
      </c>
      <c r="AT88" s="143">
        <v>1606725.225145435</v>
      </c>
      <c r="AU88" s="127">
        <v>1606725.225145435</v>
      </c>
      <c r="AV88" s="143">
        <v>0</v>
      </c>
      <c r="AW88" s="143">
        <v>1446</v>
      </c>
      <c r="AX88" s="151">
        <v>1111.1516079843948</v>
      </c>
      <c r="AY88" s="152">
        <v>0</v>
      </c>
      <c r="AZ88" s="171">
        <v>0</v>
      </c>
      <c r="BA88" s="172">
        <v>1606725.225145435</v>
      </c>
      <c r="BB88" s="182">
        <v>1596755.4054167569</v>
      </c>
      <c r="BC88" s="317">
        <v>4</v>
      </c>
      <c r="BD88" s="183">
        <v>4444.6064319375791</v>
      </c>
      <c r="BE88" s="176">
        <v>5</v>
      </c>
      <c r="BF88" s="186">
        <v>5555.7580399219742</v>
      </c>
      <c r="BG88" s="176">
        <v>0</v>
      </c>
      <c r="BH88" s="186">
        <v>0</v>
      </c>
      <c r="BI88" s="185">
        <v>0</v>
      </c>
      <c r="BJ88" s="186">
        <v>0</v>
      </c>
      <c r="BK88" s="180">
        <v>10000.364471859553</v>
      </c>
      <c r="BL88" s="13"/>
    </row>
    <row r="89" spans="1:68" ht="14.5" x14ac:dyDescent="0.35">
      <c r="A89" s="181">
        <v>4702340</v>
      </c>
      <c r="B89" s="143" t="s">
        <v>178</v>
      </c>
      <c r="C89" s="127">
        <v>1044902.1982412682</v>
      </c>
      <c r="D89" s="127">
        <v>249597.18016099723</v>
      </c>
      <c r="E89" s="127">
        <v>504375.52035473549</v>
      </c>
      <c r="F89" s="127">
        <v>502594.65245718911</v>
      </c>
      <c r="G89" s="127">
        <v>2301469.5512141902</v>
      </c>
      <c r="H89" s="127">
        <v>940411.97841714136</v>
      </c>
      <c r="I89" s="127">
        <v>224637.46214489752</v>
      </c>
      <c r="J89" s="127">
        <v>453937.96831926197</v>
      </c>
      <c r="K89" s="127">
        <v>452335.18721147021</v>
      </c>
      <c r="L89" s="127">
        <v>2071322.596092771</v>
      </c>
      <c r="M89" s="127">
        <v>2071322.596092771</v>
      </c>
      <c r="N89" s="127">
        <v>2042594.4116500861</v>
      </c>
      <c r="O89" s="162">
        <v>28728.184442684986</v>
      </c>
      <c r="P89" s="163">
        <v>28728.184442684986</v>
      </c>
      <c r="Q89" s="164">
        <v>21746.914739985797</v>
      </c>
      <c r="R89" s="165">
        <v>2049575.6813527853</v>
      </c>
      <c r="S89" s="166">
        <v>1.0034178443174431</v>
      </c>
      <c r="T89" s="167">
        <v>0.98950095229926627</v>
      </c>
      <c r="U89" s="149" t="b">
        <v>0</v>
      </c>
      <c r="V89" s="143">
        <v>2030228.422510427</v>
      </c>
      <c r="W89" s="143">
        <v>2030228.4225104274</v>
      </c>
      <c r="X89" s="143">
        <v>2030228.4225104274</v>
      </c>
      <c r="Y89" s="143">
        <v>927368.94551679061</v>
      </c>
      <c r="Z89" s="143">
        <v>221521.85549945821</v>
      </c>
      <c r="AA89" s="143">
        <v>447642.08099393034</v>
      </c>
      <c r="AB89" s="143">
        <v>446061.52963990689</v>
      </c>
      <c r="AC89" s="143">
        <v>2042594.4116500861</v>
      </c>
      <c r="AD89" s="168">
        <v>0.2186429930247305</v>
      </c>
      <c r="AE89" s="169">
        <v>0</v>
      </c>
      <c r="AF89" s="169">
        <v>0.9</v>
      </c>
      <c r="AG89" s="169">
        <v>0</v>
      </c>
      <c r="AH89" s="170">
        <v>0.9</v>
      </c>
      <c r="AI89" s="143">
        <v>1838334.9704850775</v>
      </c>
      <c r="AJ89" s="143">
        <v>0</v>
      </c>
      <c r="AK89" s="143">
        <v>2030228.4225104274</v>
      </c>
      <c r="AL89" s="143">
        <v>2029257.9002910173</v>
      </c>
      <c r="AM89" s="143">
        <v>2029257.9002910173</v>
      </c>
      <c r="AN89" s="143">
        <v>0</v>
      </c>
      <c r="AO89" s="143">
        <v>2029257.9002910173</v>
      </c>
      <c r="AP89" s="143">
        <v>2029257.9002910187</v>
      </c>
      <c r="AQ89" s="143">
        <v>2029257.9002910187</v>
      </c>
      <c r="AR89" s="143">
        <v>0</v>
      </c>
      <c r="AS89" s="143">
        <v>2029257.9002910187</v>
      </c>
      <c r="AT89" s="143">
        <v>2029257.9002910184</v>
      </c>
      <c r="AU89" s="127">
        <v>2029257.9002910184</v>
      </c>
      <c r="AV89" s="143">
        <v>0</v>
      </c>
      <c r="AW89" s="143">
        <v>1724</v>
      </c>
      <c r="AX89" s="151">
        <v>1177.0637472685721</v>
      </c>
      <c r="AY89" s="152">
        <v>0</v>
      </c>
      <c r="AZ89" s="171">
        <v>0</v>
      </c>
      <c r="BA89" s="172">
        <v>2029257.9002910184</v>
      </c>
      <c r="BB89" s="182">
        <v>2026908.1649538982</v>
      </c>
      <c r="BC89" s="317">
        <v>2</v>
      </c>
      <c r="BD89" s="183">
        <v>2354.1274945371442</v>
      </c>
      <c r="BE89" s="176">
        <v>0</v>
      </c>
      <c r="BF89" s="186">
        <v>0</v>
      </c>
      <c r="BG89" s="176">
        <v>0</v>
      </c>
      <c r="BH89" s="186">
        <v>0</v>
      </c>
      <c r="BI89" s="185">
        <v>0</v>
      </c>
      <c r="BJ89" s="186">
        <v>0</v>
      </c>
      <c r="BK89" s="180">
        <v>2354.1274945371442</v>
      </c>
      <c r="BL89" s="13"/>
    </row>
    <row r="90" spans="1:68" ht="14.5" x14ac:dyDescent="0.35">
      <c r="A90" s="181">
        <v>4702370</v>
      </c>
      <c r="B90" s="143" t="s">
        <v>179</v>
      </c>
      <c r="C90" s="127">
        <v>359015.14241512574</v>
      </c>
      <c r="D90" s="127">
        <v>85758.425365302406</v>
      </c>
      <c r="E90" s="127">
        <v>130049.04773911885</v>
      </c>
      <c r="F90" s="127">
        <v>129589.86571128732</v>
      </c>
      <c r="G90" s="127">
        <v>704412.48123083438</v>
      </c>
      <c r="H90" s="127">
        <v>338079.25413135049</v>
      </c>
      <c r="I90" s="127">
        <v>81519.653474133273</v>
      </c>
      <c r="J90" s="127">
        <v>117702.82877453165</v>
      </c>
      <c r="K90" s="127">
        <v>118931.72294328315</v>
      </c>
      <c r="L90" s="127">
        <v>656233.45932329854</v>
      </c>
      <c r="M90" s="127">
        <v>656233.45932329854</v>
      </c>
      <c r="N90" s="127">
        <v>636574.1295362839</v>
      </c>
      <c r="O90" s="162">
        <v>19659.329787014634</v>
      </c>
      <c r="P90" s="163">
        <v>19659.329787014634</v>
      </c>
      <c r="Q90" s="164">
        <v>14881.893061374147</v>
      </c>
      <c r="R90" s="165">
        <v>641351.56626192434</v>
      </c>
      <c r="S90" s="166">
        <v>1.0075049181296774</v>
      </c>
      <c r="T90" s="167">
        <v>0.97732225803188966</v>
      </c>
      <c r="U90" s="149" t="b">
        <v>0</v>
      </c>
      <c r="V90" s="143">
        <v>635297.43765651889</v>
      </c>
      <c r="W90" s="143">
        <v>635297.43765651912</v>
      </c>
      <c r="X90" s="143">
        <v>635297.43765651912</v>
      </c>
      <c r="Y90" s="143">
        <v>324440.23617230845</v>
      </c>
      <c r="Z90" s="143">
        <v>77499.471448789132</v>
      </c>
      <c r="AA90" s="143">
        <v>117524.69123900075</v>
      </c>
      <c r="AB90" s="143">
        <v>117109.7306761856</v>
      </c>
      <c r="AC90" s="143">
        <v>636574.1295362839</v>
      </c>
      <c r="AD90" s="168">
        <v>0.15744577138679014</v>
      </c>
      <c r="AE90" s="169">
        <v>0</v>
      </c>
      <c r="AF90" s="169">
        <v>0.9</v>
      </c>
      <c r="AG90" s="169">
        <v>0</v>
      </c>
      <c r="AH90" s="170">
        <v>0.9</v>
      </c>
      <c r="AI90" s="143">
        <v>572916.71658265556</v>
      </c>
      <c r="AJ90" s="143">
        <v>0</v>
      </c>
      <c r="AK90" s="143">
        <v>635297.43765651912</v>
      </c>
      <c r="AL90" s="143">
        <v>634993.74262775108</v>
      </c>
      <c r="AM90" s="143">
        <v>634993.74262775108</v>
      </c>
      <c r="AN90" s="143">
        <v>0</v>
      </c>
      <c r="AO90" s="143">
        <v>634993.74262775108</v>
      </c>
      <c r="AP90" s="143">
        <v>634993.74262775143</v>
      </c>
      <c r="AQ90" s="143">
        <v>634993.74262775143</v>
      </c>
      <c r="AR90" s="143">
        <v>0</v>
      </c>
      <c r="AS90" s="143">
        <v>634993.74262775143</v>
      </c>
      <c r="AT90" s="143">
        <v>634993.74262775132</v>
      </c>
      <c r="AU90" s="127">
        <v>634993.74262775132</v>
      </c>
      <c r="AV90" s="143">
        <v>0</v>
      </c>
      <c r="AW90" s="143">
        <v>646</v>
      </c>
      <c r="AX90" s="151">
        <v>982.96244988815988</v>
      </c>
      <c r="AY90" s="152">
        <v>0</v>
      </c>
      <c r="AZ90" s="171">
        <v>0</v>
      </c>
      <c r="BA90" s="172">
        <v>634993.74262775132</v>
      </c>
      <c r="BB90" s="182">
        <v>635000.09064223152</v>
      </c>
      <c r="BC90" s="317">
        <v>0</v>
      </c>
      <c r="BD90" s="183">
        <v>0</v>
      </c>
      <c r="BE90" s="176">
        <v>0</v>
      </c>
      <c r="BF90" s="186">
        <v>0</v>
      </c>
      <c r="BG90" s="176">
        <v>0</v>
      </c>
      <c r="BH90" s="186">
        <v>0</v>
      </c>
      <c r="BI90" s="185">
        <v>0</v>
      </c>
      <c r="BJ90" s="186">
        <v>0</v>
      </c>
      <c r="BK90" s="180">
        <v>0</v>
      </c>
      <c r="BL90" s="13"/>
    </row>
    <row r="91" spans="1:68" ht="14.5" x14ac:dyDescent="0.35">
      <c r="A91" s="181">
        <v>4702400</v>
      </c>
      <c r="B91" s="143" t="s">
        <v>180</v>
      </c>
      <c r="C91" s="127">
        <v>206705.68805719365</v>
      </c>
      <c r="D91" s="127">
        <v>49376.063089113515</v>
      </c>
      <c r="E91" s="127">
        <v>95714.521463074489</v>
      </c>
      <c r="F91" s="127">
        <v>95376.569061096932</v>
      </c>
      <c r="G91" s="127">
        <v>447172.84167047858</v>
      </c>
      <c r="H91" s="127">
        <v>197300.12199306357</v>
      </c>
      <c r="I91" s="127">
        <v>47574.163095585507</v>
      </c>
      <c r="J91" s="127">
        <v>88471.219370800231</v>
      </c>
      <c r="K91" s="127">
        <v>89394.916504667519</v>
      </c>
      <c r="L91" s="127">
        <v>422740.42096411681</v>
      </c>
      <c r="M91" s="127">
        <v>422740.42096411681</v>
      </c>
      <c r="N91" s="127">
        <v>396873.70487084135</v>
      </c>
      <c r="O91" s="162">
        <v>25866.716093275463</v>
      </c>
      <c r="P91" s="163">
        <v>25866.716093275463</v>
      </c>
      <c r="Q91" s="164">
        <v>19580.815161019127</v>
      </c>
      <c r="R91" s="165">
        <v>403159.60580309771</v>
      </c>
      <c r="S91" s="166">
        <v>1.0158385422241618</v>
      </c>
      <c r="T91" s="167">
        <v>0.95368123276131866</v>
      </c>
      <c r="U91" s="149" t="b">
        <v>0</v>
      </c>
      <c r="V91" s="143">
        <v>399353.92381768912</v>
      </c>
      <c r="W91" s="143">
        <v>399353.92381768918</v>
      </c>
      <c r="X91" s="143">
        <v>399353.92381768918</v>
      </c>
      <c r="Y91" s="143">
        <v>183454.90734785542</v>
      </c>
      <c r="Z91" s="143">
        <v>43822.118125306923</v>
      </c>
      <c r="AA91" s="143">
        <v>84948.309027636162</v>
      </c>
      <c r="AB91" s="143">
        <v>84648.370370042845</v>
      </c>
      <c r="AC91" s="143">
        <v>396873.70487084135</v>
      </c>
      <c r="AD91" s="168">
        <v>0.23518402994385526</v>
      </c>
      <c r="AE91" s="169">
        <v>0</v>
      </c>
      <c r="AF91" s="169">
        <v>0.9</v>
      </c>
      <c r="AG91" s="169">
        <v>0</v>
      </c>
      <c r="AH91" s="170">
        <v>0.9</v>
      </c>
      <c r="AI91" s="143">
        <v>357186.3343837572</v>
      </c>
      <c r="AJ91" s="143">
        <v>0</v>
      </c>
      <c r="AK91" s="143">
        <v>399353.92381768918</v>
      </c>
      <c r="AL91" s="143">
        <v>399163.01827613713</v>
      </c>
      <c r="AM91" s="143">
        <v>399163.01827613713</v>
      </c>
      <c r="AN91" s="143">
        <v>0</v>
      </c>
      <c r="AO91" s="143">
        <v>399163.01827613713</v>
      </c>
      <c r="AP91" s="143">
        <v>399163.01827613736</v>
      </c>
      <c r="AQ91" s="143">
        <v>399163.01827613736</v>
      </c>
      <c r="AR91" s="143">
        <v>0</v>
      </c>
      <c r="AS91" s="143">
        <v>399163.01827613736</v>
      </c>
      <c r="AT91" s="143">
        <v>399163.0182761373</v>
      </c>
      <c r="AU91" s="127">
        <v>399163.0182761373</v>
      </c>
      <c r="AV91" s="143">
        <v>0</v>
      </c>
      <c r="AW91" s="143">
        <v>377</v>
      </c>
      <c r="AX91" s="151">
        <v>1058.7878468863059</v>
      </c>
      <c r="AY91" s="152">
        <v>0</v>
      </c>
      <c r="AZ91" s="171">
        <v>0</v>
      </c>
      <c r="BA91" s="172">
        <v>399163.0182761373</v>
      </c>
      <c r="BB91" s="182">
        <v>399168.04466534604</v>
      </c>
      <c r="BC91" s="317">
        <v>0</v>
      </c>
      <c r="BD91" s="183">
        <v>0</v>
      </c>
      <c r="BE91" s="176">
        <v>0</v>
      </c>
      <c r="BF91" s="186">
        <v>0</v>
      </c>
      <c r="BG91" s="176">
        <v>0</v>
      </c>
      <c r="BH91" s="186">
        <v>0</v>
      </c>
      <c r="BI91" s="185">
        <v>0</v>
      </c>
      <c r="BJ91" s="186">
        <v>0</v>
      </c>
      <c r="BK91" s="180">
        <v>0</v>
      </c>
      <c r="BL91" s="13"/>
    </row>
    <row r="92" spans="1:68" ht="14.5" x14ac:dyDescent="0.35">
      <c r="A92" s="181">
        <v>4702430</v>
      </c>
      <c r="B92" s="143" t="s">
        <v>181</v>
      </c>
      <c r="C92" s="127">
        <v>271981.16849630739</v>
      </c>
      <c r="D92" s="127">
        <v>64968.504064623034</v>
      </c>
      <c r="E92" s="127">
        <v>137080.04742875186</v>
      </c>
      <c r="F92" s="127">
        <v>136596.0400850008</v>
      </c>
      <c r="G92" s="127">
        <v>610625.76007468312</v>
      </c>
      <c r="H92" s="127">
        <v>282081.60677522892</v>
      </c>
      <c r="I92" s="127">
        <v>68017.172171142171</v>
      </c>
      <c r="J92" s="127">
        <v>144722.88356252527</v>
      </c>
      <c r="K92" s="127">
        <v>146233.88469602884</v>
      </c>
      <c r="L92" s="127">
        <v>641055.54720492521</v>
      </c>
      <c r="M92" s="127">
        <v>641055.54720492521</v>
      </c>
      <c r="N92" s="127">
        <v>541941.02393408353</v>
      </c>
      <c r="O92" s="162">
        <v>99114.523270841688</v>
      </c>
      <c r="P92" s="163">
        <v>99114.523270841688</v>
      </c>
      <c r="Q92" s="164">
        <v>75028.587043695603</v>
      </c>
      <c r="R92" s="165">
        <v>566026.9601612296</v>
      </c>
      <c r="S92" s="166">
        <v>1.0444438327482579</v>
      </c>
      <c r="T92" s="167">
        <v>0.88296086451349065</v>
      </c>
      <c r="U92" s="149" t="b">
        <v>0</v>
      </c>
      <c r="V92" s="143">
        <v>560683.86880352744</v>
      </c>
      <c r="W92" s="143">
        <v>560683.86880352756</v>
      </c>
      <c r="X92" s="143">
        <v>560683.86880352756</v>
      </c>
      <c r="Y92" s="143">
        <v>241388.03598402024</v>
      </c>
      <c r="Z92" s="143">
        <v>57660.681743824884</v>
      </c>
      <c r="AA92" s="143">
        <v>121660.93558742838</v>
      </c>
      <c r="AB92" s="143">
        <v>121231.37061880999</v>
      </c>
      <c r="AC92" s="143">
        <v>541941.02393408353</v>
      </c>
      <c r="AD92" s="168">
        <v>0.27855297157622738</v>
      </c>
      <c r="AE92" s="169">
        <v>0</v>
      </c>
      <c r="AF92" s="169">
        <v>0.9</v>
      </c>
      <c r="AG92" s="169">
        <v>0</v>
      </c>
      <c r="AH92" s="170">
        <v>0.9</v>
      </c>
      <c r="AI92" s="143">
        <v>487746.92154067516</v>
      </c>
      <c r="AJ92" s="143">
        <v>0</v>
      </c>
      <c r="AK92" s="143">
        <v>560683.86880352756</v>
      </c>
      <c r="AL92" s="143">
        <v>560415.84174474666</v>
      </c>
      <c r="AM92" s="143">
        <v>560415.84174474666</v>
      </c>
      <c r="AN92" s="143">
        <v>0</v>
      </c>
      <c r="AO92" s="143">
        <v>560415.84174474666</v>
      </c>
      <c r="AP92" s="143">
        <v>560415.84174474713</v>
      </c>
      <c r="AQ92" s="143">
        <v>560415.84174474713</v>
      </c>
      <c r="AR92" s="143">
        <v>0</v>
      </c>
      <c r="AS92" s="143">
        <v>560415.84174474713</v>
      </c>
      <c r="AT92" s="143">
        <v>560415.8417447469</v>
      </c>
      <c r="AU92" s="127">
        <v>560415.8417447469</v>
      </c>
      <c r="AV92" s="143">
        <v>0</v>
      </c>
      <c r="AW92" s="143">
        <v>539</v>
      </c>
      <c r="AX92" s="151">
        <v>1039.7325449809775</v>
      </c>
      <c r="AY92" s="152">
        <v>0</v>
      </c>
      <c r="AZ92" s="171">
        <v>0</v>
      </c>
      <c r="BA92" s="172">
        <v>560415.8417447469</v>
      </c>
      <c r="BB92" s="182">
        <v>559389.35760178172</v>
      </c>
      <c r="BC92" s="317">
        <v>0</v>
      </c>
      <c r="BD92" s="183">
        <v>0</v>
      </c>
      <c r="BE92" s="176">
        <v>0</v>
      </c>
      <c r="BF92" s="186">
        <v>0</v>
      </c>
      <c r="BG92" s="176">
        <v>1</v>
      </c>
      <c r="BH92" s="186">
        <v>1039.7325449809775</v>
      </c>
      <c r="BI92" s="185">
        <v>0</v>
      </c>
      <c r="BJ92" s="186">
        <v>0</v>
      </c>
      <c r="BK92" s="180">
        <v>1039.7325449809775</v>
      </c>
      <c r="BL92" s="13"/>
    </row>
    <row r="93" spans="1:68" ht="14.5" x14ac:dyDescent="0.35">
      <c r="A93" s="181">
        <v>4702460</v>
      </c>
      <c r="B93" s="143" t="s">
        <v>182</v>
      </c>
      <c r="C93" s="127">
        <v>124616.82629285358</v>
      </c>
      <c r="D93" s="127">
        <v>29767.387316881835</v>
      </c>
      <c r="E93" s="127">
        <v>63985.773824629934</v>
      </c>
      <c r="F93" s="127">
        <v>64619.733545825788</v>
      </c>
      <c r="G93" s="127">
        <v>282989.72098019114</v>
      </c>
      <c r="H93" s="127">
        <v>118798.74719476247</v>
      </c>
      <c r="I93" s="127">
        <v>28645.450988588615</v>
      </c>
      <c r="J93" s="127">
        <v>60077.53137575127</v>
      </c>
      <c r="K93" s="127">
        <v>60704.779919811896</v>
      </c>
      <c r="L93" s="127">
        <v>268226.50947891426</v>
      </c>
      <c r="M93" s="127">
        <v>268226.50947891426</v>
      </c>
      <c r="N93" s="127">
        <v>263586.51770282717</v>
      </c>
      <c r="O93" s="162">
        <v>4639.9917760870885</v>
      </c>
      <c r="P93" s="163">
        <v>4639.9917760870885</v>
      </c>
      <c r="Q93" s="164">
        <v>3512.4219475169307</v>
      </c>
      <c r="R93" s="165">
        <v>264714.08753139735</v>
      </c>
      <c r="S93" s="166">
        <v>1.0042777978115005</v>
      </c>
      <c r="T93" s="167">
        <v>0.9869050156364465</v>
      </c>
      <c r="U93" s="149" t="b">
        <v>0</v>
      </c>
      <c r="V93" s="143">
        <v>262215.28155058657</v>
      </c>
      <c r="W93" s="143">
        <v>262215.28155058663</v>
      </c>
      <c r="X93" s="143">
        <v>262215.28155058663</v>
      </c>
      <c r="Y93" s="143">
        <v>116072.46784773025</v>
      </c>
      <c r="Z93" s="143">
        <v>27726.385031905153</v>
      </c>
      <c r="AA93" s="143">
        <v>59598.586289766667</v>
      </c>
      <c r="AB93" s="143">
        <v>60189.078533425105</v>
      </c>
      <c r="AC93" s="143">
        <v>263586.51770282717</v>
      </c>
      <c r="AD93" s="168">
        <v>0.27283653846153844</v>
      </c>
      <c r="AE93" s="169">
        <v>0</v>
      </c>
      <c r="AF93" s="169">
        <v>0.9</v>
      </c>
      <c r="AG93" s="169">
        <v>0</v>
      </c>
      <c r="AH93" s="170">
        <v>0.9</v>
      </c>
      <c r="AI93" s="143">
        <v>237227.86593254446</v>
      </c>
      <c r="AJ93" s="143">
        <v>0</v>
      </c>
      <c r="AK93" s="143">
        <v>262215.28155058663</v>
      </c>
      <c r="AL93" s="143">
        <v>262089.93321332955</v>
      </c>
      <c r="AM93" s="143">
        <v>262089.93321332955</v>
      </c>
      <c r="AN93" s="143">
        <v>0</v>
      </c>
      <c r="AO93" s="143">
        <v>262089.93321332955</v>
      </c>
      <c r="AP93" s="143">
        <v>262089.93321332973</v>
      </c>
      <c r="AQ93" s="143">
        <v>262089.93321332973</v>
      </c>
      <c r="AR93" s="143">
        <v>0</v>
      </c>
      <c r="AS93" s="143">
        <v>262089.93321332973</v>
      </c>
      <c r="AT93" s="143">
        <v>262089.93321332967</v>
      </c>
      <c r="AU93" s="127">
        <v>262089.93321332967</v>
      </c>
      <c r="AV93" s="143">
        <v>0</v>
      </c>
      <c r="AW93" s="143">
        <v>227</v>
      </c>
      <c r="AX93" s="151">
        <v>1154.5812035829501</v>
      </c>
      <c r="AY93" s="152">
        <v>0</v>
      </c>
      <c r="AZ93" s="171">
        <v>0</v>
      </c>
      <c r="BA93" s="172">
        <v>262089.93321332967</v>
      </c>
      <c r="BB93" s="182">
        <v>260937.2420525827</v>
      </c>
      <c r="BC93" s="317">
        <v>0</v>
      </c>
      <c r="BD93" s="183">
        <v>0</v>
      </c>
      <c r="BE93" s="176">
        <v>1</v>
      </c>
      <c r="BF93" s="186">
        <v>1154.5812035829501</v>
      </c>
      <c r="BG93" s="176">
        <v>0</v>
      </c>
      <c r="BH93" s="186">
        <v>0</v>
      </c>
      <c r="BI93" s="185">
        <v>0</v>
      </c>
      <c r="BJ93" s="186">
        <v>0</v>
      </c>
      <c r="BK93" s="180">
        <v>1154.5812035829501</v>
      </c>
      <c r="BL93" s="13"/>
    </row>
    <row r="94" spans="1:68" ht="14.5" x14ac:dyDescent="0.35">
      <c r="A94" s="181">
        <v>4702490</v>
      </c>
      <c r="B94" s="143" t="s">
        <v>183</v>
      </c>
      <c r="C94" s="127">
        <v>447038.13876483985</v>
      </c>
      <c r="D94" s="127">
        <v>106784.59577167137</v>
      </c>
      <c r="E94" s="127">
        <v>167996.72352285733</v>
      </c>
      <c r="F94" s="127">
        <v>167403.55442614068</v>
      </c>
      <c r="G94" s="127">
        <v>889223.01248550927</v>
      </c>
      <c r="H94" s="127">
        <v>430187.53389469034</v>
      </c>
      <c r="I94" s="127">
        <v>103729.34234634295</v>
      </c>
      <c r="J94" s="127">
        <v>161280.19270035432</v>
      </c>
      <c r="K94" s="127">
        <v>162964.06292172545</v>
      </c>
      <c r="L94" s="127">
        <v>858161.13186311303</v>
      </c>
      <c r="M94" s="127">
        <v>858161.13186311303</v>
      </c>
      <c r="N94" s="127">
        <v>789200.94991277042</v>
      </c>
      <c r="O94" s="162">
        <v>68960.181950342609</v>
      </c>
      <c r="P94" s="163">
        <v>68960.181950342609</v>
      </c>
      <c r="Q94" s="164">
        <v>52202.087476846005</v>
      </c>
      <c r="R94" s="165">
        <v>805959.04438626696</v>
      </c>
      <c r="S94" s="166">
        <v>1.0212342553254008</v>
      </c>
      <c r="T94" s="167">
        <v>0.93916983007199062</v>
      </c>
      <c r="U94" s="149" t="b">
        <v>0</v>
      </c>
      <c r="V94" s="143">
        <v>798351.0802647426</v>
      </c>
      <c r="W94" s="143">
        <v>798351.08026474284</v>
      </c>
      <c r="X94" s="143">
        <v>798351.08026474284</v>
      </c>
      <c r="Y94" s="143">
        <v>396754.1536900989</v>
      </c>
      <c r="Z94" s="143">
        <v>94773.193266214075</v>
      </c>
      <c r="AA94" s="143">
        <v>149100.02544342904</v>
      </c>
      <c r="AB94" s="143">
        <v>148573.57751302834</v>
      </c>
      <c r="AC94" s="143">
        <v>789200.94991277042</v>
      </c>
      <c r="AD94" s="168">
        <v>0.17579127459366981</v>
      </c>
      <c r="AE94" s="169">
        <v>0</v>
      </c>
      <c r="AF94" s="169">
        <v>0.9</v>
      </c>
      <c r="AG94" s="169">
        <v>0</v>
      </c>
      <c r="AH94" s="170">
        <v>0.9</v>
      </c>
      <c r="AI94" s="143">
        <v>710280.85492149345</v>
      </c>
      <c r="AJ94" s="143">
        <v>0</v>
      </c>
      <c r="AK94" s="143">
        <v>798351.08026474284</v>
      </c>
      <c r="AL94" s="143">
        <v>797969.439729276</v>
      </c>
      <c r="AM94" s="143">
        <v>797969.439729276</v>
      </c>
      <c r="AN94" s="143">
        <v>0</v>
      </c>
      <c r="AO94" s="143">
        <v>797969.439729276</v>
      </c>
      <c r="AP94" s="143">
        <v>797969.43972927646</v>
      </c>
      <c r="AQ94" s="143">
        <v>797969.43972927646</v>
      </c>
      <c r="AR94" s="143">
        <v>0</v>
      </c>
      <c r="AS94" s="143">
        <v>797969.43972927646</v>
      </c>
      <c r="AT94" s="143">
        <v>797969.43972927635</v>
      </c>
      <c r="AU94" s="127">
        <v>797969.43972927635</v>
      </c>
      <c r="AV94" s="143">
        <v>0</v>
      </c>
      <c r="AW94" s="143">
        <v>822</v>
      </c>
      <c r="AX94" s="151">
        <v>970.76574176310987</v>
      </c>
      <c r="AY94" s="152">
        <v>0</v>
      </c>
      <c r="AZ94" s="171">
        <v>0</v>
      </c>
      <c r="BA94" s="172">
        <v>797969.43972927635</v>
      </c>
      <c r="BB94" s="182">
        <v>797011.04929307778</v>
      </c>
      <c r="BC94" s="317">
        <v>0</v>
      </c>
      <c r="BD94" s="183">
        <v>0</v>
      </c>
      <c r="BE94" s="176">
        <v>0</v>
      </c>
      <c r="BF94" s="186">
        <v>0</v>
      </c>
      <c r="BG94" s="176">
        <v>1</v>
      </c>
      <c r="BH94" s="186">
        <v>970.76574176310987</v>
      </c>
      <c r="BI94" s="185">
        <v>0</v>
      </c>
      <c r="BJ94" s="186">
        <v>0</v>
      </c>
      <c r="BK94" s="180">
        <v>970.76574176310987</v>
      </c>
      <c r="BL94" s="13"/>
    </row>
    <row r="95" spans="1:68" ht="14.5" x14ac:dyDescent="0.35">
      <c r="A95" s="181">
        <v>4702520</v>
      </c>
      <c r="B95" s="143" t="s">
        <v>184</v>
      </c>
      <c r="C95" s="127">
        <v>504401.43975678826</v>
      </c>
      <c r="D95" s="127">
        <v>120487.04390166457</v>
      </c>
      <c r="E95" s="127">
        <v>192933.46790683956</v>
      </c>
      <c r="F95" s="127">
        <v>192252.2512230562</v>
      </c>
      <c r="G95" s="127">
        <v>1010074.2027883487</v>
      </c>
      <c r="H95" s="127">
        <v>452691.26133687003</v>
      </c>
      <c r="I95" s="127">
        <v>102413.98731641487</v>
      </c>
      <c r="J95" s="127">
        <v>172107.52790043163</v>
      </c>
      <c r="K95" s="127">
        <v>173904.44255097266</v>
      </c>
      <c r="L95" s="127">
        <v>901117.2191046892</v>
      </c>
      <c r="M95" s="127">
        <v>901117.2191046892</v>
      </c>
      <c r="N95" s="127">
        <v>896458.49143601558</v>
      </c>
      <c r="O95" s="162">
        <v>4658.727668673615</v>
      </c>
      <c r="P95" s="163">
        <v>4658.727668673615</v>
      </c>
      <c r="Q95" s="164">
        <v>3526.6048089319852</v>
      </c>
      <c r="R95" s="165">
        <v>897590.61429575726</v>
      </c>
      <c r="S95" s="166">
        <v>1.0012628837481679</v>
      </c>
      <c r="T95" s="167">
        <v>0.99608640836712026</v>
      </c>
      <c r="U95" s="149" t="b">
        <v>0</v>
      </c>
      <c r="V95" s="143">
        <v>889117.68104071915</v>
      </c>
      <c r="W95" s="143">
        <v>889117.68104071938</v>
      </c>
      <c r="X95" s="143">
        <v>889117.68104071938</v>
      </c>
      <c r="Y95" s="143">
        <v>447665.0849158194</v>
      </c>
      <c r="Z95" s="143">
        <v>106934.35523400253</v>
      </c>
      <c r="AA95" s="143">
        <v>171231.8214937381</v>
      </c>
      <c r="AB95" s="143">
        <v>170627.2297924555</v>
      </c>
      <c r="AC95" s="143">
        <v>896458.49143601558</v>
      </c>
      <c r="AD95" s="168">
        <v>0.1482179575051405</v>
      </c>
      <c r="AE95" s="169">
        <v>0.85</v>
      </c>
      <c r="AF95" s="169">
        <v>0</v>
      </c>
      <c r="AG95" s="169">
        <v>0</v>
      </c>
      <c r="AH95" s="170">
        <v>0.85</v>
      </c>
      <c r="AI95" s="143">
        <v>761989.71772061323</v>
      </c>
      <c r="AJ95" s="143">
        <v>0</v>
      </c>
      <c r="AK95" s="143">
        <v>889117.68104071938</v>
      </c>
      <c r="AL95" s="143">
        <v>888692.65080493269</v>
      </c>
      <c r="AM95" s="143">
        <v>888692.65080493269</v>
      </c>
      <c r="AN95" s="143">
        <v>0</v>
      </c>
      <c r="AO95" s="143">
        <v>888692.65080493269</v>
      </c>
      <c r="AP95" s="143">
        <v>888692.65080493316</v>
      </c>
      <c r="AQ95" s="143">
        <v>888692.65080493316</v>
      </c>
      <c r="AR95" s="143">
        <v>0</v>
      </c>
      <c r="AS95" s="143">
        <v>888692.65080493316</v>
      </c>
      <c r="AT95" s="143">
        <v>888692.65080493293</v>
      </c>
      <c r="AU95" s="127">
        <v>888692.65080493293</v>
      </c>
      <c r="AV95" s="143">
        <v>0</v>
      </c>
      <c r="AW95" s="143">
        <v>865</v>
      </c>
      <c r="AX95" s="151">
        <v>1027.3903477513675</v>
      </c>
      <c r="AY95" s="152">
        <v>0</v>
      </c>
      <c r="AZ95" s="171">
        <v>0</v>
      </c>
      <c r="BA95" s="172">
        <v>888692.65080493293</v>
      </c>
      <c r="BB95" s="182">
        <v>883559.96869529528</v>
      </c>
      <c r="BC95" s="317">
        <v>5</v>
      </c>
      <c r="BD95" s="183">
        <v>5136.9517387568376</v>
      </c>
      <c r="BE95" s="176">
        <v>0</v>
      </c>
      <c r="BF95" s="186">
        <v>0</v>
      </c>
      <c r="BG95" s="176">
        <v>0</v>
      </c>
      <c r="BH95" s="186">
        <v>0</v>
      </c>
      <c r="BI95" s="185">
        <v>0</v>
      </c>
      <c r="BJ95" s="186">
        <v>0</v>
      </c>
      <c r="BK95" s="180">
        <v>5136.9517387568376</v>
      </c>
      <c r="BL95" s="13"/>
    </row>
    <row r="96" spans="1:68" ht="14.5" x14ac:dyDescent="0.35">
      <c r="A96" s="181">
        <v>4702550</v>
      </c>
      <c r="B96" s="143" t="s">
        <v>185</v>
      </c>
      <c r="C96" s="127">
        <v>592918.94732195034</v>
      </c>
      <c r="D96" s="127">
        <v>141631.33886087823</v>
      </c>
      <c r="E96" s="127">
        <v>301028.89404627332</v>
      </c>
      <c r="F96" s="127">
        <v>299966.01000054524</v>
      </c>
      <c r="G96" s="127">
        <v>1335545.1902296471</v>
      </c>
      <c r="H96" s="127">
        <v>533627.05258975527</v>
      </c>
      <c r="I96" s="127">
        <v>127468.20497479041</v>
      </c>
      <c r="J96" s="127">
        <v>270926.004641646</v>
      </c>
      <c r="K96" s="127">
        <v>269969.40900049073</v>
      </c>
      <c r="L96" s="127">
        <v>1201990.6712066825</v>
      </c>
      <c r="M96" s="127">
        <v>1201990.6712066825</v>
      </c>
      <c r="N96" s="127">
        <v>1185319.6756959152</v>
      </c>
      <c r="O96" s="162">
        <v>16670.995510767214</v>
      </c>
      <c r="P96" s="163">
        <v>16670.995510767214</v>
      </c>
      <c r="Q96" s="164">
        <v>12619.757392836367</v>
      </c>
      <c r="R96" s="165">
        <v>1189370.9138138462</v>
      </c>
      <c r="S96" s="166">
        <v>1.0034178443174433</v>
      </c>
      <c r="T96" s="167">
        <v>0.98950095229926593</v>
      </c>
      <c r="U96" s="149" t="b">
        <v>0</v>
      </c>
      <c r="V96" s="143">
        <v>1178143.6792508655</v>
      </c>
      <c r="W96" s="143">
        <v>1178143.6792508657</v>
      </c>
      <c r="X96" s="143">
        <v>1178143.6792508657</v>
      </c>
      <c r="Y96" s="143">
        <v>526225.91844516422</v>
      </c>
      <c r="Z96" s="143">
        <v>125700.28620153823</v>
      </c>
      <c r="AA96" s="143">
        <v>267168.39959917363</v>
      </c>
      <c r="AB96" s="143">
        <v>266225.07145003916</v>
      </c>
      <c r="AC96" s="143">
        <v>1185319.6756959152</v>
      </c>
      <c r="AD96" s="168">
        <v>0.23916220165611302</v>
      </c>
      <c r="AE96" s="169">
        <v>0</v>
      </c>
      <c r="AF96" s="169">
        <v>0.9</v>
      </c>
      <c r="AG96" s="169">
        <v>0</v>
      </c>
      <c r="AH96" s="170">
        <v>0.9</v>
      </c>
      <c r="AI96" s="143">
        <v>1066787.7081263238</v>
      </c>
      <c r="AJ96" s="143">
        <v>0</v>
      </c>
      <c r="AK96" s="143">
        <v>1178143.6792508657</v>
      </c>
      <c r="AL96" s="143">
        <v>1177580.4841907963</v>
      </c>
      <c r="AM96" s="143">
        <v>1177580.4841907963</v>
      </c>
      <c r="AN96" s="143">
        <v>0</v>
      </c>
      <c r="AO96" s="143">
        <v>1177580.4841907963</v>
      </c>
      <c r="AP96" s="143">
        <v>1177580.4841907972</v>
      </c>
      <c r="AQ96" s="143">
        <v>1177580.4841907972</v>
      </c>
      <c r="AR96" s="143">
        <v>0</v>
      </c>
      <c r="AS96" s="143">
        <v>1177580.4841907972</v>
      </c>
      <c r="AT96" s="143">
        <v>1177580.484190797</v>
      </c>
      <c r="AU96" s="127">
        <v>1177580.484190797</v>
      </c>
      <c r="AV96" s="143">
        <v>0</v>
      </c>
      <c r="AW96" s="143">
        <v>982</v>
      </c>
      <c r="AX96" s="151">
        <v>1199.1654625160866</v>
      </c>
      <c r="AY96" s="152">
        <v>0</v>
      </c>
      <c r="AZ96" s="171">
        <v>0</v>
      </c>
      <c r="BA96" s="172">
        <v>1177580.484190797</v>
      </c>
      <c r="BB96" s="182">
        <v>1177583.0359245921</v>
      </c>
      <c r="BC96" s="317">
        <v>0</v>
      </c>
      <c r="BD96" s="183">
        <v>0</v>
      </c>
      <c r="BE96" s="176">
        <v>0</v>
      </c>
      <c r="BF96" s="186">
        <v>0</v>
      </c>
      <c r="BG96" s="176">
        <v>0</v>
      </c>
      <c r="BH96" s="186">
        <v>0</v>
      </c>
      <c r="BI96" s="185">
        <v>0</v>
      </c>
      <c r="BJ96" s="186">
        <v>0</v>
      </c>
      <c r="BK96" s="180">
        <v>0</v>
      </c>
      <c r="BL96" s="13"/>
    </row>
    <row r="97" spans="1:67" ht="14.5" x14ac:dyDescent="0.35">
      <c r="A97" s="181">
        <v>4702580</v>
      </c>
      <c r="B97" s="143" t="s">
        <v>186</v>
      </c>
      <c r="C97" s="127">
        <v>2292553.9948161477</v>
      </c>
      <c r="D97" s="127">
        <v>547625.42698835011</v>
      </c>
      <c r="E97" s="127">
        <v>1269744.9126785714</v>
      </c>
      <c r="F97" s="127">
        <v>1265261.6499867749</v>
      </c>
      <c r="G97" s="127">
        <v>5375185.984469844</v>
      </c>
      <c r="H97" s="127">
        <v>2229962.3867704091</v>
      </c>
      <c r="I97" s="127">
        <v>537701.61525275826</v>
      </c>
      <c r="J97" s="127">
        <v>1273722.2561160622</v>
      </c>
      <c r="K97" s="127">
        <v>1287020.7457908383</v>
      </c>
      <c r="L97" s="127">
        <v>5328407.0039300676</v>
      </c>
      <c r="M97" s="127">
        <v>5328407.0039300676</v>
      </c>
      <c r="N97" s="127">
        <v>4770571.4149750927</v>
      </c>
      <c r="O97" s="162">
        <v>557835.5889549749</v>
      </c>
      <c r="P97" s="163">
        <v>557835.5889549749</v>
      </c>
      <c r="Q97" s="164">
        <v>422275.31002303044</v>
      </c>
      <c r="R97" s="165">
        <v>4906131.6939070374</v>
      </c>
      <c r="S97" s="166">
        <v>1.0284159416430521</v>
      </c>
      <c r="T97" s="167">
        <v>0.92075017735852893</v>
      </c>
      <c r="U97" s="149" t="b">
        <v>0</v>
      </c>
      <c r="V97" s="143">
        <v>4859819.5715197995</v>
      </c>
      <c r="W97" s="143">
        <v>4859819.5715198005</v>
      </c>
      <c r="X97" s="143">
        <v>4859819.5715198005</v>
      </c>
      <c r="Y97" s="143">
        <v>2034681.699676215</v>
      </c>
      <c r="Z97" s="143">
        <v>486027.12829885888</v>
      </c>
      <c r="AA97" s="143">
        <v>1126920.7804596331</v>
      </c>
      <c r="AB97" s="143">
        <v>1122941.8065403858</v>
      </c>
      <c r="AC97" s="143">
        <v>4770571.4149750927</v>
      </c>
      <c r="AD97" s="168">
        <v>0.26588044427804819</v>
      </c>
      <c r="AE97" s="169">
        <v>0</v>
      </c>
      <c r="AF97" s="169">
        <v>0.9</v>
      </c>
      <c r="AG97" s="169">
        <v>0</v>
      </c>
      <c r="AH97" s="170">
        <v>0.9</v>
      </c>
      <c r="AI97" s="143">
        <v>4293514.2734775832</v>
      </c>
      <c r="AJ97" s="143">
        <v>0</v>
      </c>
      <c r="AK97" s="143">
        <v>4859819.5715198005</v>
      </c>
      <c r="AL97" s="143">
        <v>4857496.4029422216</v>
      </c>
      <c r="AM97" s="143">
        <v>4857496.4029422216</v>
      </c>
      <c r="AN97" s="143">
        <v>0</v>
      </c>
      <c r="AO97" s="143">
        <v>4857496.4029422216</v>
      </c>
      <c r="AP97" s="143">
        <v>4857496.4029422244</v>
      </c>
      <c r="AQ97" s="143">
        <v>4857496.4029422244</v>
      </c>
      <c r="AR97" s="143">
        <v>0</v>
      </c>
      <c r="AS97" s="143">
        <v>4857496.4029422244</v>
      </c>
      <c r="AT97" s="143">
        <v>4857496.4029422235</v>
      </c>
      <c r="AU97" s="127">
        <v>4857496.4029422235</v>
      </c>
      <c r="AV97" s="143">
        <v>0</v>
      </c>
      <c r="AW97" s="143">
        <v>4261</v>
      </c>
      <c r="AX97" s="151">
        <v>1139.9897683506745</v>
      </c>
      <c r="AY97" s="152">
        <v>65</v>
      </c>
      <c r="AZ97" s="171">
        <v>74100.581332041416</v>
      </c>
      <c r="BA97" s="172">
        <v>4783397.06799943</v>
      </c>
      <c r="BB97" s="182">
        <v>4767517.4020091891</v>
      </c>
      <c r="BC97" s="317">
        <v>3</v>
      </c>
      <c r="BD97" s="183">
        <v>3419.9693050520236</v>
      </c>
      <c r="BE97" s="176">
        <v>11</v>
      </c>
      <c r="BF97" s="186">
        <v>12539.887451857419</v>
      </c>
      <c r="BG97" s="176">
        <v>0</v>
      </c>
      <c r="BH97" s="186">
        <v>0</v>
      </c>
      <c r="BI97" s="185">
        <v>0</v>
      </c>
      <c r="BJ97" s="186">
        <v>0</v>
      </c>
      <c r="BK97" s="180">
        <v>15959.856756909443</v>
      </c>
      <c r="BL97" s="13"/>
    </row>
    <row r="98" spans="1:67" ht="14.5" x14ac:dyDescent="0.35">
      <c r="A98" s="181">
        <v>4702610</v>
      </c>
      <c r="B98" s="143" t="s">
        <v>187</v>
      </c>
      <c r="C98" s="127">
        <v>181683.64368269866</v>
      </c>
      <c r="D98" s="127">
        <v>43278.705648978699</v>
      </c>
      <c r="E98" s="127">
        <v>96929.147629984058</v>
      </c>
      <c r="F98" s="127">
        <v>98816.987399199221</v>
      </c>
      <c r="G98" s="127">
        <v>420708.48436086066</v>
      </c>
      <c r="H98" s="127">
        <v>167469.59956970924</v>
      </c>
      <c r="I98" s="127">
        <v>40381.252494926703</v>
      </c>
      <c r="J98" s="127">
        <v>87236.232866985651</v>
      </c>
      <c r="K98" s="127">
        <v>88935.288659279307</v>
      </c>
      <c r="L98" s="127">
        <v>384022.37359090091</v>
      </c>
      <c r="M98" s="127">
        <v>384022.37359090091</v>
      </c>
      <c r="N98" s="127">
        <v>433120.20556463848</v>
      </c>
      <c r="O98" s="162">
        <v>-49097.831973737571</v>
      </c>
      <c r="P98" s="163" t="s">
        <v>108</v>
      </c>
      <c r="Q98" s="164">
        <v>0</v>
      </c>
      <c r="R98" s="165">
        <v>384022.37359090091</v>
      </c>
      <c r="S98" s="166">
        <v>0.88664155737151296</v>
      </c>
      <c r="T98" s="167">
        <v>1</v>
      </c>
      <c r="U98" s="149" t="b">
        <v>0</v>
      </c>
      <c r="V98" s="143">
        <v>380397.34020925185</v>
      </c>
      <c r="W98" s="143">
        <v>380397.34020925197</v>
      </c>
      <c r="X98" s="143">
        <v>380397.34020925197</v>
      </c>
      <c r="Y98" s="143">
        <v>187043.66568487429</v>
      </c>
      <c r="Z98" s="143">
        <v>44555.511913990318</v>
      </c>
      <c r="AA98" s="143">
        <v>99788.746619842495</v>
      </c>
      <c r="AB98" s="143">
        <v>101732.28134593142</v>
      </c>
      <c r="AC98" s="143">
        <v>433120.20556463848</v>
      </c>
      <c r="AD98" s="168">
        <v>0.25641025641025639</v>
      </c>
      <c r="AE98" s="169">
        <v>0</v>
      </c>
      <c r="AF98" s="169">
        <v>0.9</v>
      </c>
      <c r="AG98" s="169">
        <v>0</v>
      </c>
      <c r="AH98" s="170">
        <v>0.9</v>
      </c>
      <c r="AI98" s="143">
        <v>389808.18500817462</v>
      </c>
      <c r="AJ98" s="143">
        <v>389808.18500817462</v>
      </c>
      <c r="AK98" s="143">
        <v>0</v>
      </c>
      <c r="AL98" s="143">
        <v>0</v>
      </c>
      <c r="AM98" s="143">
        <v>389808.18500817462</v>
      </c>
      <c r="AN98" s="143">
        <v>0</v>
      </c>
      <c r="AO98" s="143">
        <v>0</v>
      </c>
      <c r="AP98" s="143">
        <v>0</v>
      </c>
      <c r="AQ98" s="143">
        <v>389808.18500817462</v>
      </c>
      <c r="AR98" s="143">
        <v>0</v>
      </c>
      <c r="AS98" s="143">
        <v>0</v>
      </c>
      <c r="AT98" s="143">
        <v>0</v>
      </c>
      <c r="AU98" s="127">
        <v>389808.18500817462</v>
      </c>
      <c r="AV98" s="143">
        <v>0</v>
      </c>
      <c r="AW98" s="143">
        <v>320</v>
      </c>
      <c r="AX98" s="151">
        <v>1218.1505781505457</v>
      </c>
      <c r="AY98" s="152">
        <v>0</v>
      </c>
      <c r="AZ98" s="171">
        <v>0</v>
      </c>
      <c r="BA98" s="172">
        <v>389808.18500817462</v>
      </c>
      <c r="BB98" s="182">
        <v>389808.18500817462</v>
      </c>
      <c r="BC98" s="317">
        <v>0</v>
      </c>
      <c r="BD98" s="183">
        <v>0</v>
      </c>
      <c r="BE98" s="176">
        <v>0</v>
      </c>
      <c r="BF98" s="186">
        <v>0</v>
      </c>
      <c r="BG98" s="176">
        <v>0</v>
      </c>
      <c r="BH98" s="186">
        <v>0</v>
      </c>
      <c r="BI98" s="185">
        <v>0</v>
      </c>
      <c r="BJ98" s="186">
        <v>0</v>
      </c>
      <c r="BK98" s="180">
        <v>0</v>
      </c>
      <c r="BL98" s="13"/>
    </row>
    <row r="99" spans="1:67" ht="14.5" x14ac:dyDescent="0.35">
      <c r="A99" s="181">
        <v>4702640</v>
      </c>
      <c r="B99" s="143" t="s">
        <v>188</v>
      </c>
      <c r="C99" s="127">
        <v>556325.11737881065</v>
      </c>
      <c r="D99" s="127">
        <v>132890.12195036531</v>
      </c>
      <c r="E99" s="127">
        <v>253767.91500544953</v>
      </c>
      <c r="F99" s="127">
        <v>252871.90178707882</v>
      </c>
      <c r="G99" s="127">
        <v>1195855.0561217044</v>
      </c>
      <c r="H99" s="127">
        <v>554219.70607600629</v>
      </c>
      <c r="I99" s="127">
        <v>133636.70747539806</v>
      </c>
      <c r="J99" s="127">
        <v>261745.77461108883</v>
      </c>
      <c r="K99" s="127">
        <v>264478.57092077716</v>
      </c>
      <c r="L99" s="127">
        <v>1214080.7590832703</v>
      </c>
      <c r="M99" s="127">
        <v>1214080.7590832703</v>
      </c>
      <c r="N99" s="127">
        <v>1061342.24260713</v>
      </c>
      <c r="O99" s="162">
        <v>152738.51647614036</v>
      </c>
      <c r="P99" s="163">
        <v>152738.51647614036</v>
      </c>
      <c r="Q99" s="164">
        <v>115621.35094006304</v>
      </c>
      <c r="R99" s="165">
        <v>1098459.4081432072</v>
      </c>
      <c r="S99" s="166">
        <v>1.0349719101398442</v>
      </c>
      <c r="T99" s="167">
        <v>0.90476634270411582</v>
      </c>
      <c r="U99" s="149" t="b">
        <v>0</v>
      </c>
      <c r="V99" s="143">
        <v>1088090.3455657554</v>
      </c>
      <c r="W99" s="143">
        <v>1088090.3455657556</v>
      </c>
      <c r="X99" s="143">
        <v>1088090.3455657556</v>
      </c>
      <c r="Y99" s="143">
        <v>493748.25542185974</v>
      </c>
      <c r="Z99" s="143">
        <v>117942.30356691456</v>
      </c>
      <c r="AA99" s="143">
        <v>225223.45549727615</v>
      </c>
      <c r="AB99" s="143">
        <v>224428.22812107945</v>
      </c>
      <c r="AC99" s="143">
        <v>1061342.24260713</v>
      </c>
      <c r="AD99" s="168">
        <v>0.2495287464655985</v>
      </c>
      <c r="AE99" s="169">
        <v>0</v>
      </c>
      <c r="AF99" s="169">
        <v>0.9</v>
      </c>
      <c r="AG99" s="169">
        <v>0</v>
      </c>
      <c r="AH99" s="170">
        <v>0.9</v>
      </c>
      <c r="AI99" s="143">
        <v>955208.018346417</v>
      </c>
      <c r="AJ99" s="143">
        <v>0</v>
      </c>
      <c r="AK99" s="143">
        <v>1088090.3455657556</v>
      </c>
      <c r="AL99" s="143">
        <v>1087570.199238678</v>
      </c>
      <c r="AM99" s="143">
        <v>1087570.199238678</v>
      </c>
      <c r="AN99" s="143">
        <v>0</v>
      </c>
      <c r="AO99" s="143">
        <v>1087570.199238678</v>
      </c>
      <c r="AP99" s="143">
        <v>1087570.1992386787</v>
      </c>
      <c r="AQ99" s="143">
        <v>1087570.1992386787</v>
      </c>
      <c r="AR99" s="143">
        <v>0</v>
      </c>
      <c r="AS99" s="143">
        <v>1087570.1992386787</v>
      </c>
      <c r="AT99" s="143">
        <v>1087570.1992386784</v>
      </c>
      <c r="AU99" s="127">
        <v>1087570.1992386784</v>
      </c>
      <c r="AV99" s="143">
        <v>0</v>
      </c>
      <c r="AW99" s="143">
        <v>1059</v>
      </c>
      <c r="AX99" s="151">
        <v>1026.9784695360513</v>
      </c>
      <c r="AY99" s="152">
        <v>0</v>
      </c>
      <c r="AZ99" s="171">
        <v>0</v>
      </c>
      <c r="BA99" s="172">
        <v>1087570.1992386784</v>
      </c>
      <c r="BB99" s="182">
        <v>1086565.2223125496</v>
      </c>
      <c r="BC99" s="317">
        <v>1</v>
      </c>
      <c r="BD99" s="183">
        <v>1026.9784695360513</v>
      </c>
      <c r="BE99" s="176">
        <v>0</v>
      </c>
      <c r="BF99" s="186">
        <v>0</v>
      </c>
      <c r="BG99" s="176">
        <v>0</v>
      </c>
      <c r="BH99" s="186">
        <v>0</v>
      </c>
      <c r="BI99" s="185">
        <v>0</v>
      </c>
      <c r="BJ99" s="186">
        <v>0</v>
      </c>
      <c r="BK99" s="180">
        <v>1026.9784695360513</v>
      </c>
      <c r="BL99" s="13"/>
    </row>
    <row r="100" spans="1:67" ht="14.5" x14ac:dyDescent="0.35">
      <c r="A100" s="181">
        <v>4702670</v>
      </c>
      <c r="B100" s="143" t="s">
        <v>189</v>
      </c>
      <c r="C100" s="127">
        <v>524181.88837470167</v>
      </c>
      <c r="D100" s="127">
        <v>125212.02601545535</v>
      </c>
      <c r="E100" s="127">
        <v>202706.37468135238</v>
      </c>
      <c r="F100" s="127">
        <v>201990.65145385687</v>
      </c>
      <c r="G100" s="127">
        <v>1054090.9405253662</v>
      </c>
      <c r="H100" s="127">
        <v>512352.30618357903</v>
      </c>
      <c r="I100" s="127">
        <v>123541.39435166636</v>
      </c>
      <c r="J100" s="127">
        <v>203021.80024389154</v>
      </c>
      <c r="K100" s="127">
        <v>205141.48002598973</v>
      </c>
      <c r="L100" s="127">
        <v>1044056.9808051266</v>
      </c>
      <c r="M100" s="127">
        <v>1044056.9808051266</v>
      </c>
      <c r="N100" s="127">
        <v>935524.11473451473</v>
      </c>
      <c r="O100" s="162">
        <v>108532.86607061187</v>
      </c>
      <c r="P100" s="163">
        <v>108532.86607061187</v>
      </c>
      <c r="Q100" s="164">
        <v>82158.167343738343</v>
      </c>
      <c r="R100" s="165">
        <v>961898.81346138823</v>
      </c>
      <c r="S100" s="166">
        <v>1.0281924306508745</v>
      </c>
      <c r="T100" s="167">
        <v>0.92130873232571853</v>
      </c>
      <c r="U100" s="149" t="b">
        <v>0</v>
      </c>
      <c r="V100" s="143">
        <v>952818.83388634189</v>
      </c>
      <c r="W100" s="143">
        <v>952818.83388634201</v>
      </c>
      <c r="X100" s="143">
        <v>952818.83388634201</v>
      </c>
      <c r="Y100" s="143">
        <v>465220.57844193</v>
      </c>
      <c r="Z100" s="143">
        <v>111127.85936082617</v>
      </c>
      <c r="AA100" s="143">
        <v>179905.4468965446</v>
      </c>
      <c r="AB100" s="143">
        <v>179270.23003521387</v>
      </c>
      <c r="AC100" s="143">
        <v>935524.11473451473</v>
      </c>
      <c r="AD100" s="168">
        <v>0.17479021603285128</v>
      </c>
      <c r="AE100" s="169">
        <v>0</v>
      </c>
      <c r="AF100" s="169">
        <v>0.9</v>
      </c>
      <c r="AG100" s="169">
        <v>0</v>
      </c>
      <c r="AH100" s="170">
        <v>0.9</v>
      </c>
      <c r="AI100" s="143">
        <v>841971.70326106332</v>
      </c>
      <c r="AJ100" s="143">
        <v>0</v>
      </c>
      <c r="AK100" s="143">
        <v>952818.83388634201</v>
      </c>
      <c r="AL100" s="143">
        <v>952363.3522079722</v>
      </c>
      <c r="AM100" s="143">
        <v>952363.3522079722</v>
      </c>
      <c r="AN100" s="143">
        <v>0</v>
      </c>
      <c r="AO100" s="143">
        <v>952363.3522079722</v>
      </c>
      <c r="AP100" s="143">
        <v>952363.35220797278</v>
      </c>
      <c r="AQ100" s="143">
        <v>952363.35220797278</v>
      </c>
      <c r="AR100" s="143">
        <v>0</v>
      </c>
      <c r="AS100" s="143">
        <v>952363.35220797278</v>
      </c>
      <c r="AT100" s="143">
        <v>952363.35220797255</v>
      </c>
      <c r="AU100" s="127">
        <v>952363.35220797255</v>
      </c>
      <c r="AV100" s="143">
        <v>0</v>
      </c>
      <c r="AW100" s="143">
        <v>979</v>
      </c>
      <c r="AX100" s="151">
        <v>972.79198386922633</v>
      </c>
      <c r="AY100" s="152">
        <v>0</v>
      </c>
      <c r="AZ100" s="171">
        <v>0</v>
      </c>
      <c r="BA100" s="172">
        <v>952363.35220797255</v>
      </c>
      <c r="BB100" s="182">
        <v>951407.86772211909</v>
      </c>
      <c r="BC100" s="317">
        <v>1</v>
      </c>
      <c r="BD100" s="183">
        <v>972.79198386922633</v>
      </c>
      <c r="BE100" s="176">
        <v>0</v>
      </c>
      <c r="BF100" s="186">
        <v>0</v>
      </c>
      <c r="BG100" s="176">
        <v>0</v>
      </c>
      <c r="BH100" s="186">
        <v>0</v>
      </c>
      <c r="BI100" s="185">
        <v>0</v>
      </c>
      <c r="BJ100" s="186">
        <v>0</v>
      </c>
      <c r="BK100" s="180">
        <v>972.79198386922633</v>
      </c>
      <c r="BL100" s="13"/>
    </row>
    <row r="101" spans="1:67" ht="14.5" x14ac:dyDescent="0.35">
      <c r="A101" s="181">
        <v>4702700</v>
      </c>
      <c r="B101" s="143" t="s">
        <v>190</v>
      </c>
      <c r="C101" s="127">
        <v>395611.82149569027</v>
      </c>
      <c r="D101" s="127">
        <v>94238.354244316171</v>
      </c>
      <c r="E101" s="127">
        <v>137308.32747520832</v>
      </c>
      <c r="F101" s="127">
        <v>139982.61201799256</v>
      </c>
      <c r="G101" s="127">
        <v>767141.11523320724</v>
      </c>
      <c r="H101" s="127">
        <v>342789.33661924861</v>
      </c>
      <c r="I101" s="127">
        <v>80102.601107668743</v>
      </c>
      <c r="J101" s="127">
        <v>118414.31804073814</v>
      </c>
      <c r="K101" s="127">
        <v>119650.64062067968</v>
      </c>
      <c r="L101" s="127">
        <v>660956.89638833515</v>
      </c>
      <c r="M101" s="127">
        <v>660956.89638833515</v>
      </c>
      <c r="N101" s="127">
        <v>680851.13448304427</v>
      </c>
      <c r="O101" s="162">
        <v>-19894.238094709115</v>
      </c>
      <c r="P101" s="163" t="s">
        <v>108</v>
      </c>
      <c r="Q101" s="164">
        <v>0</v>
      </c>
      <c r="R101" s="165">
        <v>660956.89638833515</v>
      </c>
      <c r="S101" s="166">
        <v>0.97078034083057763</v>
      </c>
      <c r="T101" s="167">
        <v>1</v>
      </c>
      <c r="U101" s="149" t="b">
        <v>0</v>
      </c>
      <c r="V101" s="143">
        <v>654717.70050285954</v>
      </c>
      <c r="W101" s="143">
        <v>654717.70050285966</v>
      </c>
      <c r="X101" s="143">
        <v>654717.70050285966</v>
      </c>
      <c r="Y101" s="143">
        <v>351112.39918142353</v>
      </c>
      <c r="Z101" s="143">
        <v>83638.184846281685</v>
      </c>
      <c r="AA101" s="143">
        <v>121863.53811455597</v>
      </c>
      <c r="AB101" s="143">
        <v>124237.01234078305</v>
      </c>
      <c r="AC101" s="143">
        <v>680851.13448304427</v>
      </c>
      <c r="AD101" s="168">
        <v>0.13006354249404289</v>
      </c>
      <c r="AE101" s="169">
        <v>0.85</v>
      </c>
      <c r="AF101" s="169">
        <v>0</v>
      </c>
      <c r="AG101" s="169">
        <v>0</v>
      </c>
      <c r="AH101" s="170">
        <v>0.85</v>
      </c>
      <c r="AI101" s="143">
        <v>578723.46431058762</v>
      </c>
      <c r="AJ101" s="143">
        <v>0</v>
      </c>
      <c r="AK101" s="143">
        <v>654717.70050285966</v>
      </c>
      <c r="AL101" s="143">
        <v>654404.72188984556</v>
      </c>
      <c r="AM101" s="143">
        <v>654404.72188984556</v>
      </c>
      <c r="AN101" s="143">
        <v>0</v>
      </c>
      <c r="AO101" s="143">
        <v>654404.72188984556</v>
      </c>
      <c r="AP101" s="143">
        <v>654404.72188984591</v>
      </c>
      <c r="AQ101" s="143">
        <v>654404.72188984591</v>
      </c>
      <c r="AR101" s="143">
        <v>0</v>
      </c>
      <c r="AS101" s="143">
        <v>654404.72188984591</v>
      </c>
      <c r="AT101" s="143">
        <v>654404.72188984579</v>
      </c>
      <c r="AU101" s="127">
        <v>654404.72188984579</v>
      </c>
      <c r="AV101" s="143">
        <v>0</v>
      </c>
      <c r="AW101" s="143">
        <v>655</v>
      </c>
      <c r="AX101" s="151">
        <v>999.09117845777985</v>
      </c>
      <c r="AY101" s="152">
        <v>0</v>
      </c>
      <c r="AZ101" s="171">
        <v>0</v>
      </c>
      <c r="BA101" s="172">
        <v>654404.72188984579</v>
      </c>
      <c r="BB101" s="182">
        <v>654415.41307034448</v>
      </c>
      <c r="BC101" s="317">
        <v>0</v>
      </c>
      <c r="BD101" s="183">
        <v>0</v>
      </c>
      <c r="BE101" s="176">
        <v>0</v>
      </c>
      <c r="BF101" s="186">
        <v>0</v>
      </c>
      <c r="BG101" s="176">
        <v>0</v>
      </c>
      <c r="BH101" s="186">
        <v>0</v>
      </c>
      <c r="BI101" s="185">
        <v>0</v>
      </c>
      <c r="BJ101" s="186">
        <v>0</v>
      </c>
      <c r="BK101" s="180">
        <v>0</v>
      </c>
      <c r="BL101" s="13"/>
    </row>
    <row r="102" spans="1:67" ht="14.5" x14ac:dyDescent="0.35">
      <c r="A102" s="181">
        <v>4702760</v>
      </c>
      <c r="B102" s="143" t="s">
        <v>191</v>
      </c>
      <c r="C102" s="127">
        <v>1444961.7715385645</v>
      </c>
      <c r="D102" s="127">
        <v>345159.94341241545</v>
      </c>
      <c r="E102" s="127">
        <v>711386.17229474196</v>
      </c>
      <c r="F102" s="127">
        <v>708874.38346703083</v>
      </c>
      <c r="G102" s="127">
        <v>3210382.2707127528</v>
      </c>
      <c r="H102" s="127">
        <v>1357550.4415119558</v>
      </c>
      <c r="I102" s="127">
        <v>327340.52803699952</v>
      </c>
      <c r="J102" s="127">
        <v>670984.33802778565</v>
      </c>
      <c r="K102" s="127">
        <v>677989.85139488964</v>
      </c>
      <c r="L102" s="127">
        <v>3033865.158971631</v>
      </c>
      <c r="M102" s="127">
        <v>3033865.158971631</v>
      </c>
      <c r="N102" s="127">
        <v>2849270.3203302543</v>
      </c>
      <c r="O102" s="162">
        <v>184594.8386413767</v>
      </c>
      <c r="P102" s="163">
        <v>184594.8386413767</v>
      </c>
      <c r="Q102" s="164">
        <v>139736.23099588626</v>
      </c>
      <c r="R102" s="165">
        <v>2894128.9279757449</v>
      </c>
      <c r="S102" s="166">
        <v>1.0157438932085219</v>
      </c>
      <c r="T102" s="167">
        <v>0.95394118602052458</v>
      </c>
      <c r="U102" s="149" t="b">
        <v>0</v>
      </c>
      <c r="V102" s="143">
        <v>2866809.3895941484</v>
      </c>
      <c r="W102" s="143">
        <v>2866809.3895941488</v>
      </c>
      <c r="X102" s="143">
        <v>2866809.3895941488</v>
      </c>
      <c r="Y102" s="143">
        <v>1282428.8020823773</v>
      </c>
      <c r="Z102" s="143">
        <v>306335.47646446602</v>
      </c>
      <c r="AA102" s="143">
        <v>631367.64911262237</v>
      </c>
      <c r="AB102" s="143">
        <v>629138.39267078892</v>
      </c>
      <c r="AC102" s="143">
        <v>2849270.3203302543</v>
      </c>
      <c r="AD102" s="168">
        <v>0.17198170125306636</v>
      </c>
      <c r="AE102" s="169">
        <v>0</v>
      </c>
      <c r="AF102" s="169">
        <v>0.9</v>
      </c>
      <c r="AG102" s="169">
        <v>0</v>
      </c>
      <c r="AH102" s="170">
        <v>0.9</v>
      </c>
      <c r="AI102" s="143">
        <v>2564343.288297229</v>
      </c>
      <c r="AJ102" s="143">
        <v>0</v>
      </c>
      <c r="AK102" s="143">
        <v>2866809.3895941488</v>
      </c>
      <c r="AL102" s="143">
        <v>2865438.9515781277</v>
      </c>
      <c r="AM102" s="143">
        <v>2865438.9515781277</v>
      </c>
      <c r="AN102" s="143">
        <v>0</v>
      </c>
      <c r="AO102" s="143">
        <v>2865438.9515781277</v>
      </c>
      <c r="AP102" s="143">
        <v>2865438.9515781295</v>
      </c>
      <c r="AQ102" s="143">
        <v>2865438.9515781295</v>
      </c>
      <c r="AR102" s="143">
        <v>0</v>
      </c>
      <c r="AS102" s="143">
        <v>2865438.9515781295</v>
      </c>
      <c r="AT102" s="143">
        <v>2865438.9515781291</v>
      </c>
      <c r="AU102" s="127">
        <v>2865438.9515781291</v>
      </c>
      <c r="AV102" s="143">
        <v>0</v>
      </c>
      <c r="AW102" s="143">
        <v>2594</v>
      </c>
      <c r="AX102" s="151">
        <v>1104.641076167359</v>
      </c>
      <c r="AY102" s="152">
        <v>86</v>
      </c>
      <c r="AZ102" s="171">
        <v>95000.289288688509</v>
      </c>
      <c r="BA102" s="172">
        <v>2770439.8190277363</v>
      </c>
      <c r="BB102" s="182">
        <v>2766054.9346380932</v>
      </c>
      <c r="BC102" s="317">
        <v>2</v>
      </c>
      <c r="BD102" s="183">
        <v>2209.2821523347179</v>
      </c>
      <c r="BE102" s="176">
        <v>0</v>
      </c>
      <c r="BF102" s="186">
        <v>0</v>
      </c>
      <c r="BG102" s="176">
        <v>2</v>
      </c>
      <c r="BH102" s="186">
        <v>2209.2821523347179</v>
      </c>
      <c r="BI102" s="185">
        <v>0</v>
      </c>
      <c r="BJ102" s="186">
        <v>0</v>
      </c>
      <c r="BK102" s="180">
        <v>4418.5643046694358</v>
      </c>
      <c r="BL102" s="13"/>
    </row>
    <row r="103" spans="1:67" ht="14.5" x14ac:dyDescent="0.35">
      <c r="A103" s="181">
        <v>4702790</v>
      </c>
      <c r="B103" s="143" t="s">
        <v>192</v>
      </c>
      <c r="C103" s="127">
        <v>170111.85811405411</v>
      </c>
      <c r="D103" s="127">
        <v>40634.846178600601</v>
      </c>
      <c r="E103" s="127">
        <v>93496.19785863928</v>
      </c>
      <c r="F103" s="127">
        <v>93166.077996374821</v>
      </c>
      <c r="G103" s="127">
        <v>397408.9801476688</v>
      </c>
      <c r="H103" s="127">
        <v>153100.67230264869</v>
      </c>
      <c r="I103" s="127">
        <v>36571.361560740545</v>
      </c>
      <c r="J103" s="127">
        <v>84146.578072775359</v>
      </c>
      <c r="K103" s="127">
        <v>83849.47019673734</v>
      </c>
      <c r="L103" s="127">
        <v>357668.08213290188</v>
      </c>
      <c r="M103" s="127">
        <v>357668.08213290188</v>
      </c>
      <c r="N103" s="127">
        <v>352707.40886445116</v>
      </c>
      <c r="O103" s="162">
        <v>4960.6732684507151</v>
      </c>
      <c r="P103" s="163">
        <v>4960.6732684507151</v>
      </c>
      <c r="Q103" s="164">
        <v>3755.1742553432937</v>
      </c>
      <c r="R103" s="165">
        <v>353912.90787755861</v>
      </c>
      <c r="S103" s="166">
        <v>1.0034178443174431</v>
      </c>
      <c r="T103" s="167">
        <v>0.98950095229926627</v>
      </c>
      <c r="U103" s="149" t="b">
        <v>0</v>
      </c>
      <c r="V103" s="143">
        <v>350572.09704600176</v>
      </c>
      <c r="W103" s="143">
        <v>350572.09704600181</v>
      </c>
      <c r="X103" s="143">
        <v>350572.09704600181</v>
      </c>
      <c r="Y103" s="143">
        <v>150977.24432455088</v>
      </c>
      <c r="Z103" s="143">
        <v>36064.135490683213</v>
      </c>
      <c r="AA103" s="143">
        <v>82979.508095527242</v>
      </c>
      <c r="AB103" s="143">
        <v>82686.520953689833</v>
      </c>
      <c r="AC103" s="143">
        <v>352707.40886445116</v>
      </c>
      <c r="AD103" s="168">
        <v>0.24025974025974026</v>
      </c>
      <c r="AE103" s="169">
        <v>0</v>
      </c>
      <c r="AF103" s="169">
        <v>0.9</v>
      </c>
      <c r="AG103" s="169">
        <v>0</v>
      </c>
      <c r="AH103" s="170">
        <v>0.9</v>
      </c>
      <c r="AI103" s="143">
        <v>317436.66797800607</v>
      </c>
      <c r="AJ103" s="143">
        <v>0</v>
      </c>
      <c r="AK103" s="143">
        <v>350572.09704600181</v>
      </c>
      <c r="AL103" s="143">
        <v>350404.51097247627</v>
      </c>
      <c r="AM103" s="143">
        <v>350404.51097247627</v>
      </c>
      <c r="AN103" s="143">
        <v>0</v>
      </c>
      <c r="AO103" s="143">
        <v>350404.51097247627</v>
      </c>
      <c r="AP103" s="143">
        <v>350404.51097247651</v>
      </c>
      <c r="AQ103" s="143">
        <v>350404.51097247651</v>
      </c>
      <c r="AR103" s="143">
        <v>0</v>
      </c>
      <c r="AS103" s="143">
        <v>350404.51097247651</v>
      </c>
      <c r="AT103" s="143">
        <v>350404.51097247645</v>
      </c>
      <c r="AU103" s="127">
        <v>350404.51097247645</v>
      </c>
      <c r="AV103" s="143">
        <v>0</v>
      </c>
      <c r="AW103" s="143">
        <v>259</v>
      </c>
      <c r="AX103" s="151">
        <v>1352.9131697779014</v>
      </c>
      <c r="AY103" s="152">
        <v>0</v>
      </c>
      <c r="AZ103" s="171">
        <v>0</v>
      </c>
      <c r="BA103" s="172">
        <v>350404.51097247645</v>
      </c>
      <c r="BB103" s="182">
        <v>350405.27027432033</v>
      </c>
      <c r="BC103" s="317">
        <v>0</v>
      </c>
      <c r="BD103" s="183">
        <v>0</v>
      </c>
      <c r="BE103" s="176">
        <v>0</v>
      </c>
      <c r="BF103" s="186">
        <v>0</v>
      </c>
      <c r="BG103" s="176">
        <v>0</v>
      </c>
      <c r="BH103" s="186">
        <v>0</v>
      </c>
      <c r="BI103" s="185">
        <v>0</v>
      </c>
      <c r="BJ103" s="186">
        <v>0</v>
      </c>
      <c r="BK103" s="180">
        <v>0</v>
      </c>
      <c r="BL103" s="13"/>
    </row>
    <row r="104" spans="1:67" ht="14.5" x14ac:dyDescent="0.35">
      <c r="A104" s="181">
        <v>4702820</v>
      </c>
      <c r="B104" s="143" t="s">
        <v>193</v>
      </c>
      <c r="C104" s="127">
        <v>840669.06626131386</v>
      </c>
      <c r="D104" s="127">
        <v>200811.73983610759</v>
      </c>
      <c r="E104" s="127">
        <v>389241.16625504784</v>
      </c>
      <c r="F104" s="127">
        <v>387866.81902879954</v>
      </c>
      <c r="G104" s="127">
        <v>1818588.7913812688</v>
      </c>
      <c r="H104" s="127">
        <v>756602.15963518247</v>
      </c>
      <c r="I104" s="127">
        <v>180730.56585249683</v>
      </c>
      <c r="J104" s="127">
        <v>350317.04962954303</v>
      </c>
      <c r="K104" s="127">
        <v>349080.13712591957</v>
      </c>
      <c r="L104" s="127">
        <v>1636729.9122431418</v>
      </c>
      <c r="M104" s="127">
        <v>1636729.9122431418</v>
      </c>
      <c r="N104" s="127">
        <v>1614029.3059298245</v>
      </c>
      <c r="O104" s="162">
        <v>22700.606313317316</v>
      </c>
      <c r="P104" s="163">
        <v>22700.606313317316</v>
      </c>
      <c r="Q104" s="164">
        <v>17184.10542185853</v>
      </c>
      <c r="R104" s="165">
        <v>1619545.8068212832</v>
      </c>
      <c r="S104" s="166">
        <v>1.0034178443174431</v>
      </c>
      <c r="T104" s="167">
        <v>0.98950095229926616</v>
      </c>
      <c r="U104" s="149" t="b">
        <v>0</v>
      </c>
      <c r="V104" s="143">
        <v>1604257.8756574306</v>
      </c>
      <c r="W104" s="143">
        <v>1604257.8756574311</v>
      </c>
      <c r="X104" s="143">
        <v>1604257.8756574311</v>
      </c>
      <c r="Y104" s="143">
        <v>746108.47485969914</v>
      </c>
      <c r="Z104" s="143">
        <v>178223.92539000424</v>
      </c>
      <c r="AA104" s="143">
        <v>345458.33142014442</v>
      </c>
      <c r="AB104" s="143">
        <v>344238.57425997668</v>
      </c>
      <c r="AC104" s="143">
        <v>1614029.3059298245</v>
      </c>
      <c r="AD104" s="168">
        <v>0.18826698593235558</v>
      </c>
      <c r="AE104" s="169">
        <v>0</v>
      </c>
      <c r="AF104" s="169">
        <v>0.9</v>
      </c>
      <c r="AG104" s="169">
        <v>0</v>
      </c>
      <c r="AH104" s="170">
        <v>0.9</v>
      </c>
      <c r="AI104" s="143">
        <v>1452626.3753368421</v>
      </c>
      <c r="AJ104" s="143">
        <v>0</v>
      </c>
      <c r="AK104" s="143">
        <v>1604257.8756574311</v>
      </c>
      <c r="AL104" s="143">
        <v>1603490.9826828642</v>
      </c>
      <c r="AM104" s="143">
        <v>1603490.9826828642</v>
      </c>
      <c r="AN104" s="143">
        <v>0</v>
      </c>
      <c r="AO104" s="143">
        <v>1603490.9826828642</v>
      </c>
      <c r="AP104" s="143">
        <v>1603490.9826828651</v>
      </c>
      <c r="AQ104" s="143">
        <v>1603490.9826828651</v>
      </c>
      <c r="AR104" s="143">
        <v>0</v>
      </c>
      <c r="AS104" s="143">
        <v>1603490.9826828651</v>
      </c>
      <c r="AT104" s="143">
        <v>1603490.9826828649</v>
      </c>
      <c r="AU104" s="127">
        <v>1603490.9826828649</v>
      </c>
      <c r="AV104" s="143">
        <v>0</v>
      </c>
      <c r="AW104" s="143">
        <v>1258</v>
      </c>
      <c r="AX104" s="151">
        <v>1274.635121369527</v>
      </c>
      <c r="AY104" s="152">
        <v>0</v>
      </c>
      <c r="AZ104" s="171">
        <v>0</v>
      </c>
      <c r="BA104" s="172">
        <v>1603490.9826828649</v>
      </c>
      <c r="BB104" s="182">
        <v>1600945.1815678224</v>
      </c>
      <c r="BC104" s="317">
        <v>1</v>
      </c>
      <c r="BD104" s="183">
        <v>1274.635121369527</v>
      </c>
      <c r="BE104" s="176">
        <v>0</v>
      </c>
      <c r="BF104" s="186">
        <v>0</v>
      </c>
      <c r="BG104" s="176">
        <v>1</v>
      </c>
      <c r="BH104" s="186">
        <v>1274.635121369527</v>
      </c>
      <c r="BI104" s="185">
        <v>0</v>
      </c>
      <c r="BJ104" s="186">
        <v>0</v>
      </c>
      <c r="BK104" s="180">
        <v>2549.2702427390541</v>
      </c>
      <c r="BL104" s="13"/>
    </row>
    <row r="105" spans="1:67" ht="14.5" x14ac:dyDescent="0.35">
      <c r="A105" s="181">
        <v>4702880</v>
      </c>
      <c r="B105" s="143" t="s">
        <v>194</v>
      </c>
      <c r="C105" s="127">
        <v>570171.43141134991</v>
      </c>
      <c r="D105" s="127">
        <v>136197.6094300189</v>
      </c>
      <c r="E105" s="127">
        <v>268945.1333531111</v>
      </c>
      <c r="F105" s="127">
        <v>267995.53184617643</v>
      </c>
      <c r="G105" s="127">
        <v>1243309.7060406564</v>
      </c>
      <c r="H105" s="127">
        <v>686102.01573715277</v>
      </c>
      <c r="I105" s="127">
        <v>165436.9438151528</v>
      </c>
      <c r="J105" s="127">
        <v>368843.70179861091</v>
      </c>
      <c r="K105" s="127">
        <v>372694.67019962793</v>
      </c>
      <c r="L105" s="127">
        <v>1593077.3315505444</v>
      </c>
      <c r="M105" s="127">
        <v>1593077.3315505444</v>
      </c>
      <c r="N105" s="127">
        <v>1103459.0729949689</v>
      </c>
      <c r="O105" s="162">
        <v>489618.25855557551</v>
      </c>
      <c r="P105" s="163">
        <v>489618.25855557551</v>
      </c>
      <c r="Q105" s="164">
        <v>370635.55287287314</v>
      </c>
      <c r="R105" s="165">
        <v>1222441.7786776712</v>
      </c>
      <c r="S105" s="166">
        <v>1.1078270219481396</v>
      </c>
      <c r="T105" s="167">
        <v>0.76734616359638175</v>
      </c>
      <c r="U105" s="149" t="b">
        <v>0</v>
      </c>
      <c r="V105" s="143">
        <v>1210902.3670194594</v>
      </c>
      <c r="W105" s="143">
        <v>1210902.3670194596</v>
      </c>
      <c r="X105" s="143">
        <v>1210902.3670194596</v>
      </c>
      <c r="Y105" s="143">
        <v>506037.10089013731</v>
      </c>
      <c r="Z105" s="143">
        <v>120877.7564556912</v>
      </c>
      <c r="AA105" s="143">
        <v>238693.50178355948</v>
      </c>
      <c r="AB105" s="143">
        <v>237850.71386558076</v>
      </c>
      <c r="AC105" s="143">
        <v>1103459.0729949689</v>
      </c>
      <c r="AD105" s="168">
        <v>0.29952021932830708</v>
      </c>
      <c r="AE105" s="169">
        <v>0</v>
      </c>
      <c r="AF105" s="169">
        <v>0.9</v>
      </c>
      <c r="AG105" s="169">
        <v>0</v>
      </c>
      <c r="AH105" s="170">
        <v>0.9</v>
      </c>
      <c r="AI105" s="143">
        <v>993113.16569547204</v>
      </c>
      <c r="AJ105" s="143">
        <v>0</v>
      </c>
      <c r="AK105" s="143">
        <v>1210902.3670194596</v>
      </c>
      <c r="AL105" s="143">
        <v>1210323.5121282076</v>
      </c>
      <c r="AM105" s="143">
        <v>1210323.5121282076</v>
      </c>
      <c r="AN105" s="143">
        <v>0</v>
      </c>
      <c r="AO105" s="143">
        <v>1210323.5121282076</v>
      </c>
      <c r="AP105" s="143">
        <v>1210323.5121282083</v>
      </c>
      <c r="AQ105" s="143">
        <v>1210323.5121282083</v>
      </c>
      <c r="AR105" s="143">
        <v>0</v>
      </c>
      <c r="AS105" s="143">
        <v>1210323.5121282083</v>
      </c>
      <c r="AT105" s="143">
        <v>1210323.5121282081</v>
      </c>
      <c r="AU105" s="127">
        <v>1210323.5121282081</v>
      </c>
      <c r="AV105" s="143">
        <v>0</v>
      </c>
      <c r="AW105" s="143">
        <v>1311</v>
      </c>
      <c r="AX105" s="151">
        <v>923.20634029611597</v>
      </c>
      <c r="AY105" s="152">
        <v>0</v>
      </c>
      <c r="AZ105" s="171">
        <v>0</v>
      </c>
      <c r="BA105" s="172">
        <v>1210323.5121282081</v>
      </c>
      <c r="BB105" s="182">
        <v>1202994.4644765723</v>
      </c>
      <c r="BC105" s="317">
        <v>2</v>
      </c>
      <c r="BD105" s="183">
        <v>1846.4126805922319</v>
      </c>
      <c r="BE105" s="176">
        <v>5</v>
      </c>
      <c r="BF105" s="186">
        <v>4616.0317014805796</v>
      </c>
      <c r="BG105" s="176">
        <v>1</v>
      </c>
      <c r="BH105" s="186">
        <v>923.20634029611597</v>
      </c>
      <c r="BI105" s="185">
        <v>0</v>
      </c>
      <c r="BJ105" s="186">
        <v>0</v>
      </c>
      <c r="BK105" s="180">
        <v>7385.6507223689277</v>
      </c>
      <c r="BL105" s="13"/>
    </row>
    <row r="106" spans="1:67" ht="14.5" x14ac:dyDescent="0.35">
      <c r="A106" s="181">
        <v>4702910</v>
      </c>
      <c r="B106" s="143" t="s">
        <v>195</v>
      </c>
      <c r="C106" s="127">
        <v>249233.65258570717</v>
      </c>
      <c r="D106" s="127">
        <v>59534.774633763671</v>
      </c>
      <c r="E106" s="127">
        <v>119177.409704348</v>
      </c>
      <c r="F106" s="127">
        <v>118756.61366153863</v>
      </c>
      <c r="G106" s="127">
        <v>546702.4505853575</v>
      </c>
      <c r="H106" s="127">
        <v>250681.05685590848</v>
      </c>
      <c r="I106" s="127">
        <v>60445.687328343403</v>
      </c>
      <c r="J106" s="127">
        <v>120109.17042381606</v>
      </c>
      <c r="K106" s="127">
        <v>121363.18836615579</v>
      </c>
      <c r="L106" s="127">
        <v>552599.10297422379</v>
      </c>
      <c r="M106" s="127">
        <v>552599.10297422379</v>
      </c>
      <c r="N106" s="127">
        <v>519375.97989345709</v>
      </c>
      <c r="O106" s="162">
        <v>33223.123080766702</v>
      </c>
      <c r="P106" s="163">
        <v>33223.123080766702</v>
      </c>
      <c r="Q106" s="164">
        <v>25149.53308222222</v>
      </c>
      <c r="R106" s="165">
        <v>527449.56989200157</v>
      </c>
      <c r="S106" s="166">
        <v>1.0155447889603995</v>
      </c>
      <c r="T106" s="167">
        <v>0.95448864656699361</v>
      </c>
      <c r="U106" s="149" t="b">
        <v>0</v>
      </c>
      <c r="V106" s="143">
        <v>522470.63525307388</v>
      </c>
      <c r="W106" s="143">
        <v>522470.635253074</v>
      </c>
      <c r="X106" s="143">
        <v>522470.635253074</v>
      </c>
      <c r="Y106" s="143">
        <v>236775.91420255858</v>
      </c>
      <c r="Z106" s="143">
        <v>56558.978069404882</v>
      </c>
      <c r="AA106" s="143">
        <v>113220.42526073429</v>
      </c>
      <c r="AB106" s="143">
        <v>112820.66236075935</v>
      </c>
      <c r="AC106" s="143">
        <v>519375.97989345709</v>
      </c>
      <c r="AD106" s="168">
        <v>0.25397667020148462</v>
      </c>
      <c r="AE106" s="169">
        <v>0</v>
      </c>
      <c r="AF106" s="169">
        <v>0.9</v>
      </c>
      <c r="AG106" s="169">
        <v>0</v>
      </c>
      <c r="AH106" s="170">
        <v>0.9</v>
      </c>
      <c r="AI106" s="143">
        <v>467438.38190411136</v>
      </c>
      <c r="AJ106" s="143">
        <v>0</v>
      </c>
      <c r="AK106" s="143">
        <v>522470.635253074</v>
      </c>
      <c r="AL106" s="143">
        <v>522220.87549457577</v>
      </c>
      <c r="AM106" s="143">
        <v>522220.87549457577</v>
      </c>
      <c r="AN106" s="143">
        <v>0</v>
      </c>
      <c r="AO106" s="143">
        <v>522220.87549457577</v>
      </c>
      <c r="AP106" s="143">
        <v>522220.87549457612</v>
      </c>
      <c r="AQ106" s="143">
        <v>522220.87549457612</v>
      </c>
      <c r="AR106" s="143">
        <v>0</v>
      </c>
      <c r="AS106" s="143">
        <v>522220.87549457612</v>
      </c>
      <c r="AT106" s="143">
        <v>522220.875494576</v>
      </c>
      <c r="AU106" s="127">
        <v>522220.875494576</v>
      </c>
      <c r="AV106" s="143">
        <v>0</v>
      </c>
      <c r="AW106" s="143">
        <v>479</v>
      </c>
      <c r="AX106" s="151">
        <v>1090.2314728488016</v>
      </c>
      <c r="AY106" s="152">
        <v>0</v>
      </c>
      <c r="AZ106" s="171">
        <v>0</v>
      </c>
      <c r="BA106" s="172">
        <v>522220.875494576</v>
      </c>
      <c r="BB106" s="182">
        <v>521137.00896248396</v>
      </c>
      <c r="BC106" s="317">
        <v>1</v>
      </c>
      <c r="BD106" s="183">
        <v>1090.2314728488016</v>
      </c>
      <c r="BE106" s="176">
        <v>0</v>
      </c>
      <c r="BF106" s="186">
        <v>0</v>
      </c>
      <c r="BG106" s="176">
        <v>0</v>
      </c>
      <c r="BH106" s="186">
        <v>0</v>
      </c>
      <c r="BI106" s="185">
        <v>0</v>
      </c>
      <c r="BJ106" s="186">
        <v>0</v>
      </c>
      <c r="BK106" s="180">
        <v>1090.2314728488016</v>
      </c>
      <c r="BL106" s="13"/>
    </row>
    <row r="107" spans="1:67" ht="14.5" x14ac:dyDescent="0.35">
      <c r="A107" s="181">
        <v>4702970</v>
      </c>
      <c r="B107" s="143" t="s">
        <v>196</v>
      </c>
      <c r="C107" s="127">
        <v>263574.47783369425</v>
      </c>
      <c r="D107" s="127">
        <v>62960.386666261984</v>
      </c>
      <c r="E107" s="127">
        <v>125921.6519489944</v>
      </c>
      <c r="F107" s="127">
        <v>125477.0430841466</v>
      </c>
      <c r="G107" s="127">
        <v>577933.5595330972</v>
      </c>
      <c r="H107" s="127">
        <v>237217.03005032483</v>
      </c>
      <c r="I107" s="127">
        <v>56664.347999635786</v>
      </c>
      <c r="J107" s="127">
        <v>113329.48675409496</v>
      </c>
      <c r="K107" s="127">
        <v>112929.33877573194</v>
      </c>
      <c r="L107" s="127">
        <v>520140.20357978751</v>
      </c>
      <c r="M107" s="127">
        <v>520140.20357978751</v>
      </c>
      <c r="N107" s="127">
        <v>543252.80086075095</v>
      </c>
      <c r="O107" s="162">
        <v>-23112.59728096344</v>
      </c>
      <c r="P107" s="163" t="s">
        <v>108</v>
      </c>
      <c r="Q107" s="164">
        <v>0</v>
      </c>
      <c r="R107" s="165">
        <v>520140.20357978751</v>
      </c>
      <c r="S107" s="166">
        <v>0.95745517143336778</v>
      </c>
      <c r="T107" s="167">
        <v>1</v>
      </c>
      <c r="U107" s="149" t="b">
        <v>0</v>
      </c>
      <c r="V107" s="143">
        <v>515230.26673552662</v>
      </c>
      <c r="W107" s="143">
        <v>515230.26673552673</v>
      </c>
      <c r="X107" s="143">
        <v>515230.26673552673</v>
      </c>
      <c r="Y107" s="143">
        <v>247757.84509597116</v>
      </c>
      <c r="Z107" s="143">
        <v>59182.246532551355</v>
      </c>
      <c r="AA107" s="143">
        <v>118365.31895737107</v>
      </c>
      <c r="AB107" s="143">
        <v>117947.39027485742</v>
      </c>
      <c r="AC107" s="143">
        <v>543252.80086075095</v>
      </c>
      <c r="AD107" s="168">
        <v>0.20521826392373307</v>
      </c>
      <c r="AE107" s="169">
        <v>0</v>
      </c>
      <c r="AF107" s="169">
        <v>0.9</v>
      </c>
      <c r="AG107" s="169">
        <v>0</v>
      </c>
      <c r="AH107" s="170">
        <v>0.9</v>
      </c>
      <c r="AI107" s="143">
        <v>488927.52077467588</v>
      </c>
      <c r="AJ107" s="143">
        <v>0</v>
      </c>
      <c r="AK107" s="143">
        <v>515230.26673552673</v>
      </c>
      <c r="AL107" s="143">
        <v>514983.9681336378</v>
      </c>
      <c r="AM107" s="143">
        <v>514983.9681336378</v>
      </c>
      <c r="AN107" s="143">
        <v>0</v>
      </c>
      <c r="AO107" s="143">
        <v>514983.9681336378</v>
      </c>
      <c r="AP107" s="143">
        <v>514983.96813363809</v>
      </c>
      <c r="AQ107" s="143">
        <v>514983.96813363809</v>
      </c>
      <c r="AR107" s="143">
        <v>0</v>
      </c>
      <c r="AS107" s="143">
        <v>514983.96813363809</v>
      </c>
      <c r="AT107" s="143">
        <v>514983.96813363797</v>
      </c>
      <c r="AU107" s="127">
        <v>514983.96813363797</v>
      </c>
      <c r="AV107" s="143">
        <v>0</v>
      </c>
      <c r="AW107" s="143">
        <v>409</v>
      </c>
      <c r="AX107" s="151">
        <v>1259.1295064392127</v>
      </c>
      <c r="AY107" s="152">
        <v>0</v>
      </c>
      <c r="AZ107" s="171">
        <v>0</v>
      </c>
      <c r="BA107" s="172">
        <v>514983.96813363797</v>
      </c>
      <c r="BB107" s="182">
        <v>508688.7013674195</v>
      </c>
      <c r="BC107" s="317">
        <v>1</v>
      </c>
      <c r="BD107" s="183">
        <v>1259.1295064392127</v>
      </c>
      <c r="BE107" s="176">
        <v>4</v>
      </c>
      <c r="BF107" s="186">
        <v>5036.5180257568509</v>
      </c>
      <c r="BG107" s="176">
        <v>0</v>
      </c>
      <c r="BH107" s="186">
        <v>0</v>
      </c>
      <c r="BI107" s="185">
        <v>0</v>
      </c>
      <c r="BJ107" s="186">
        <v>0</v>
      </c>
      <c r="BK107" s="180">
        <v>6295.6475321960634</v>
      </c>
      <c r="BL107" s="13"/>
      <c r="BN107" s="5"/>
      <c r="BO107" s="198"/>
    </row>
    <row r="108" spans="1:67" ht="14.5" x14ac:dyDescent="0.35">
      <c r="A108" s="181">
        <v>4700150</v>
      </c>
      <c r="B108" s="187" t="s">
        <v>197</v>
      </c>
      <c r="C108" s="127">
        <v>416705.53700909298</v>
      </c>
      <c r="D108" s="127">
        <v>99263.070207973389</v>
      </c>
      <c r="E108" s="127">
        <v>325850.35405095725</v>
      </c>
      <c r="F108" s="127">
        <v>332196.77586762817</v>
      </c>
      <c r="G108" s="127">
        <v>1174015.7371356518</v>
      </c>
      <c r="H108" s="127">
        <v>375034.98330818367</v>
      </c>
      <c r="I108" s="127">
        <v>89336.763187176053</v>
      </c>
      <c r="J108" s="127">
        <v>293265.31864586152</v>
      </c>
      <c r="K108" s="127">
        <v>298977.09828086535</v>
      </c>
      <c r="L108" s="127">
        <v>1056614.1634220867</v>
      </c>
      <c r="M108" s="127">
        <v>1056614.1634220867</v>
      </c>
      <c r="N108" s="127">
        <v>1173571.812507923</v>
      </c>
      <c r="O108" s="162">
        <v>-116957.64908583625</v>
      </c>
      <c r="P108" s="163" t="s">
        <v>108</v>
      </c>
      <c r="Q108" s="164">
        <v>0</v>
      </c>
      <c r="R108" s="165">
        <v>1056614.1634220867</v>
      </c>
      <c r="S108" s="166">
        <v>0.90034044117343126</v>
      </c>
      <c r="T108" s="167">
        <v>1</v>
      </c>
      <c r="U108" s="149" t="b">
        <v>0</v>
      </c>
      <c r="V108" s="143">
        <v>1046640.1049366072</v>
      </c>
      <c r="W108" s="143">
        <v>1046640.1049366074</v>
      </c>
      <c r="X108" s="143">
        <v>1046640.1049366074</v>
      </c>
      <c r="Y108" s="143">
        <v>416547.97025377792</v>
      </c>
      <c r="Z108" s="143">
        <v>99225.536365712644</v>
      </c>
      <c r="AA108" s="143">
        <v>325727.14190605853</v>
      </c>
      <c r="AB108" s="143">
        <v>332071.16398237395</v>
      </c>
      <c r="AC108" s="143">
        <v>1173571.812507923</v>
      </c>
      <c r="AD108" s="168">
        <v>0.22724137931034483</v>
      </c>
      <c r="AE108" s="169">
        <v>0</v>
      </c>
      <c r="AF108" s="169">
        <v>0.9</v>
      </c>
      <c r="AG108" s="169">
        <v>0</v>
      </c>
      <c r="AH108" s="170">
        <v>0.9</v>
      </c>
      <c r="AI108" s="143">
        <v>1056214.6312571308</v>
      </c>
      <c r="AJ108" s="143">
        <v>1056214.6312571308</v>
      </c>
      <c r="AK108" s="143">
        <v>0</v>
      </c>
      <c r="AL108" s="143">
        <v>0</v>
      </c>
      <c r="AM108" s="143">
        <v>1056214.6312571308</v>
      </c>
      <c r="AN108" s="143">
        <v>0</v>
      </c>
      <c r="AO108" s="143">
        <v>0</v>
      </c>
      <c r="AP108" s="143">
        <v>0</v>
      </c>
      <c r="AQ108" s="143">
        <v>1056214.6312571308</v>
      </c>
      <c r="AR108" s="143">
        <v>0</v>
      </c>
      <c r="AS108" s="143">
        <v>0</v>
      </c>
      <c r="AT108" s="143">
        <v>0</v>
      </c>
      <c r="AU108" s="127">
        <v>1056214.6312571308</v>
      </c>
      <c r="AV108" s="143">
        <v>0</v>
      </c>
      <c r="AW108" s="143">
        <v>659</v>
      </c>
      <c r="AX108" s="151">
        <v>1602.7536134402592</v>
      </c>
      <c r="AY108" s="152">
        <v>0</v>
      </c>
      <c r="AZ108" s="171">
        <v>0</v>
      </c>
      <c r="BA108" s="172">
        <v>1056214.6312571308</v>
      </c>
      <c r="BB108" s="182">
        <v>1053009.1240302504</v>
      </c>
      <c r="BC108" s="317">
        <v>1</v>
      </c>
      <c r="BD108" s="183">
        <v>1602.7536134402592</v>
      </c>
      <c r="BE108" s="176">
        <v>0</v>
      </c>
      <c r="BF108" s="186">
        <v>0</v>
      </c>
      <c r="BG108" s="176">
        <v>1</v>
      </c>
      <c r="BH108" s="186">
        <v>1602.7536134402592</v>
      </c>
      <c r="BI108" s="185">
        <v>0</v>
      </c>
      <c r="BJ108" s="186">
        <v>0</v>
      </c>
      <c r="BK108" s="180">
        <v>3205.5072268805184</v>
      </c>
      <c r="BL108" s="13"/>
      <c r="BN108" s="5"/>
      <c r="BO108" s="198"/>
    </row>
    <row r="109" spans="1:67" ht="14.5" x14ac:dyDescent="0.35">
      <c r="A109" s="181">
        <v>4703000</v>
      </c>
      <c r="B109" s="143" t="s">
        <v>198</v>
      </c>
      <c r="C109" s="127">
        <v>747700.95775712165</v>
      </c>
      <c r="D109" s="127">
        <v>178604.32390129095</v>
      </c>
      <c r="E109" s="127">
        <v>336398.67248103081</v>
      </c>
      <c r="F109" s="127">
        <v>335210.90350251796</v>
      </c>
      <c r="G109" s="127">
        <v>1597914.8576419614</v>
      </c>
      <c r="H109" s="127">
        <v>718025.90815512824</v>
      </c>
      <c r="I109" s="127">
        <v>173134.62007199816</v>
      </c>
      <c r="J109" s="127">
        <v>312501.56364434614</v>
      </c>
      <c r="K109" s="127">
        <v>315764.28343865043</v>
      </c>
      <c r="L109" s="127">
        <v>1519426.375310123</v>
      </c>
      <c r="M109" s="127">
        <v>1519426.375310123</v>
      </c>
      <c r="N109" s="127">
        <v>1418177.3366456996</v>
      </c>
      <c r="O109" s="162">
        <v>101249.03866442339</v>
      </c>
      <c r="P109" s="163">
        <v>101249.03866442339</v>
      </c>
      <c r="Q109" s="164">
        <v>76644.391354894542</v>
      </c>
      <c r="R109" s="165">
        <v>1442781.9839552285</v>
      </c>
      <c r="S109" s="166">
        <v>1.0173494856205532</v>
      </c>
      <c r="T109" s="167">
        <v>0.9495570219127919</v>
      </c>
      <c r="U109" s="149" t="b">
        <v>0</v>
      </c>
      <c r="V109" s="143">
        <v>1429162.6398389628</v>
      </c>
      <c r="W109" s="143">
        <v>1429162.639838963</v>
      </c>
      <c r="X109" s="143">
        <v>1429162.639838963</v>
      </c>
      <c r="Y109" s="143">
        <v>663597.65528697963</v>
      </c>
      <c r="Z109" s="143">
        <v>158514.45599393317</v>
      </c>
      <c r="AA109" s="143">
        <v>298559.69553616428</v>
      </c>
      <c r="AB109" s="143">
        <v>297505.52982862241</v>
      </c>
      <c r="AC109" s="143">
        <v>1418177.3366456996</v>
      </c>
      <c r="AD109" s="168">
        <v>0.22794484133577006</v>
      </c>
      <c r="AE109" s="169">
        <v>0</v>
      </c>
      <c r="AF109" s="169">
        <v>0.9</v>
      </c>
      <c r="AG109" s="169">
        <v>0</v>
      </c>
      <c r="AH109" s="170">
        <v>0.9</v>
      </c>
      <c r="AI109" s="143">
        <v>1276359.6029811297</v>
      </c>
      <c r="AJ109" s="143">
        <v>0</v>
      </c>
      <c r="AK109" s="143">
        <v>1429162.639838963</v>
      </c>
      <c r="AL109" s="143">
        <v>1428479.4486858218</v>
      </c>
      <c r="AM109" s="143">
        <v>1428479.4486858218</v>
      </c>
      <c r="AN109" s="143">
        <v>0</v>
      </c>
      <c r="AO109" s="143">
        <v>1428479.4486858218</v>
      </c>
      <c r="AP109" s="143">
        <v>1428479.4486858228</v>
      </c>
      <c r="AQ109" s="143">
        <v>1428479.4486858228</v>
      </c>
      <c r="AR109" s="143">
        <v>0</v>
      </c>
      <c r="AS109" s="143">
        <v>1428479.4486858228</v>
      </c>
      <c r="AT109" s="143">
        <v>1428479.4486858225</v>
      </c>
      <c r="AU109" s="127">
        <v>1428479.4486858225</v>
      </c>
      <c r="AV109" s="143">
        <v>0</v>
      </c>
      <c r="AW109" s="143">
        <v>1372</v>
      </c>
      <c r="AX109" s="151">
        <v>1041.1657789255266</v>
      </c>
      <c r="AY109" s="152">
        <v>0</v>
      </c>
      <c r="AZ109" s="171">
        <v>0</v>
      </c>
      <c r="BA109" s="172">
        <v>1428479.4486858225</v>
      </c>
      <c r="BB109" s="182">
        <v>1427457.3238040076</v>
      </c>
      <c r="BC109" s="317">
        <v>1</v>
      </c>
      <c r="BD109" s="183">
        <v>1041.1657789255266</v>
      </c>
      <c r="BE109" s="176">
        <v>0</v>
      </c>
      <c r="BF109" s="186">
        <v>0</v>
      </c>
      <c r="BG109" s="176">
        <v>0</v>
      </c>
      <c r="BH109" s="186">
        <v>0</v>
      </c>
      <c r="BI109" s="185">
        <v>0</v>
      </c>
      <c r="BJ109" s="186">
        <v>0</v>
      </c>
      <c r="BK109" s="180">
        <v>1041.1657789255266</v>
      </c>
      <c r="BL109" s="13"/>
    </row>
    <row r="110" spans="1:67" ht="14.5" x14ac:dyDescent="0.35">
      <c r="A110" s="181">
        <v>4703030</v>
      </c>
      <c r="B110" s="187" t="s">
        <v>199</v>
      </c>
      <c r="C110" s="127">
        <v>3300019.5498638926</v>
      </c>
      <c r="D110" s="127">
        <v>787974.79869061452</v>
      </c>
      <c r="E110" s="127">
        <v>1900639.045446696</v>
      </c>
      <c r="F110" s="127">
        <v>1891026.105151471</v>
      </c>
      <c r="G110" s="127">
        <v>7879659.4991526734</v>
      </c>
      <c r="H110" s="127">
        <v>3338912.9263512138</v>
      </c>
      <c r="I110" s="127">
        <v>804558.01149409241</v>
      </c>
      <c r="J110" s="127">
        <v>2008015.0575163278</v>
      </c>
      <c r="K110" s="127">
        <v>2025756.3044128611</v>
      </c>
      <c r="L110" s="127">
        <v>8177242.2997744959</v>
      </c>
      <c r="M110" s="127">
        <v>8177242.2997744959</v>
      </c>
      <c r="N110" s="127">
        <v>6993335.3887665085</v>
      </c>
      <c r="O110" s="162">
        <v>1183906.9110079873</v>
      </c>
      <c r="P110" s="163">
        <v>1183906.9110079873</v>
      </c>
      <c r="Q110" s="164">
        <v>896204.30783353595</v>
      </c>
      <c r="R110" s="165">
        <v>7281037.9919409603</v>
      </c>
      <c r="S110" s="166">
        <v>1.0411395403167125</v>
      </c>
      <c r="T110" s="167">
        <v>0.89040262291625505</v>
      </c>
      <c r="U110" s="149" t="b">
        <v>0</v>
      </c>
      <c r="V110" s="143">
        <v>7212307.6064505596</v>
      </c>
      <c r="W110" s="143">
        <v>7212307.6064505614</v>
      </c>
      <c r="X110" s="143">
        <v>7212307.6064505614</v>
      </c>
      <c r="Y110" s="143">
        <v>2928824.9706939938</v>
      </c>
      <c r="Z110" s="143">
        <v>699341.39231927588</v>
      </c>
      <c r="AA110" s="143">
        <v>1686850.339056286</v>
      </c>
      <c r="AB110" s="143">
        <v>1678318.6866969517</v>
      </c>
      <c r="AC110" s="143">
        <v>6993335.3887665085</v>
      </c>
      <c r="AD110" s="168">
        <v>0.17724337564016923</v>
      </c>
      <c r="AE110" s="169">
        <v>0</v>
      </c>
      <c r="AF110" s="169">
        <v>0.9</v>
      </c>
      <c r="AG110" s="169">
        <v>0</v>
      </c>
      <c r="AH110" s="170">
        <v>0.9</v>
      </c>
      <c r="AI110" s="143">
        <v>6294001.8498898577</v>
      </c>
      <c r="AJ110" s="143">
        <v>0</v>
      </c>
      <c r="AK110" s="143">
        <v>7212307.6064505614</v>
      </c>
      <c r="AL110" s="143">
        <v>7208859.8639661828</v>
      </c>
      <c r="AM110" s="143">
        <v>7208859.8639661828</v>
      </c>
      <c r="AN110" s="143">
        <v>0</v>
      </c>
      <c r="AO110" s="143">
        <v>7208859.8639661828</v>
      </c>
      <c r="AP110" s="143">
        <v>7208859.8639661875</v>
      </c>
      <c r="AQ110" s="143">
        <v>7208859.8639661875</v>
      </c>
      <c r="AR110" s="143">
        <v>0</v>
      </c>
      <c r="AS110" s="143">
        <v>7208859.8639661875</v>
      </c>
      <c r="AT110" s="143">
        <v>7208859.8639661856</v>
      </c>
      <c r="AU110" s="127">
        <v>7208859.8639661856</v>
      </c>
      <c r="AV110" s="143">
        <v>0</v>
      </c>
      <c r="AW110" s="143">
        <v>6368</v>
      </c>
      <c r="AX110" s="151">
        <v>1132.0445766278558</v>
      </c>
      <c r="AY110" s="152">
        <v>84</v>
      </c>
      <c r="AZ110" s="171">
        <v>95093.790867199408</v>
      </c>
      <c r="BA110" s="172">
        <v>7113768.1195294457</v>
      </c>
      <c r="BB110" s="182">
        <v>7092411.9021786228</v>
      </c>
      <c r="BC110" s="317">
        <v>7</v>
      </c>
      <c r="BD110" s="183">
        <v>7924.3120363949911</v>
      </c>
      <c r="BE110" s="176">
        <v>0</v>
      </c>
      <c r="BF110" s="186">
        <v>0</v>
      </c>
      <c r="BG110" s="176">
        <v>12</v>
      </c>
      <c r="BH110" s="186">
        <v>13584.53491953427</v>
      </c>
      <c r="BI110" s="185">
        <v>0</v>
      </c>
      <c r="BJ110" s="186">
        <v>0</v>
      </c>
      <c r="BK110" s="180">
        <v>21508.846955929261</v>
      </c>
      <c r="BL110" s="13"/>
    </row>
    <row r="111" spans="1:67" ht="14.5" x14ac:dyDescent="0.35">
      <c r="A111" s="181">
        <v>4700078</v>
      </c>
      <c r="B111" s="143" t="s">
        <v>200</v>
      </c>
      <c r="C111" s="127">
        <v>82583.372979787891</v>
      </c>
      <c r="D111" s="127">
        <v>19726.800325076449</v>
      </c>
      <c r="E111" s="127">
        <v>28588.496873435692</v>
      </c>
      <c r="F111" s="127">
        <v>28487.555542490059</v>
      </c>
      <c r="G111" s="127">
        <v>159386.2257207901</v>
      </c>
      <c r="H111" s="127">
        <v>81118.087291577904</v>
      </c>
      <c r="I111" s="127">
        <v>19559.669177230116</v>
      </c>
      <c r="J111" s="127">
        <v>28420.231784738033</v>
      </c>
      <c r="K111" s="127">
        <v>28716.957508991723</v>
      </c>
      <c r="L111" s="127">
        <v>157814.94576253777</v>
      </c>
      <c r="M111" s="127">
        <v>157814.94576253777</v>
      </c>
      <c r="N111" s="127">
        <v>146258.52929297797</v>
      </c>
      <c r="O111" s="162">
        <v>11556.416469559801</v>
      </c>
      <c r="P111" s="163">
        <v>11556.416469559801</v>
      </c>
      <c r="Q111" s="164">
        <v>8748.0781865864483</v>
      </c>
      <c r="R111" s="165">
        <v>149066.86757595133</v>
      </c>
      <c r="S111" s="166">
        <v>1.0192011932333043</v>
      </c>
      <c r="T111" s="167">
        <v>0.94456749236064397</v>
      </c>
      <c r="U111" s="149" t="b">
        <v>0</v>
      </c>
      <c r="V111" s="143">
        <v>147659.72984590763</v>
      </c>
      <c r="W111" s="143">
        <v>147659.72984590766</v>
      </c>
      <c r="X111" s="143">
        <v>147659.72984590766</v>
      </c>
      <c r="Y111" s="143">
        <v>75781.4712121747</v>
      </c>
      <c r="Z111" s="143">
        <v>18102.020988038104</v>
      </c>
      <c r="AA111" s="143">
        <v>26233.832243009183</v>
      </c>
      <c r="AB111" s="143">
        <v>26141.204849755977</v>
      </c>
      <c r="AC111" s="143">
        <v>146258.52929297797</v>
      </c>
      <c r="AD111" s="168">
        <v>0.15881147540983606</v>
      </c>
      <c r="AE111" s="169">
        <v>0</v>
      </c>
      <c r="AF111" s="169">
        <v>0.9</v>
      </c>
      <c r="AG111" s="169">
        <v>0</v>
      </c>
      <c r="AH111" s="170">
        <v>0.9</v>
      </c>
      <c r="AI111" s="143">
        <v>131632.67636368016</v>
      </c>
      <c r="AJ111" s="143">
        <v>0</v>
      </c>
      <c r="AK111" s="143">
        <v>147659.72984590766</v>
      </c>
      <c r="AL111" s="143">
        <v>147589.14318327472</v>
      </c>
      <c r="AM111" s="143">
        <v>147589.14318327472</v>
      </c>
      <c r="AN111" s="143">
        <v>0</v>
      </c>
      <c r="AO111" s="143">
        <v>147589.14318327472</v>
      </c>
      <c r="AP111" s="143">
        <v>147589.14318327481</v>
      </c>
      <c r="AQ111" s="143">
        <v>147589.14318327481</v>
      </c>
      <c r="AR111" s="143">
        <v>0</v>
      </c>
      <c r="AS111" s="143">
        <v>147589.14318327481</v>
      </c>
      <c r="AT111" s="143">
        <v>147589.14318327478</v>
      </c>
      <c r="AU111" s="127">
        <v>147589.14318327478</v>
      </c>
      <c r="AV111" s="143">
        <v>0</v>
      </c>
      <c r="AW111" s="143">
        <v>155</v>
      </c>
      <c r="AX111" s="151">
        <v>952.18802053725665</v>
      </c>
      <c r="AY111" s="152">
        <v>0</v>
      </c>
      <c r="AZ111" s="171">
        <v>0</v>
      </c>
      <c r="BA111" s="172">
        <v>147589.14318327478</v>
      </c>
      <c r="BB111" s="182">
        <v>147591.3467078018</v>
      </c>
      <c r="BC111" s="317">
        <v>0</v>
      </c>
      <c r="BD111" s="183">
        <v>0</v>
      </c>
      <c r="BE111" s="176">
        <v>0</v>
      </c>
      <c r="BF111" s="186">
        <v>0</v>
      </c>
      <c r="BG111" s="176">
        <v>0</v>
      </c>
      <c r="BH111" s="186">
        <v>0</v>
      </c>
      <c r="BI111" s="185">
        <v>0</v>
      </c>
      <c r="BJ111" s="186">
        <v>0</v>
      </c>
      <c r="BK111" s="180">
        <v>0</v>
      </c>
      <c r="BL111" s="13"/>
    </row>
    <row r="112" spans="1:67" ht="14.5" x14ac:dyDescent="0.35">
      <c r="A112" s="181">
        <v>4703060</v>
      </c>
      <c r="B112" s="143" t="s">
        <v>201</v>
      </c>
      <c r="C112" s="127">
        <v>429730.24622416584</v>
      </c>
      <c r="D112" s="127">
        <v>102650.23642210441</v>
      </c>
      <c r="E112" s="127">
        <v>202196.31853270161</v>
      </c>
      <c r="F112" s="127">
        <v>201482.3962304779</v>
      </c>
      <c r="G112" s="127">
        <v>936059.19740944961</v>
      </c>
      <c r="H112" s="127">
        <v>454261.28883283597</v>
      </c>
      <c r="I112" s="127">
        <v>109534.14739248865</v>
      </c>
      <c r="J112" s="127">
        <v>227035.32905572219</v>
      </c>
      <c r="K112" s="127">
        <v>229405.7257138314</v>
      </c>
      <c r="L112" s="127">
        <v>1020236.4909948782</v>
      </c>
      <c r="M112" s="127">
        <v>1020236.4909948782</v>
      </c>
      <c r="N112" s="127">
        <v>830768.88181879092</v>
      </c>
      <c r="O112" s="162">
        <v>189467.60917608731</v>
      </c>
      <c r="P112" s="163">
        <v>189467.60917608731</v>
      </c>
      <c r="Q112" s="164">
        <v>143424.86386362909</v>
      </c>
      <c r="R112" s="165">
        <v>876811.62713124917</v>
      </c>
      <c r="S112" s="166">
        <v>1.0554218463402931</v>
      </c>
      <c r="T112" s="167">
        <v>0.85941998239666073</v>
      </c>
      <c r="U112" s="149" t="b">
        <v>0</v>
      </c>
      <c r="V112" s="143">
        <v>868534.84005749691</v>
      </c>
      <c r="W112" s="143">
        <v>868534.84005749703</v>
      </c>
      <c r="X112" s="143">
        <v>868534.84005749703</v>
      </c>
      <c r="Y112" s="143">
        <v>381393.09685475222</v>
      </c>
      <c r="Z112" s="143">
        <v>91103.877155243346</v>
      </c>
      <c r="AA112" s="143">
        <v>179452.76315875104</v>
      </c>
      <c r="AB112" s="143">
        <v>178819.14465004421</v>
      </c>
      <c r="AC112" s="143">
        <v>830768.88181879092</v>
      </c>
      <c r="AD112" s="168">
        <v>0.26839826839826841</v>
      </c>
      <c r="AE112" s="169">
        <v>0</v>
      </c>
      <c r="AF112" s="169">
        <v>0.9</v>
      </c>
      <c r="AG112" s="169">
        <v>0</v>
      </c>
      <c r="AH112" s="170">
        <v>0.9</v>
      </c>
      <c r="AI112" s="143">
        <v>747691.99363691185</v>
      </c>
      <c r="AJ112" s="143">
        <v>0</v>
      </c>
      <c r="AK112" s="143">
        <v>868534.84005749703</v>
      </c>
      <c r="AL112" s="143">
        <v>868119.64916012727</v>
      </c>
      <c r="AM112" s="143">
        <v>868119.64916012727</v>
      </c>
      <c r="AN112" s="143">
        <v>0</v>
      </c>
      <c r="AO112" s="143">
        <v>868119.64916012727</v>
      </c>
      <c r="AP112" s="143">
        <v>868119.64916012785</v>
      </c>
      <c r="AQ112" s="143">
        <v>868119.64916012785</v>
      </c>
      <c r="AR112" s="143">
        <v>0</v>
      </c>
      <c r="AS112" s="143">
        <v>868119.64916012785</v>
      </c>
      <c r="AT112" s="143">
        <v>868119.64916012762</v>
      </c>
      <c r="AU112" s="127">
        <v>868119.64916012762</v>
      </c>
      <c r="AV112" s="143">
        <v>0</v>
      </c>
      <c r="AW112" s="143">
        <v>868</v>
      </c>
      <c r="AX112" s="151">
        <v>1000.1378446545249</v>
      </c>
      <c r="AY112" s="152">
        <v>0</v>
      </c>
      <c r="AZ112" s="171">
        <v>0</v>
      </c>
      <c r="BA112" s="172">
        <v>868119.64916012762</v>
      </c>
      <c r="BB112" s="182">
        <v>866143.7006559635</v>
      </c>
      <c r="BC112" s="317">
        <v>0</v>
      </c>
      <c r="BD112" s="183">
        <v>0</v>
      </c>
      <c r="BE112" s="176">
        <v>0</v>
      </c>
      <c r="BF112" s="186">
        <v>0</v>
      </c>
      <c r="BG112" s="176">
        <v>0</v>
      </c>
      <c r="BH112" s="186">
        <v>0</v>
      </c>
      <c r="BI112" s="185">
        <v>2</v>
      </c>
      <c r="BJ112" s="186">
        <v>2000.2756893090498</v>
      </c>
      <c r="BK112" s="180">
        <v>2000.2756893090498</v>
      </c>
      <c r="BL112" s="13"/>
    </row>
    <row r="113" spans="1:64" ht="14.5" x14ac:dyDescent="0.35">
      <c r="A113" s="181">
        <v>4703090</v>
      </c>
      <c r="B113" s="199" t="s">
        <v>202</v>
      </c>
      <c r="C113" s="127">
        <v>829637.25054527167</v>
      </c>
      <c r="D113" s="127">
        <v>197412.2606252316</v>
      </c>
      <c r="E113" s="127">
        <v>359579.35763291019</v>
      </c>
      <c r="F113" s="127">
        <v>366582.70211830287</v>
      </c>
      <c r="G113" s="127">
        <v>1753211.5709217163</v>
      </c>
      <c r="H113" s="127">
        <v>770740.36930155091</v>
      </c>
      <c r="I113" s="127">
        <v>167800.42153144686</v>
      </c>
      <c r="J113" s="127">
        <v>337048.1008901149</v>
      </c>
      <c r="K113" s="127">
        <v>340652.32218200824</v>
      </c>
      <c r="L113" s="127">
        <v>1616241.213905121</v>
      </c>
      <c r="M113" s="127">
        <v>1616241.213905121</v>
      </c>
      <c r="N113" s="127">
        <v>1984040.672403493</v>
      </c>
      <c r="O113" s="162">
        <v>-367799.458498372</v>
      </c>
      <c r="P113" s="163" t="s">
        <v>108</v>
      </c>
      <c r="Q113" s="164">
        <v>0</v>
      </c>
      <c r="R113" s="165">
        <v>1616241.213905121</v>
      </c>
      <c r="S113" s="166">
        <v>0.81462100872518162</v>
      </c>
      <c r="T113" s="167">
        <v>1</v>
      </c>
      <c r="U113" s="149" t="b">
        <v>0</v>
      </c>
      <c r="V113" s="143">
        <v>1600984.4769123837</v>
      </c>
      <c r="W113" s="143">
        <v>1600984.4769123842</v>
      </c>
      <c r="X113" s="143">
        <v>1600984.4769123842</v>
      </c>
      <c r="Y113" s="143">
        <v>938867.89006158349</v>
      </c>
      <c r="Z113" s="143">
        <v>223403.70141731572</v>
      </c>
      <c r="AA113" s="143">
        <v>406921.83552344958</v>
      </c>
      <c r="AB113" s="143">
        <v>414847.24540114438</v>
      </c>
      <c r="AC113" s="143">
        <v>1984040.672403493</v>
      </c>
      <c r="AD113" s="168">
        <v>0.13022605939053616</v>
      </c>
      <c r="AE113" s="169">
        <v>0.85</v>
      </c>
      <c r="AF113" s="169">
        <v>0</v>
      </c>
      <c r="AG113" s="169">
        <v>0</v>
      </c>
      <c r="AH113" s="170">
        <v>0.85</v>
      </c>
      <c r="AI113" s="143">
        <v>1686434.571542969</v>
      </c>
      <c r="AJ113" s="143">
        <v>1686434.571542969</v>
      </c>
      <c r="AK113" s="143">
        <v>0</v>
      </c>
      <c r="AL113" s="143">
        <v>0</v>
      </c>
      <c r="AM113" s="143">
        <v>1686434.571542969</v>
      </c>
      <c r="AN113" s="143">
        <v>0</v>
      </c>
      <c r="AO113" s="143">
        <v>0</v>
      </c>
      <c r="AP113" s="143">
        <v>0</v>
      </c>
      <c r="AQ113" s="143">
        <v>1686434.571542969</v>
      </c>
      <c r="AR113" s="143">
        <v>0</v>
      </c>
      <c r="AS113" s="143">
        <v>0</v>
      </c>
      <c r="AT113" s="143">
        <v>0</v>
      </c>
      <c r="AU113" s="127">
        <v>1686434.571542969</v>
      </c>
      <c r="AV113" s="143">
        <v>0</v>
      </c>
      <c r="AW113" s="143">
        <v>1472.7265056475735</v>
      </c>
      <c r="AX113" s="151">
        <v>1145.1104906959122</v>
      </c>
      <c r="AY113" s="152">
        <v>0</v>
      </c>
      <c r="AZ113" s="171">
        <v>0</v>
      </c>
      <c r="BA113" s="172">
        <v>1686434.571542969</v>
      </c>
      <c r="BB113" s="182">
        <v>1685289.4610522732</v>
      </c>
      <c r="BC113" s="317">
        <v>0</v>
      </c>
      <c r="BD113" s="183">
        <v>0</v>
      </c>
      <c r="BE113" s="176">
        <v>0</v>
      </c>
      <c r="BF113" s="186">
        <v>0</v>
      </c>
      <c r="BG113" s="176">
        <v>1</v>
      </c>
      <c r="BH113" s="186">
        <v>1145.1104906959122</v>
      </c>
      <c r="BI113" s="185">
        <v>0</v>
      </c>
      <c r="BJ113" s="186">
        <v>0</v>
      </c>
      <c r="BK113" s="180">
        <v>1145.1104906959122</v>
      </c>
      <c r="BL113" s="13"/>
    </row>
    <row r="114" spans="1:64" ht="14.5" x14ac:dyDescent="0.35">
      <c r="A114" s="181">
        <v>4703150</v>
      </c>
      <c r="B114" s="143" t="s">
        <v>203</v>
      </c>
      <c r="C114" s="127">
        <v>208189.22170353719</v>
      </c>
      <c r="D114" s="127">
        <v>49730.436747647815</v>
      </c>
      <c r="E114" s="127">
        <v>177480.9997119183</v>
      </c>
      <c r="F114" s="127">
        <v>185846.70043159809</v>
      </c>
      <c r="G114" s="127">
        <v>621247.35859470139</v>
      </c>
      <c r="H114" s="127">
        <v>198346.80699037423</v>
      </c>
      <c r="I114" s="127">
        <v>47826.545923678808</v>
      </c>
      <c r="J114" s="127">
        <v>168774.91510624113</v>
      </c>
      <c r="K114" s="127">
        <v>176554.36541001819</v>
      </c>
      <c r="L114" s="127">
        <v>591502.63343031239</v>
      </c>
      <c r="M114" s="127">
        <v>591502.63343031239</v>
      </c>
      <c r="N114" s="127">
        <v>567549.3992166213</v>
      </c>
      <c r="O114" s="162">
        <v>23953.234213691088</v>
      </c>
      <c r="P114" s="163">
        <v>23953.234213691088</v>
      </c>
      <c r="Q114" s="164">
        <v>18132.330751054094</v>
      </c>
      <c r="R114" s="165">
        <v>573370.30267925828</v>
      </c>
      <c r="S114" s="166">
        <v>1.010256205839829</v>
      </c>
      <c r="T114" s="167">
        <v>0.96934530849693945</v>
      </c>
      <c r="U114" s="149" t="b">
        <v>0</v>
      </c>
      <c r="V114" s="143">
        <v>567957.89280370041</v>
      </c>
      <c r="W114" s="143">
        <v>567957.89280370052</v>
      </c>
      <c r="X114" s="143">
        <v>567957.89280370052</v>
      </c>
      <c r="Y114" s="143">
        <v>190194.23755538889</v>
      </c>
      <c r="Z114" s="143">
        <v>45431.950910428277</v>
      </c>
      <c r="AA114" s="143">
        <v>162140.30267544332</v>
      </c>
      <c r="AB114" s="143">
        <v>169782.90807536079</v>
      </c>
      <c r="AC114" s="143">
        <v>567549.3992166213</v>
      </c>
      <c r="AD114" s="168">
        <v>0.51775956284153002</v>
      </c>
      <c r="AE114" s="169">
        <v>0</v>
      </c>
      <c r="AF114" s="169">
        <v>0</v>
      </c>
      <c r="AG114" s="169">
        <v>0.95</v>
      </c>
      <c r="AH114" s="170">
        <v>0.95</v>
      </c>
      <c r="AI114" s="143">
        <v>539171.92925579019</v>
      </c>
      <c r="AJ114" s="143">
        <v>0</v>
      </c>
      <c r="AK114" s="143">
        <v>567957.89280370052</v>
      </c>
      <c r="AL114" s="143">
        <v>567686.38849977904</v>
      </c>
      <c r="AM114" s="143">
        <v>567686.38849977904</v>
      </c>
      <c r="AN114" s="143">
        <v>0</v>
      </c>
      <c r="AO114" s="143">
        <v>567686.38849977904</v>
      </c>
      <c r="AP114" s="143">
        <v>567686.38849977939</v>
      </c>
      <c r="AQ114" s="143">
        <v>567686.38849977939</v>
      </c>
      <c r="AR114" s="143">
        <v>0</v>
      </c>
      <c r="AS114" s="143">
        <v>567686.38849977939</v>
      </c>
      <c r="AT114" s="143">
        <v>567686.38849977928</v>
      </c>
      <c r="AU114" s="127">
        <v>567686.38849977928</v>
      </c>
      <c r="AV114" s="143">
        <v>0</v>
      </c>
      <c r="AW114" s="143">
        <v>379</v>
      </c>
      <c r="AX114" s="151">
        <v>1497.8532678094441</v>
      </c>
      <c r="AY114" s="152">
        <v>0</v>
      </c>
      <c r="AZ114" s="171">
        <v>0</v>
      </c>
      <c r="BA114" s="172">
        <v>567686.38849977928</v>
      </c>
      <c r="BB114" s="182">
        <v>567693.97229695029</v>
      </c>
      <c r="BC114" s="317">
        <v>0</v>
      </c>
      <c r="BD114" s="183">
        <v>0</v>
      </c>
      <c r="BE114" s="176">
        <v>0</v>
      </c>
      <c r="BF114" s="186">
        <v>0</v>
      </c>
      <c r="BG114" s="176">
        <v>0</v>
      </c>
      <c r="BH114" s="186">
        <v>0</v>
      </c>
      <c r="BI114" s="185">
        <v>0</v>
      </c>
      <c r="BJ114" s="186">
        <v>0</v>
      </c>
      <c r="BK114" s="180">
        <v>0</v>
      </c>
      <c r="BL114" s="13"/>
    </row>
    <row r="115" spans="1:64" ht="14.5" x14ac:dyDescent="0.35">
      <c r="A115" s="181">
        <v>4703210</v>
      </c>
      <c r="B115" s="143" t="s">
        <v>204</v>
      </c>
      <c r="C115" s="127">
        <v>525170.9108055972</v>
      </c>
      <c r="D115" s="127">
        <v>125448.27512114485</v>
      </c>
      <c r="E115" s="127">
        <v>216649.4255690391</v>
      </c>
      <c r="F115" s="127">
        <v>215884.47169747454</v>
      </c>
      <c r="G115" s="127">
        <v>1083153.0831932556</v>
      </c>
      <c r="H115" s="127">
        <v>472653.81972503749</v>
      </c>
      <c r="I115" s="127">
        <v>112903.44760903037</v>
      </c>
      <c r="J115" s="127">
        <v>194984.4830121352</v>
      </c>
      <c r="K115" s="127">
        <v>194296.0245277271</v>
      </c>
      <c r="L115" s="127">
        <v>974837.77487393026</v>
      </c>
      <c r="M115" s="127">
        <v>974837.77487393026</v>
      </c>
      <c r="N115" s="127">
        <v>961317.27379355673</v>
      </c>
      <c r="O115" s="162">
        <v>13520.501080373535</v>
      </c>
      <c r="P115" s="163">
        <v>13520.501080373535</v>
      </c>
      <c r="Q115" s="164">
        <v>10234.868298878433</v>
      </c>
      <c r="R115" s="165">
        <v>964602.90657505183</v>
      </c>
      <c r="S115" s="166">
        <v>1.0034178443174431</v>
      </c>
      <c r="T115" s="167">
        <v>0.98950095229926638</v>
      </c>
      <c r="U115" s="149" t="b">
        <v>0</v>
      </c>
      <c r="V115" s="143">
        <v>955497.40133150737</v>
      </c>
      <c r="W115" s="143">
        <v>955497.4013315076</v>
      </c>
      <c r="X115" s="143">
        <v>955497.4013315076</v>
      </c>
      <c r="Y115" s="143">
        <v>466098.35311823571</v>
      </c>
      <c r="Z115" s="143">
        <v>111337.53456716737</v>
      </c>
      <c r="AA115" s="143">
        <v>192280.14801284511</v>
      </c>
      <c r="AB115" s="143">
        <v>191601.23809530848</v>
      </c>
      <c r="AC115" s="143">
        <v>961317.27379355673</v>
      </c>
      <c r="AD115" s="168">
        <v>0.18209540405140492</v>
      </c>
      <c r="AE115" s="169">
        <v>0</v>
      </c>
      <c r="AF115" s="169">
        <v>0.9</v>
      </c>
      <c r="AG115" s="169">
        <v>0</v>
      </c>
      <c r="AH115" s="170">
        <v>0.9</v>
      </c>
      <c r="AI115" s="143">
        <v>865185.54641420103</v>
      </c>
      <c r="AJ115" s="143">
        <v>0</v>
      </c>
      <c r="AK115" s="143">
        <v>955497.4013315076</v>
      </c>
      <c r="AL115" s="143">
        <v>955040.63920154283</v>
      </c>
      <c r="AM115" s="143">
        <v>955040.63920154283</v>
      </c>
      <c r="AN115" s="143">
        <v>0</v>
      </c>
      <c r="AO115" s="143">
        <v>955040.63920154283</v>
      </c>
      <c r="AP115" s="143">
        <v>955040.63920154341</v>
      </c>
      <c r="AQ115" s="143">
        <v>955040.63920154341</v>
      </c>
      <c r="AR115" s="143">
        <v>0</v>
      </c>
      <c r="AS115" s="143">
        <v>955040.63920154341</v>
      </c>
      <c r="AT115" s="143">
        <v>955040.63920154318</v>
      </c>
      <c r="AU115" s="127">
        <v>955040.63920154318</v>
      </c>
      <c r="AV115" s="143">
        <v>0</v>
      </c>
      <c r="AW115" s="143">
        <v>836</v>
      </c>
      <c r="AX115" s="151">
        <v>1142.3931090927549</v>
      </c>
      <c r="AY115" s="152">
        <v>0</v>
      </c>
      <c r="AZ115" s="171">
        <v>0</v>
      </c>
      <c r="BA115" s="172">
        <v>955040.63920154318</v>
      </c>
      <c r="BB115" s="182">
        <v>952757.91753804602</v>
      </c>
      <c r="BC115" s="317">
        <v>2</v>
      </c>
      <c r="BD115" s="183">
        <v>2284.7862181855098</v>
      </c>
      <c r="BE115" s="176">
        <v>0</v>
      </c>
      <c r="BF115" s="186">
        <v>0</v>
      </c>
      <c r="BG115" s="176">
        <v>0</v>
      </c>
      <c r="BH115" s="186">
        <v>0</v>
      </c>
      <c r="BI115" s="185">
        <v>0</v>
      </c>
      <c r="BJ115" s="186">
        <v>0</v>
      </c>
      <c r="BK115" s="180">
        <v>2284.7862181855098</v>
      </c>
      <c r="BL115" s="13"/>
    </row>
    <row r="116" spans="1:64" ht="14.5" x14ac:dyDescent="0.35">
      <c r="A116" s="181">
        <v>4703240</v>
      </c>
      <c r="B116" s="143" t="s">
        <v>205</v>
      </c>
      <c r="C116" s="127">
        <v>361487.69849236496</v>
      </c>
      <c r="D116" s="127">
        <v>86349.048129526243</v>
      </c>
      <c r="E116" s="127">
        <v>146265.674880918</v>
      </c>
      <c r="F116" s="127">
        <v>149213.49549799727</v>
      </c>
      <c r="G116" s="127">
        <v>743315.91700080654</v>
      </c>
      <c r="H116" s="127">
        <v>386226.76400764176</v>
      </c>
      <c r="I116" s="127">
        <v>93129.263566424677</v>
      </c>
      <c r="J116" s="127">
        <v>164140.75269119503</v>
      </c>
      <c r="K116" s="127">
        <v>165854.48902138192</v>
      </c>
      <c r="L116" s="127">
        <v>809351.26928664336</v>
      </c>
      <c r="M116" s="127">
        <v>809351.26928664336</v>
      </c>
      <c r="N116" s="127">
        <v>664257.42812930176</v>
      </c>
      <c r="O116" s="162">
        <v>145093.84115734161</v>
      </c>
      <c r="P116" s="163">
        <v>145093.84115734161</v>
      </c>
      <c r="Q116" s="164">
        <v>109834.41711191014</v>
      </c>
      <c r="R116" s="165">
        <v>699516.85217473318</v>
      </c>
      <c r="S116" s="166">
        <v>1.0530809631210747</v>
      </c>
      <c r="T116" s="167">
        <v>0.86429326637281056</v>
      </c>
      <c r="U116" s="149" t="b">
        <v>0</v>
      </c>
      <c r="V116" s="143">
        <v>692913.66414574382</v>
      </c>
      <c r="W116" s="143">
        <v>692913.66414574394</v>
      </c>
      <c r="X116" s="143">
        <v>692913.66414574394</v>
      </c>
      <c r="Y116" s="143">
        <v>323040.15481032449</v>
      </c>
      <c r="Z116" s="143">
        <v>77165.032148598766</v>
      </c>
      <c r="AA116" s="143">
        <v>130708.97420307736</v>
      </c>
      <c r="AB116" s="143">
        <v>133343.26696730117</v>
      </c>
      <c r="AC116" s="143">
        <v>664257.42812930176</v>
      </c>
      <c r="AD116" s="168">
        <v>0.22262443438914026</v>
      </c>
      <c r="AE116" s="169">
        <v>0</v>
      </c>
      <c r="AF116" s="169">
        <v>0.9</v>
      </c>
      <c r="AG116" s="169">
        <v>0</v>
      </c>
      <c r="AH116" s="170">
        <v>0.9</v>
      </c>
      <c r="AI116" s="143">
        <v>597831.68531637162</v>
      </c>
      <c r="AJ116" s="143">
        <v>0</v>
      </c>
      <c r="AK116" s="143">
        <v>692913.66414574394</v>
      </c>
      <c r="AL116" s="143">
        <v>692582.42648808425</v>
      </c>
      <c r="AM116" s="143">
        <v>692582.42648808425</v>
      </c>
      <c r="AN116" s="143">
        <v>0</v>
      </c>
      <c r="AO116" s="143">
        <v>692582.42648808425</v>
      </c>
      <c r="AP116" s="143">
        <v>692582.42648808472</v>
      </c>
      <c r="AQ116" s="143">
        <v>692582.42648808472</v>
      </c>
      <c r="AR116" s="143">
        <v>0</v>
      </c>
      <c r="AS116" s="143">
        <v>692582.42648808472</v>
      </c>
      <c r="AT116" s="143">
        <v>692582.4264880846</v>
      </c>
      <c r="AU116" s="127">
        <v>692582.4264880846</v>
      </c>
      <c r="AV116" s="143">
        <v>0</v>
      </c>
      <c r="AW116" s="143">
        <v>738</v>
      </c>
      <c r="AX116" s="151">
        <v>938.45857247707943</v>
      </c>
      <c r="AY116" s="152">
        <v>0</v>
      </c>
      <c r="AZ116" s="171">
        <v>0</v>
      </c>
      <c r="BA116" s="172">
        <v>692582.4264880846</v>
      </c>
      <c r="BB116" s="182">
        <v>691663.24345939723</v>
      </c>
      <c r="BC116" s="317">
        <v>1</v>
      </c>
      <c r="BD116" s="183">
        <v>938.45857247707943</v>
      </c>
      <c r="BE116" s="176">
        <v>0</v>
      </c>
      <c r="BF116" s="186">
        <v>0</v>
      </c>
      <c r="BG116" s="176">
        <v>0</v>
      </c>
      <c r="BH116" s="186">
        <v>0</v>
      </c>
      <c r="BI116" s="185">
        <v>0</v>
      </c>
      <c r="BJ116" s="186">
        <v>0</v>
      </c>
      <c r="BK116" s="180">
        <v>938.45857247707943</v>
      </c>
      <c r="BL116" s="13"/>
    </row>
    <row r="117" spans="1:64" ht="14.5" x14ac:dyDescent="0.35">
      <c r="A117" s="181">
        <v>4703270</v>
      </c>
      <c r="B117" s="143" t="s">
        <v>206</v>
      </c>
      <c r="C117" s="127">
        <v>117199.1580611361</v>
      </c>
      <c r="D117" s="127">
        <v>27995.519024210294</v>
      </c>
      <c r="E117" s="127">
        <v>88056.235535985892</v>
      </c>
      <c r="F117" s="127">
        <v>87745.323295569251</v>
      </c>
      <c r="G117" s="127">
        <v>320996.2359169015</v>
      </c>
      <c r="H117" s="127">
        <v>111339.20015807929</v>
      </c>
      <c r="I117" s="127">
        <v>26595.74307299978</v>
      </c>
      <c r="J117" s="127">
        <v>83653.423759186597</v>
      </c>
      <c r="K117" s="127">
        <v>83358.057130790781</v>
      </c>
      <c r="L117" s="127">
        <v>304946.42412105645</v>
      </c>
      <c r="M117" s="127">
        <v>304946.42412105645</v>
      </c>
      <c r="N117" s="127">
        <v>309417.08710319514</v>
      </c>
      <c r="O117" s="162">
        <v>-4470.6629821386887</v>
      </c>
      <c r="P117" s="163" t="s">
        <v>108</v>
      </c>
      <c r="Q117" s="164">
        <v>0</v>
      </c>
      <c r="R117" s="165">
        <v>304946.42412105645</v>
      </c>
      <c r="S117" s="166">
        <v>0.98555133776226245</v>
      </c>
      <c r="T117" s="167">
        <v>1</v>
      </c>
      <c r="U117" s="149" t="b">
        <v>0</v>
      </c>
      <c r="V117" s="143">
        <v>302067.83932216401</v>
      </c>
      <c r="W117" s="143">
        <v>302067.83932216407</v>
      </c>
      <c r="X117" s="143">
        <v>302067.83932216407</v>
      </c>
      <c r="Y117" s="143">
        <v>112971.48701647529</v>
      </c>
      <c r="Z117" s="143">
        <v>26985.649609472988</v>
      </c>
      <c r="AA117" s="143">
        <v>84879.823662078692</v>
      </c>
      <c r="AB117" s="143">
        <v>84580.126815168158</v>
      </c>
      <c r="AC117" s="143">
        <v>309417.08710319514</v>
      </c>
      <c r="AD117" s="168">
        <v>0.39130434782608697</v>
      </c>
      <c r="AE117" s="169">
        <v>0</v>
      </c>
      <c r="AF117" s="169">
        <v>0</v>
      </c>
      <c r="AG117" s="169">
        <v>0.95</v>
      </c>
      <c r="AH117" s="170">
        <v>0.95</v>
      </c>
      <c r="AI117" s="143">
        <v>293946.23274803534</v>
      </c>
      <c r="AJ117" s="143">
        <v>0</v>
      </c>
      <c r="AK117" s="143">
        <v>302067.83932216407</v>
      </c>
      <c r="AL117" s="143">
        <v>301923.44002867525</v>
      </c>
      <c r="AM117" s="143">
        <v>301923.44002867525</v>
      </c>
      <c r="AN117" s="143">
        <v>0</v>
      </c>
      <c r="AO117" s="143">
        <v>301923.44002867525</v>
      </c>
      <c r="AP117" s="143">
        <v>301923.44002867548</v>
      </c>
      <c r="AQ117" s="143">
        <v>301923.44002867548</v>
      </c>
      <c r="AR117" s="143">
        <v>0</v>
      </c>
      <c r="AS117" s="143">
        <v>301923.44002867548</v>
      </c>
      <c r="AT117" s="143">
        <v>301923.44002867542</v>
      </c>
      <c r="AU117" s="127">
        <v>301923.44002867542</v>
      </c>
      <c r="AV117" s="143">
        <v>0</v>
      </c>
      <c r="AW117" s="143">
        <v>198</v>
      </c>
      <c r="AX117" s="151">
        <v>1524.8658587306841</v>
      </c>
      <c r="AY117" s="152">
        <v>0</v>
      </c>
      <c r="AZ117" s="171">
        <v>0</v>
      </c>
      <c r="BA117" s="172">
        <v>301923.44002867542</v>
      </c>
      <c r="BB117" s="182">
        <v>301923.66602594947</v>
      </c>
      <c r="BC117" s="317">
        <v>0</v>
      </c>
      <c r="BD117" s="183">
        <v>0</v>
      </c>
      <c r="BE117" s="176">
        <v>0</v>
      </c>
      <c r="BF117" s="186">
        <v>0</v>
      </c>
      <c r="BG117" s="176">
        <v>0</v>
      </c>
      <c r="BH117" s="186">
        <v>0</v>
      </c>
      <c r="BI117" s="185">
        <v>0</v>
      </c>
      <c r="BJ117" s="186">
        <v>0</v>
      </c>
      <c r="BK117" s="180">
        <v>0</v>
      </c>
      <c r="BL117" s="13"/>
    </row>
    <row r="118" spans="1:64" ht="14.5" x14ac:dyDescent="0.35">
      <c r="A118" s="181">
        <v>4703300</v>
      </c>
      <c r="B118" s="143" t="s">
        <v>207</v>
      </c>
      <c r="C118" s="127">
        <v>443082.04904125724</v>
      </c>
      <c r="D118" s="127">
        <v>105839.59934891321</v>
      </c>
      <c r="E118" s="127">
        <v>194221.28455296194</v>
      </c>
      <c r="F118" s="127">
        <v>193535.52079813642</v>
      </c>
      <c r="G118" s="127">
        <v>936678.45374126872</v>
      </c>
      <c r="H118" s="127">
        <v>439607.69887048658</v>
      </c>
      <c r="I118" s="127">
        <v>106000.7877991826</v>
      </c>
      <c r="J118" s="127">
        <v>194552.22066565815</v>
      </c>
      <c r="K118" s="127">
        <v>196583.47252241397</v>
      </c>
      <c r="L118" s="127">
        <v>936744.17985774123</v>
      </c>
      <c r="M118" s="127">
        <v>936744.17985774123</v>
      </c>
      <c r="N118" s="127">
        <v>831318.48262584256</v>
      </c>
      <c r="O118" s="162">
        <v>105425.69723189867</v>
      </c>
      <c r="P118" s="163">
        <v>105425.69723189867</v>
      </c>
      <c r="Q118" s="164">
        <v>79806.0752387518</v>
      </c>
      <c r="R118" s="165">
        <v>856938.1046189894</v>
      </c>
      <c r="S118" s="166">
        <v>1.0308180589372</v>
      </c>
      <c r="T118" s="167">
        <v>0.91480483470858442</v>
      </c>
      <c r="U118" s="149" t="b">
        <v>0</v>
      </c>
      <c r="V118" s="143">
        <v>848848.91646517569</v>
      </c>
      <c r="W118" s="143">
        <v>848848.91646517592</v>
      </c>
      <c r="X118" s="143">
        <v>848848.91646517592</v>
      </c>
      <c r="Y118" s="143">
        <v>393243.05498487683</v>
      </c>
      <c r="Z118" s="143">
        <v>93934.492440849324</v>
      </c>
      <c r="AA118" s="143">
        <v>172374.78125317171</v>
      </c>
      <c r="AB118" s="143">
        <v>171766.1539469448</v>
      </c>
      <c r="AC118" s="143">
        <v>831318.48262584256</v>
      </c>
      <c r="AD118" s="168">
        <v>0.23191606847045831</v>
      </c>
      <c r="AE118" s="169">
        <v>0</v>
      </c>
      <c r="AF118" s="169">
        <v>0.9</v>
      </c>
      <c r="AG118" s="169">
        <v>0</v>
      </c>
      <c r="AH118" s="170">
        <v>0.9</v>
      </c>
      <c r="AI118" s="143">
        <v>748186.63436325837</v>
      </c>
      <c r="AJ118" s="143">
        <v>0</v>
      </c>
      <c r="AK118" s="143">
        <v>848848.91646517592</v>
      </c>
      <c r="AL118" s="143">
        <v>848443.13614744542</v>
      </c>
      <c r="AM118" s="143">
        <v>848443.13614744542</v>
      </c>
      <c r="AN118" s="143">
        <v>0</v>
      </c>
      <c r="AO118" s="143">
        <v>848443.13614744542</v>
      </c>
      <c r="AP118" s="143">
        <v>848443.136147446</v>
      </c>
      <c r="AQ118" s="143">
        <v>848443.136147446</v>
      </c>
      <c r="AR118" s="143">
        <v>0</v>
      </c>
      <c r="AS118" s="143">
        <v>848443.136147446</v>
      </c>
      <c r="AT118" s="143">
        <v>848443.13614744577</v>
      </c>
      <c r="AU118" s="127">
        <v>848443.13614744577</v>
      </c>
      <c r="AV118" s="143">
        <v>0</v>
      </c>
      <c r="AW118" s="143">
        <v>840</v>
      </c>
      <c r="AX118" s="151">
        <v>1010.051352556483</v>
      </c>
      <c r="AY118" s="152">
        <v>0</v>
      </c>
      <c r="AZ118" s="171">
        <v>0</v>
      </c>
      <c r="BA118" s="172">
        <v>848443.13614744577</v>
      </c>
      <c r="BB118" s="182">
        <v>847449.041244864</v>
      </c>
      <c r="BC118" s="317">
        <v>0</v>
      </c>
      <c r="BD118" s="183">
        <v>0</v>
      </c>
      <c r="BE118" s="176">
        <v>0</v>
      </c>
      <c r="BF118" s="186">
        <v>0</v>
      </c>
      <c r="BG118" s="176">
        <v>0</v>
      </c>
      <c r="BH118" s="186">
        <v>0</v>
      </c>
      <c r="BI118" s="185">
        <v>1</v>
      </c>
      <c r="BJ118" s="186">
        <v>1010.051352556483</v>
      </c>
      <c r="BK118" s="180">
        <v>1010.051352556483</v>
      </c>
      <c r="BL118" s="13"/>
    </row>
    <row r="119" spans="1:64" ht="14.5" x14ac:dyDescent="0.35">
      <c r="A119" s="181">
        <v>4703330</v>
      </c>
      <c r="B119" s="143" t="s">
        <v>208</v>
      </c>
      <c r="C119" s="127">
        <v>218819.4699235411</v>
      </c>
      <c r="D119" s="127">
        <v>52211.052357387984</v>
      </c>
      <c r="E119" s="127">
        <v>130205.82145195999</v>
      </c>
      <c r="F119" s="127">
        <v>129746.0858816565</v>
      </c>
      <c r="G119" s="127">
        <v>530982.42961454554</v>
      </c>
      <c r="H119" s="127">
        <v>217710.47944062189</v>
      </c>
      <c r="I119" s="127">
        <v>52495.628243404695</v>
      </c>
      <c r="J119" s="127">
        <v>130345.23852791151</v>
      </c>
      <c r="K119" s="127">
        <v>131706.12768596486</v>
      </c>
      <c r="L119" s="127">
        <v>532257.47389790299</v>
      </c>
      <c r="M119" s="127">
        <v>532257.47389790299</v>
      </c>
      <c r="N119" s="127">
        <v>486954.87337526726</v>
      </c>
      <c r="O119" s="162">
        <v>45302.600522635737</v>
      </c>
      <c r="P119" s="163">
        <v>45302.600522635737</v>
      </c>
      <c r="Q119" s="164">
        <v>34293.562582450395</v>
      </c>
      <c r="R119" s="165">
        <v>497963.9113154526</v>
      </c>
      <c r="S119" s="166">
        <v>1.0226079222985851</v>
      </c>
      <c r="T119" s="167">
        <v>0.93556959880467827</v>
      </c>
      <c r="U119" s="149" t="b">
        <v>0</v>
      </c>
      <c r="V119" s="143">
        <v>493263.31071112928</v>
      </c>
      <c r="W119" s="143">
        <v>493263.31071112939</v>
      </c>
      <c r="X119" s="143">
        <v>493263.31071112939</v>
      </c>
      <c r="Y119" s="143">
        <v>200675.58044437054</v>
      </c>
      <c r="Z119" s="143">
        <v>47881.860060675812</v>
      </c>
      <c r="AA119" s="143">
        <v>119409.52423583726</v>
      </c>
      <c r="AB119" s="143">
        <v>118987.90863438365</v>
      </c>
      <c r="AC119" s="143">
        <v>486954.87337526726</v>
      </c>
      <c r="AD119" s="168">
        <v>0.33548387096774196</v>
      </c>
      <c r="AE119" s="169">
        <v>0</v>
      </c>
      <c r="AF119" s="169">
        <v>0</v>
      </c>
      <c r="AG119" s="169">
        <v>0.95</v>
      </c>
      <c r="AH119" s="170">
        <v>0.95</v>
      </c>
      <c r="AI119" s="143">
        <v>462607.12970650388</v>
      </c>
      <c r="AJ119" s="143">
        <v>0</v>
      </c>
      <c r="AK119" s="143">
        <v>493263.31071112939</v>
      </c>
      <c r="AL119" s="143">
        <v>493027.51310443791</v>
      </c>
      <c r="AM119" s="143">
        <v>493027.51310443791</v>
      </c>
      <c r="AN119" s="143">
        <v>0</v>
      </c>
      <c r="AO119" s="143">
        <v>493027.51310443791</v>
      </c>
      <c r="AP119" s="143">
        <v>493027.5131044382</v>
      </c>
      <c r="AQ119" s="143">
        <v>493027.5131044382</v>
      </c>
      <c r="AR119" s="143">
        <v>0</v>
      </c>
      <c r="AS119" s="143">
        <v>493027.5131044382</v>
      </c>
      <c r="AT119" s="143">
        <v>493027.51310443808</v>
      </c>
      <c r="AU119" s="127">
        <v>493027.51310443808</v>
      </c>
      <c r="AV119" s="143">
        <v>0</v>
      </c>
      <c r="AW119" s="143">
        <v>416</v>
      </c>
      <c r="AX119" s="151">
        <v>1185.1622911164377</v>
      </c>
      <c r="AY119" s="152">
        <v>0</v>
      </c>
      <c r="AZ119" s="171">
        <v>0</v>
      </c>
      <c r="BA119" s="172">
        <v>493027.51310443808</v>
      </c>
      <c r="BB119" s="182">
        <v>493034.54349395254</v>
      </c>
      <c r="BC119" s="317">
        <v>0</v>
      </c>
      <c r="BD119" s="183">
        <v>0</v>
      </c>
      <c r="BE119" s="176">
        <v>0</v>
      </c>
      <c r="BF119" s="186">
        <v>0</v>
      </c>
      <c r="BG119" s="176">
        <v>0</v>
      </c>
      <c r="BH119" s="186">
        <v>0</v>
      </c>
      <c r="BI119" s="185">
        <v>0</v>
      </c>
      <c r="BJ119" s="186">
        <v>0</v>
      </c>
      <c r="BK119" s="180">
        <v>0</v>
      </c>
      <c r="BL119" s="13"/>
    </row>
    <row r="120" spans="1:64" ht="14.5" x14ac:dyDescent="0.35">
      <c r="A120" s="181">
        <v>4703360</v>
      </c>
      <c r="B120" s="143" t="s">
        <v>209</v>
      </c>
      <c r="C120" s="127">
        <v>220057.49087428508</v>
      </c>
      <c r="D120" s="127">
        <v>52565.426015922283</v>
      </c>
      <c r="E120" s="127">
        <v>132871.44285537562</v>
      </c>
      <c r="F120" s="127">
        <v>132402.29540960872</v>
      </c>
      <c r="G120" s="127">
        <v>537896.65515519178</v>
      </c>
      <c r="H120" s="127">
        <v>223467.24692583064</v>
      </c>
      <c r="I120" s="127">
        <v>53883.733797917812</v>
      </c>
      <c r="J120" s="127">
        <v>136532.31885108308</v>
      </c>
      <c r="K120" s="127">
        <v>137957.80515612013</v>
      </c>
      <c r="L120" s="127">
        <v>551841.1047309516</v>
      </c>
      <c r="M120" s="127">
        <v>551841.1047309516</v>
      </c>
      <c r="N120" s="127">
        <v>477392.67342712521</v>
      </c>
      <c r="O120" s="162">
        <v>74448.431303826394</v>
      </c>
      <c r="P120" s="163">
        <v>74448.431303826394</v>
      </c>
      <c r="Q120" s="164">
        <v>56356.630935730842</v>
      </c>
      <c r="R120" s="165">
        <v>495484.47379522078</v>
      </c>
      <c r="S120" s="166">
        <v>1.0378971052031809</v>
      </c>
      <c r="T120" s="167">
        <v>0.89787525711190486</v>
      </c>
      <c r="U120" s="149" t="b">
        <v>0</v>
      </c>
      <c r="V120" s="143">
        <v>490807.27819122205</v>
      </c>
      <c r="W120" s="143">
        <v>490807.27819122217</v>
      </c>
      <c r="X120" s="143">
        <v>490807.27819122217</v>
      </c>
      <c r="Y120" s="143">
        <v>195304.86547798009</v>
      </c>
      <c r="Z120" s="143">
        <v>46652.733410912879</v>
      </c>
      <c r="AA120" s="143">
        <v>117925.72554396377</v>
      </c>
      <c r="AB120" s="143">
        <v>117509.34899426845</v>
      </c>
      <c r="AC120" s="143">
        <v>477392.67342712521</v>
      </c>
      <c r="AD120" s="168">
        <v>0.34352373290426386</v>
      </c>
      <c r="AE120" s="169">
        <v>0</v>
      </c>
      <c r="AF120" s="169">
        <v>0</v>
      </c>
      <c r="AG120" s="169">
        <v>0.95</v>
      </c>
      <c r="AH120" s="170">
        <v>0.95</v>
      </c>
      <c r="AI120" s="143">
        <v>453523.0397557689</v>
      </c>
      <c r="AJ120" s="143">
        <v>0</v>
      </c>
      <c r="AK120" s="143">
        <v>490807.27819122217</v>
      </c>
      <c r="AL120" s="143">
        <v>490572.65465642611</v>
      </c>
      <c r="AM120" s="143">
        <v>490572.65465642611</v>
      </c>
      <c r="AN120" s="143">
        <v>0</v>
      </c>
      <c r="AO120" s="143">
        <v>490572.65465642611</v>
      </c>
      <c r="AP120" s="143">
        <v>490572.6546564264</v>
      </c>
      <c r="AQ120" s="143">
        <v>490572.6546564264</v>
      </c>
      <c r="AR120" s="143">
        <v>0</v>
      </c>
      <c r="AS120" s="143">
        <v>490572.6546564264</v>
      </c>
      <c r="AT120" s="143">
        <v>490572.65465642628</v>
      </c>
      <c r="AU120" s="127">
        <v>490572.65465642628</v>
      </c>
      <c r="AV120" s="143">
        <v>0</v>
      </c>
      <c r="AW120" s="143">
        <v>427</v>
      </c>
      <c r="AX120" s="151">
        <v>1148.8820952141132</v>
      </c>
      <c r="AY120" s="152">
        <v>44</v>
      </c>
      <c r="AZ120" s="171">
        <v>50551.841107773427</v>
      </c>
      <c r="BA120" s="172">
        <v>440021.84246700531</v>
      </c>
      <c r="BB120" s="182">
        <v>440030.79873357323</v>
      </c>
      <c r="BC120" s="317">
        <v>0</v>
      </c>
      <c r="BD120" s="183">
        <v>0</v>
      </c>
      <c r="BE120" s="176">
        <v>0</v>
      </c>
      <c r="BF120" s="186">
        <v>0</v>
      </c>
      <c r="BG120" s="176">
        <v>0</v>
      </c>
      <c r="BH120" s="186">
        <v>0</v>
      </c>
      <c r="BI120" s="185">
        <v>0</v>
      </c>
      <c r="BJ120" s="186">
        <v>0</v>
      </c>
      <c r="BK120" s="180">
        <v>0</v>
      </c>
      <c r="BL120" s="13"/>
    </row>
    <row r="121" spans="1:64" ht="14.5" x14ac:dyDescent="0.35">
      <c r="A121" s="181">
        <v>4703390</v>
      </c>
      <c r="B121" s="143" t="s">
        <v>210</v>
      </c>
      <c r="C121" s="127">
        <v>97418.709443222833</v>
      </c>
      <c r="D121" s="127">
        <v>23270.536910419527</v>
      </c>
      <c r="E121" s="127">
        <v>44996.68205410349</v>
      </c>
      <c r="F121" s="127">
        <v>44837.806090991937</v>
      </c>
      <c r="G121" s="127">
        <v>210523.73449873779</v>
      </c>
      <c r="H121" s="127">
        <v>92631.622261995421</v>
      </c>
      <c r="I121" s="127">
        <v>22335.880286256328</v>
      </c>
      <c r="J121" s="127">
        <v>43049.656392993675</v>
      </c>
      <c r="K121" s="127">
        <v>43499.122835380091</v>
      </c>
      <c r="L121" s="127">
        <v>201516.28177662552</v>
      </c>
      <c r="M121" s="127">
        <v>201516.28177662552</v>
      </c>
      <c r="N121" s="127">
        <v>186843.49022995535</v>
      </c>
      <c r="O121" s="162">
        <v>14672.791546670167</v>
      </c>
      <c r="P121" s="163">
        <v>14672.791546670167</v>
      </c>
      <c r="Q121" s="164">
        <v>11107.139311209392</v>
      </c>
      <c r="R121" s="165">
        <v>190409.14246541614</v>
      </c>
      <c r="S121" s="166">
        <v>1.0190836310704345</v>
      </c>
      <c r="T121" s="167">
        <v>0.94488217421795573</v>
      </c>
      <c r="U121" s="149" t="b">
        <v>0</v>
      </c>
      <c r="V121" s="143">
        <v>188611.74849809584</v>
      </c>
      <c r="W121" s="143">
        <v>188611.7484980959</v>
      </c>
      <c r="X121" s="143">
        <v>188611.7484980959</v>
      </c>
      <c r="Y121" s="143">
        <v>86460.805616094542</v>
      </c>
      <c r="Z121" s="143">
        <v>20653.007824606375</v>
      </c>
      <c r="AA121" s="143">
        <v>39935.340990289624</v>
      </c>
      <c r="AB121" s="143">
        <v>39794.335798964814</v>
      </c>
      <c r="AC121" s="143">
        <v>186843.49022995535</v>
      </c>
      <c r="AD121" s="168">
        <v>0.24481327800829875</v>
      </c>
      <c r="AE121" s="169">
        <v>0</v>
      </c>
      <c r="AF121" s="169">
        <v>0.9</v>
      </c>
      <c r="AG121" s="169">
        <v>0</v>
      </c>
      <c r="AH121" s="170">
        <v>0.9</v>
      </c>
      <c r="AI121" s="143">
        <v>168159.14120695982</v>
      </c>
      <c r="AJ121" s="143">
        <v>0</v>
      </c>
      <c r="AK121" s="143">
        <v>188611.7484980959</v>
      </c>
      <c r="AL121" s="143">
        <v>188521.58529737938</v>
      </c>
      <c r="AM121" s="143">
        <v>188521.58529737938</v>
      </c>
      <c r="AN121" s="143">
        <v>0</v>
      </c>
      <c r="AO121" s="143">
        <v>188521.58529737938</v>
      </c>
      <c r="AP121" s="143">
        <v>188521.5852973795</v>
      </c>
      <c r="AQ121" s="143">
        <v>188521.5852973795</v>
      </c>
      <c r="AR121" s="143">
        <v>0</v>
      </c>
      <c r="AS121" s="143">
        <v>188521.5852973795</v>
      </c>
      <c r="AT121" s="143">
        <v>188521.58529737947</v>
      </c>
      <c r="AU121" s="127">
        <v>188521.58529737947</v>
      </c>
      <c r="AV121" s="143">
        <v>0</v>
      </c>
      <c r="AW121" s="143">
        <v>177</v>
      </c>
      <c r="AX121" s="151">
        <v>1065.0937022450817</v>
      </c>
      <c r="AY121" s="152">
        <v>0</v>
      </c>
      <c r="AZ121" s="171">
        <v>0</v>
      </c>
      <c r="BA121" s="172">
        <v>188521.58529737947</v>
      </c>
      <c r="BB121" s="182">
        <v>183198.64644265146</v>
      </c>
      <c r="BC121" s="317">
        <v>0</v>
      </c>
      <c r="BD121" s="183">
        <v>0</v>
      </c>
      <c r="BE121" s="176">
        <v>0</v>
      </c>
      <c r="BF121" s="186">
        <v>0</v>
      </c>
      <c r="BG121" s="176">
        <v>0</v>
      </c>
      <c r="BH121" s="186">
        <v>0</v>
      </c>
      <c r="BI121" s="185">
        <v>5</v>
      </c>
      <c r="BJ121" s="186">
        <v>5325.4685112254083</v>
      </c>
      <c r="BK121" s="180">
        <v>5325.4685112254083</v>
      </c>
      <c r="BL121" s="13"/>
    </row>
    <row r="122" spans="1:64" ht="14.5" x14ac:dyDescent="0.35">
      <c r="A122" s="181">
        <v>4703420</v>
      </c>
      <c r="B122" s="143" t="s">
        <v>211</v>
      </c>
      <c r="C122" s="127">
        <v>334784.09285818209</v>
      </c>
      <c r="D122" s="127">
        <v>79970.322275908751</v>
      </c>
      <c r="E122" s="127">
        <v>155137.8666966015</v>
      </c>
      <c r="F122" s="127">
        <v>154590.10013112778</v>
      </c>
      <c r="G122" s="127">
        <v>724482.38196182007</v>
      </c>
      <c r="H122" s="127">
        <v>309818.75920396211</v>
      </c>
      <c r="I122" s="127">
        <v>74705.31711561438</v>
      </c>
      <c r="J122" s="127">
        <v>139624.08002694134</v>
      </c>
      <c r="K122" s="127">
        <v>139131.09011801501</v>
      </c>
      <c r="L122" s="127">
        <v>663279.2464645328</v>
      </c>
      <c r="M122" s="127">
        <v>663279.2464645328</v>
      </c>
      <c r="N122" s="127">
        <v>642990.76385931077</v>
      </c>
      <c r="O122" s="162">
        <v>20288.482605222031</v>
      </c>
      <c r="P122" s="163">
        <v>20288.482605222031</v>
      </c>
      <c r="Q122" s="164">
        <v>15358.154717354355</v>
      </c>
      <c r="R122" s="165">
        <v>647921.09174717846</v>
      </c>
      <c r="S122" s="166">
        <v>1.0076678051458705</v>
      </c>
      <c r="T122" s="167">
        <v>0.97684511493580162</v>
      </c>
      <c r="U122" s="149" t="b">
        <v>0</v>
      </c>
      <c r="V122" s="143">
        <v>641804.94917898497</v>
      </c>
      <c r="W122" s="143">
        <v>641804.9491789852</v>
      </c>
      <c r="X122" s="143">
        <v>641804.9491789852</v>
      </c>
      <c r="Y122" s="143">
        <v>297126.72792942147</v>
      </c>
      <c r="Z122" s="143">
        <v>70975.05734648995</v>
      </c>
      <c r="AA122" s="143">
        <v>137687.56548728416</v>
      </c>
      <c r="AB122" s="143">
        <v>137201.41309611517</v>
      </c>
      <c r="AC122" s="143">
        <v>642990.76385931077</v>
      </c>
      <c r="AD122" s="168">
        <v>0.23079922027290448</v>
      </c>
      <c r="AE122" s="169">
        <v>0</v>
      </c>
      <c r="AF122" s="169">
        <v>0.9</v>
      </c>
      <c r="AG122" s="169">
        <v>0</v>
      </c>
      <c r="AH122" s="170">
        <v>0.9</v>
      </c>
      <c r="AI122" s="143">
        <v>578691.68747337966</v>
      </c>
      <c r="AJ122" s="143">
        <v>0</v>
      </c>
      <c r="AK122" s="143">
        <v>641804.9491789852</v>
      </c>
      <c r="AL122" s="143">
        <v>641498.14332561451</v>
      </c>
      <c r="AM122" s="143">
        <v>641498.14332561451</v>
      </c>
      <c r="AN122" s="143">
        <v>0</v>
      </c>
      <c r="AO122" s="143">
        <v>641498.14332561451</v>
      </c>
      <c r="AP122" s="143">
        <v>641498.14332561498</v>
      </c>
      <c r="AQ122" s="143">
        <v>641498.14332561498</v>
      </c>
      <c r="AR122" s="143">
        <v>0</v>
      </c>
      <c r="AS122" s="143">
        <v>641498.14332561498</v>
      </c>
      <c r="AT122" s="143">
        <v>641498.14332561486</v>
      </c>
      <c r="AU122" s="127">
        <v>641498.14332561486</v>
      </c>
      <c r="AV122" s="143">
        <v>0</v>
      </c>
      <c r="AW122" s="143">
        <v>592</v>
      </c>
      <c r="AX122" s="151">
        <v>1083.6117285905657</v>
      </c>
      <c r="AY122" s="152">
        <v>0</v>
      </c>
      <c r="AZ122" s="171">
        <v>0</v>
      </c>
      <c r="BA122" s="172">
        <v>641498.14332561486</v>
      </c>
      <c r="BB122" s="182">
        <v>640421.38275641855</v>
      </c>
      <c r="BC122" s="317">
        <v>1</v>
      </c>
      <c r="BD122" s="183">
        <v>1083.6117285905657</v>
      </c>
      <c r="BE122" s="176">
        <v>0</v>
      </c>
      <c r="BF122" s="186">
        <v>0</v>
      </c>
      <c r="BG122" s="176">
        <v>0</v>
      </c>
      <c r="BH122" s="186">
        <v>0</v>
      </c>
      <c r="BI122" s="185">
        <v>0</v>
      </c>
      <c r="BJ122" s="186">
        <v>0</v>
      </c>
      <c r="BK122" s="180">
        <v>1083.6117285905657</v>
      </c>
      <c r="BL122" s="13"/>
    </row>
    <row r="123" spans="1:64" ht="14.5" x14ac:dyDescent="0.35">
      <c r="A123" s="181">
        <v>4703450</v>
      </c>
      <c r="B123" s="143" t="s">
        <v>212</v>
      </c>
      <c r="C123" s="127">
        <v>1387693.6086256367</v>
      </c>
      <c r="D123" s="127">
        <v>328827.10353859386</v>
      </c>
      <c r="E123" s="127">
        <v>644376.71203003416</v>
      </c>
      <c r="F123" s="127">
        <v>665932.43055910617</v>
      </c>
      <c r="G123" s="127">
        <v>3026829.8547533709</v>
      </c>
      <c r="H123" s="127">
        <v>1365400.5789917859</v>
      </c>
      <c r="I123" s="127">
        <v>329233.39924769907</v>
      </c>
      <c r="J123" s="127">
        <v>676407.89457926981</v>
      </c>
      <c r="K123" s="127">
        <v>683470.03340805031</v>
      </c>
      <c r="L123" s="127">
        <v>3054511.9062268054</v>
      </c>
      <c r="M123" s="127">
        <v>3054511.9062268054</v>
      </c>
      <c r="N123" s="127">
        <v>2896831.7953539547</v>
      </c>
      <c r="O123" s="162">
        <v>157680.11087285075</v>
      </c>
      <c r="P123" s="163">
        <v>157680.11087285075</v>
      </c>
      <c r="Q123" s="164">
        <v>119362.08270260281</v>
      </c>
      <c r="R123" s="165">
        <v>2935149.8235242027</v>
      </c>
      <c r="S123" s="166">
        <v>1.01322756406903</v>
      </c>
      <c r="T123" s="167">
        <v>0.96092269849749945</v>
      </c>
      <c r="U123" s="149" t="b">
        <v>0</v>
      </c>
      <c r="V123" s="143">
        <v>2907443.0626109662</v>
      </c>
      <c r="W123" s="143">
        <v>2907443.0626109666</v>
      </c>
      <c r="X123" s="143">
        <v>2907443.0626109666</v>
      </c>
      <c r="Y123" s="143">
        <v>1328094.1316748569</v>
      </c>
      <c r="Z123" s="143">
        <v>314704.44472088141</v>
      </c>
      <c r="AA123" s="143">
        <v>616701.64401967637</v>
      </c>
      <c r="AB123" s="143">
        <v>637331.57493854011</v>
      </c>
      <c r="AC123" s="143">
        <v>2896831.7953539547</v>
      </c>
      <c r="AD123" s="168">
        <v>0.22681039728766408</v>
      </c>
      <c r="AE123" s="169">
        <v>0</v>
      </c>
      <c r="AF123" s="169">
        <v>0.9</v>
      </c>
      <c r="AG123" s="169">
        <v>0</v>
      </c>
      <c r="AH123" s="170">
        <v>0.9</v>
      </c>
      <c r="AI123" s="143">
        <v>2607148.6158185592</v>
      </c>
      <c r="AJ123" s="143">
        <v>0</v>
      </c>
      <c r="AK123" s="143">
        <v>2907443.0626109666</v>
      </c>
      <c r="AL123" s="143">
        <v>2906053.2002375275</v>
      </c>
      <c r="AM123" s="143">
        <v>2906053.2002375275</v>
      </c>
      <c r="AN123" s="143">
        <v>0</v>
      </c>
      <c r="AO123" s="143">
        <v>2906053.2002375275</v>
      </c>
      <c r="AP123" s="143">
        <v>2906053.2002375294</v>
      </c>
      <c r="AQ123" s="143">
        <v>2906053.2002375294</v>
      </c>
      <c r="AR123" s="143">
        <v>0</v>
      </c>
      <c r="AS123" s="143">
        <v>2906053.2002375294</v>
      </c>
      <c r="AT123" s="143">
        <v>2906053.2002375289</v>
      </c>
      <c r="AU123" s="127">
        <v>2906053.2002375289</v>
      </c>
      <c r="AV123" s="143">
        <v>0</v>
      </c>
      <c r="AW123" s="143">
        <v>2609</v>
      </c>
      <c r="AX123" s="151">
        <v>1113.857110094875</v>
      </c>
      <c r="AY123" s="152">
        <v>23</v>
      </c>
      <c r="AZ123" s="171">
        <v>25618.998238361022</v>
      </c>
      <c r="BA123" s="172">
        <v>2880434.486705347</v>
      </c>
      <c r="BB123" s="182">
        <v>2878238.7586054294</v>
      </c>
      <c r="BC123" s="317">
        <v>1</v>
      </c>
      <c r="BD123" s="183">
        <v>1113.857110094875</v>
      </c>
      <c r="BE123" s="176">
        <v>0</v>
      </c>
      <c r="BF123" s="186">
        <v>0</v>
      </c>
      <c r="BG123" s="176">
        <v>1</v>
      </c>
      <c r="BH123" s="186">
        <v>1113.857110094875</v>
      </c>
      <c r="BI123" s="185">
        <v>0</v>
      </c>
      <c r="BJ123" s="186">
        <v>0</v>
      </c>
      <c r="BK123" s="180">
        <v>2227.71422018975</v>
      </c>
      <c r="BL123" s="13"/>
    </row>
    <row r="124" spans="1:64" ht="14.5" x14ac:dyDescent="0.35">
      <c r="A124" s="181">
        <v>4703480</v>
      </c>
      <c r="B124" s="143" t="s">
        <v>213</v>
      </c>
      <c r="C124" s="127">
        <v>665117.58477733366</v>
      </c>
      <c r="D124" s="127">
        <v>158877.52357621456</v>
      </c>
      <c r="E124" s="127">
        <v>325166.06399045436</v>
      </c>
      <c r="F124" s="127">
        <v>324017.95552491111</v>
      </c>
      <c r="G124" s="127">
        <v>1473179.1278689138</v>
      </c>
      <c r="H124" s="127">
        <v>598605.8262996003</v>
      </c>
      <c r="I124" s="127">
        <v>142989.77121859312</v>
      </c>
      <c r="J124" s="127">
        <v>292649.45759140892</v>
      </c>
      <c r="K124" s="127">
        <v>291616.15997242002</v>
      </c>
      <c r="L124" s="127">
        <v>1325861.2150820224</v>
      </c>
      <c r="M124" s="127">
        <v>1325861.2150820224</v>
      </c>
      <c r="N124" s="127">
        <v>1307472.1985164096</v>
      </c>
      <c r="O124" s="162">
        <v>18389.01656561275</v>
      </c>
      <c r="P124" s="163">
        <v>18389.01656561275</v>
      </c>
      <c r="Q124" s="164">
        <v>13920.280141698755</v>
      </c>
      <c r="R124" s="165">
        <v>1311940.9349403237</v>
      </c>
      <c r="S124" s="166">
        <v>1.0034178443174431</v>
      </c>
      <c r="T124" s="167">
        <v>0.98950095229926649</v>
      </c>
      <c r="U124" s="149" t="b">
        <v>0</v>
      </c>
      <c r="V124" s="143">
        <v>1299556.683368104</v>
      </c>
      <c r="W124" s="143">
        <v>1299556.6833681043</v>
      </c>
      <c r="X124" s="143">
        <v>1299556.6833681043</v>
      </c>
      <c r="Y124" s="143">
        <v>590303.46981546807</v>
      </c>
      <c r="Z124" s="143">
        <v>141006.57626444456</v>
      </c>
      <c r="AA124" s="143">
        <v>288590.55937314167</v>
      </c>
      <c r="AB124" s="143">
        <v>287571.59306335519</v>
      </c>
      <c r="AC124" s="143">
        <v>1307472.1985164096</v>
      </c>
      <c r="AD124" s="168">
        <v>0.23546694648478489</v>
      </c>
      <c r="AE124" s="169">
        <v>0</v>
      </c>
      <c r="AF124" s="169">
        <v>0.9</v>
      </c>
      <c r="AG124" s="169">
        <v>0</v>
      </c>
      <c r="AH124" s="170">
        <v>0.9</v>
      </c>
      <c r="AI124" s="143">
        <v>1176724.9786647686</v>
      </c>
      <c r="AJ124" s="143">
        <v>0</v>
      </c>
      <c r="AK124" s="143">
        <v>1299556.6833681043</v>
      </c>
      <c r="AL124" s="143">
        <v>1298935.4485244739</v>
      </c>
      <c r="AM124" s="143">
        <v>1298935.4485244739</v>
      </c>
      <c r="AN124" s="143">
        <v>0</v>
      </c>
      <c r="AO124" s="143">
        <v>1298935.4485244739</v>
      </c>
      <c r="AP124" s="143">
        <v>1298935.4485244749</v>
      </c>
      <c r="AQ124" s="143">
        <v>1298935.4485244749</v>
      </c>
      <c r="AR124" s="143">
        <v>0</v>
      </c>
      <c r="AS124" s="143">
        <v>1298935.4485244749</v>
      </c>
      <c r="AT124" s="143">
        <v>1298935.4485244746</v>
      </c>
      <c r="AU124" s="127">
        <v>1298935.4485244746</v>
      </c>
      <c r="AV124" s="143">
        <v>0</v>
      </c>
      <c r="AW124" s="143">
        <v>1122</v>
      </c>
      <c r="AX124" s="151">
        <v>1157.6964781858062</v>
      </c>
      <c r="AY124" s="152">
        <v>0</v>
      </c>
      <c r="AZ124" s="171">
        <v>0</v>
      </c>
      <c r="BA124" s="172">
        <v>1298935.4485244746</v>
      </c>
      <c r="BB124" s="182">
        <v>1297780.564239081</v>
      </c>
      <c r="BC124" s="317">
        <v>1</v>
      </c>
      <c r="BD124" s="183">
        <v>1157.6964781858062</v>
      </c>
      <c r="BE124" s="176">
        <v>0</v>
      </c>
      <c r="BF124" s="186">
        <v>0</v>
      </c>
      <c r="BG124" s="176">
        <v>0</v>
      </c>
      <c r="BH124" s="186">
        <v>0</v>
      </c>
      <c r="BI124" s="185">
        <v>0</v>
      </c>
      <c r="BJ124" s="186">
        <v>0</v>
      </c>
      <c r="BK124" s="180">
        <v>1157.6964781858062</v>
      </c>
      <c r="BL124" s="13"/>
    </row>
    <row r="125" spans="1:64" ht="14.5" x14ac:dyDescent="0.35">
      <c r="A125" s="181">
        <v>4703510</v>
      </c>
      <c r="B125" s="143" t="s">
        <v>214</v>
      </c>
      <c r="C125" s="127">
        <v>34615.785081348222</v>
      </c>
      <c r="D125" s="127">
        <v>8268.7186991338403</v>
      </c>
      <c r="E125" s="127">
        <v>23833.937007190343</v>
      </c>
      <c r="F125" s="127">
        <v>23749.78325353792</v>
      </c>
      <c r="G125" s="127">
        <v>90468.224041210313</v>
      </c>
      <c r="H125" s="127">
        <v>32884.995827280807</v>
      </c>
      <c r="I125" s="127">
        <v>7855.2827641771482</v>
      </c>
      <c r="J125" s="127">
        <v>22642.240156830823</v>
      </c>
      <c r="K125" s="127">
        <v>22562.294090861022</v>
      </c>
      <c r="L125" s="127">
        <v>85944.812839149803</v>
      </c>
      <c r="M125" s="127">
        <v>85944.812839149803</v>
      </c>
      <c r="N125" s="127">
        <v>80292.128462440131</v>
      </c>
      <c r="O125" s="162">
        <v>5652.6843767096725</v>
      </c>
      <c r="P125" s="163">
        <v>5652.6843767096725</v>
      </c>
      <c r="Q125" s="164">
        <v>4279.0189347888318</v>
      </c>
      <c r="R125" s="165">
        <v>81665.793904360966</v>
      </c>
      <c r="S125" s="166">
        <v>1.017108345092177</v>
      </c>
      <c r="T125" s="167">
        <v>0.95021201636918751</v>
      </c>
      <c r="U125" s="149" t="b">
        <v>0</v>
      </c>
      <c r="V125" s="143">
        <v>80894.898119633697</v>
      </c>
      <c r="W125" s="143">
        <v>80894.898119633712</v>
      </c>
      <c r="X125" s="143">
        <v>80894.898119633712</v>
      </c>
      <c r="Y125" s="143">
        <v>30722.113670693496</v>
      </c>
      <c r="Z125" s="143">
        <v>7338.6322219413496</v>
      </c>
      <c r="AA125" s="143">
        <v>21153.035247771739</v>
      </c>
      <c r="AB125" s="143">
        <v>21078.34732203354</v>
      </c>
      <c r="AC125" s="143">
        <v>80292.128462440131</v>
      </c>
      <c r="AD125" s="168">
        <v>0.32500000000000001</v>
      </c>
      <c r="AE125" s="169">
        <v>0</v>
      </c>
      <c r="AF125" s="169">
        <v>0</v>
      </c>
      <c r="AG125" s="169">
        <v>0.95</v>
      </c>
      <c r="AH125" s="170">
        <v>0.95</v>
      </c>
      <c r="AI125" s="143">
        <v>76277.522039318123</v>
      </c>
      <c r="AJ125" s="143">
        <v>0</v>
      </c>
      <c r="AK125" s="143">
        <v>80894.898119633712</v>
      </c>
      <c r="AL125" s="143">
        <v>80856.22744829864</v>
      </c>
      <c r="AM125" s="143">
        <v>80856.22744829864</v>
      </c>
      <c r="AN125" s="143">
        <v>0</v>
      </c>
      <c r="AO125" s="143">
        <v>80856.22744829864</v>
      </c>
      <c r="AP125" s="143">
        <v>80856.227448298698</v>
      </c>
      <c r="AQ125" s="143">
        <v>80856.227448298698</v>
      </c>
      <c r="AR125" s="143">
        <v>0</v>
      </c>
      <c r="AS125" s="143">
        <v>80856.227448298698</v>
      </c>
      <c r="AT125" s="143">
        <v>80856.227448298683</v>
      </c>
      <c r="AU125" s="127">
        <v>80856.227448298683</v>
      </c>
      <c r="AV125" s="143">
        <v>0</v>
      </c>
      <c r="AW125" s="143">
        <v>52</v>
      </c>
      <c r="AX125" s="151">
        <v>1554.9274509288209</v>
      </c>
      <c r="AY125" s="152">
        <v>0</v>
      </c>
      <c r="AZ125" s="171">
        <v>0</v>
      </c>
      <c r="BA125" s="172">
        <v>80856.227448298683</v>
      </c>
      <c r="BB125" s="182">
        <v>80856.854319834369</v>
      </c>
      <c r="BC125" s="317">
        <v>0</v>
      </c>
      <c r="BD125" s="183">
        <v>0</v>
      </c>
      <c r="BE125" s="176">
        <v>0</v>
      </c>
      <c r="BF125" s="186">
        <v>0</v>
      </c>
      <c r="BG125" s="176">
        <v>0</v>
      </c>
      <c r="BH125" s="186">
        <v>0</v>
      </c>
      <c r="BI125" s="185">
        <v>0</v>
      </c>
      <c r="BJ125" s="186">
        <v>0</v>
      </c>
      <c r="BK125" s="180">
        <v>0</v>
      </c>
      <c r="BL125" s="13"/>
    </row>
    <row r="126" spans="1:64" ht="14.5" x14ac:dyDescent="0.35">
      <c r="A126" s="181">
        <v>4703540</v>
      </c>
      <c r="B126" s="143" t="s">
        <v>215</v>
      </c>
      <c r="C126" s="127">
        <v>900504.92333050154</v>
      </c>
      <c r="D126" s="127">
        <v>215104.81073032468</v>
      </c>
      <c r="E126" s="127">
        <v>401080.2650518727</v>
      </c>
      <c r="F126" s="127">
        <v>399664.11589406291</v>
      </c>
      <c r="G126" s="127">
        <v>1916354.1150067619</v>
      </c>
      <c r="H126" s="127">
        <v>879738.74023962859</v>
      </c>
      <c r="I126" s="127">
        <v>212127.76701241179</v>
      </c>
      <c r="J126" s="127">
        <v>393388.63520098646</v>
      </c>
      <c r="K126" s="127">
        <v>397495.86868793739</v>
      </c>
      <c r="L126" s="127">
        <v>1882751.011140964</v>
      </c>
      <c r="M126" s="127">
        <v>1882751.011140964</v>
      </c>
      <c r="N126" s="127">
        <v>1700797.7376847616</v>
      </c>
      <c r="O126" s="162">
        <v>181953.27345620235</v>
      </c>
      <c r="P126" s="163">
        <v>181953.27345620235</v>
      </c>
      <c r="Q126" s="164">
        <v>137736.59565600913</v>
      </c>
      <c r="R126" s="165">
        <v>1745014.4154849548</v>
      </c>
      <c r="S126" s="166">
        <v>1.0259976108978037</v>
      </c>
      <c r="T126" s="167">
        <v>0.92684290443028916</v>
      </c>
      <c r="U126" s="149" t="b">
        <v>0</v>
      </c>
      <c r="V126" s="143">
        <v>1728542.105685811</v>
      </c>
      <c r="W126" s="143">
        <v>1728542.1056858113</v>
      </c>
      <c r="X126" s="143">
        <v>1728542.1056858113</v>
      </c>
      <c r="Y126" s="143">
        <v>799213.84277618362</v>
      </c>
      <c r="Z126" s="143">
        <v>190909.27537364574</v>
      </c>
      <c r="AA126" s="143">
        <v>355965.73831962299</v>
      </c>
      <c r="AB126" s="143">
        <v>354708.88121530926</v>
      </c>
      <c r="AC126" s="143">
        <v>1700797.7376847616</v>
      </c>
      <c r="AD126" s="168">
        <v>0.23263216163852754</v>
      </c>
      <c r="AE126" s="169">
        <v>0</v>
      </c>
      <c r="AF126" s="169">
        <v>0.9</v>
      </c>
      <c r="AG126" s="169">
        <v>0</v>
      </c>
      <c r="AH126" s="170">
        <v>0.9</v>
      </c>
      <c r="AI126" s="143">
        <v>1530717.9639162854</v>
      </c>
      <c r="AJ126" s="143">
        <v>0</v>
      </c>
      <c r="AK126" s="143">
        <v>1728542.1056858113</v>
      </c>
      <c r="AL126" s="143">
        <v>1727715.8003784115</v>
      </c>
      <c r="AM126" s="143">
        <v>1727715.8003784115</v>
      </c>
      <c r="AN126" s="143">
        <v>0</v>
      </c>
      <c r="AO126" s="143">
        <v>1727715.8003784115</v>
      </c>
      <c r="AP126" s="143">
        <v>1727715.8003784127</v>
      </c>
      <c r="AQ126" s="143">
        <v>1727715.8003784127</v>
      </c>
      <c r="AR126" s="143">
        <v>0</v>
      </c>
      <c r="AS126" s="143">
        <v>1727715.8003784127</v>
      </c>
      <c r="AT126" s="143">
        <v>1727715.8003784122</v>
      </c>
      <c r="AU126" s="127">
        <v>1727715.8003784122</v>
      </c>
      <c r="AV126" s="143">
        <v>0</v>
      </c>
      <c r="AW126" s="143">
        <v>1681</v>
      </c>
      <c r="AX126" s="151">
        <v>1027.7904820811495</v>
      </c>
      <c r="AY126" s="152">
        <v>72</v>
      </c>
      <c r="AZ126" s="171">
        <v>74002.159197112051</v>
      </c>
      <c r="BA126" s="172">
        <v>1653714.8856685695</v>
      </c>
      <c r="BB126" s="182">
        <v>1648603.6576689961</v>
      </c>
      <c r="BC126" s="317">
        <v>4</v>
      </c>
      <c r="BD126" s="183">
        <v>4111.1619283245982</v>
      </c>
      <c r="BE126" s="176">
        <v>0</v>
      </c>
      <c r="BF126" s="186">
        <v>0</v>
      </c>
      <c r="BG126" s="176">
        <v>1</v>
      </c>
      <c r="BH126" s="186">
        <v>1027.7904820811495</v>
      </c>
      <c r="BI126" s="185">
        <v>0</v>
      </c>
      <c r="BJ126" s="186">
        <v>0</v>
      </c>
      <c r="BK126" s="180">
        <v>5138.9524104057473</v>
      </c>
      <c r="BL126" s="13"/>
    </row>
    <row r="127" spans="1:64" ht="14.5" x14ac:dyDescent="0.35">
      <c r="A127" s="181">
        <v>4703590</v>
      </c>
      <c r="B127" s="143" t="s">
        <v>216</v>
      </c>
      <c r="C127" s="127">
        <v>1075067.3823835857</v>
      </c>
      <c r="D127" s="127">
        <v>256802.77788452816</v>
      </c>
      <c r="E127" s="127">
        <v>474881.82835153292</v>
      </c>
      <c r="F127" s="127">
        <v>473205.09788165503</v>
      </c>
      <c r="G127" s="127">
        <v>2279957.0865013022</v>
      </c>
      <c r="H127" s="127">
        <v>966613.59501641535</v>
      </c>
      <c r="I127" s="127">
        <v>218282.36120184892</v>
      </c>
      <c r="J127" s="127">
        <v>438404.15457830532</v>
      </c>
      <c r="K127" s="127">
        <v>442981.37939717295</v>
      </c>
      <c r="L127" s="127">
        <v>2066281.4901937426</v>
      </c>
      <c r="M127" s="127">
        <v>2066281.4901937426</v>
      </c>
      <c r="N127" s="127">
        <v>2023501.7235977142</v>
      </c>
      <c r="O127" s="162">
        <v>42779.766596028348</v>
      </c>
      <c r="P127" s="163">
        <v>42779.766596028348</v>
      </c>
      <c r="Q127" s="164">
        <v>32383.80547912449</v>
      </c>
      <c r="R127" s="165">
        <v>2033897.6847146181</v>
      </c>
      <c r="S127" s="166">
        <v>1.0051376092225017</v>
      </c>
      <c r="T127" s="167">
        <v>0.98432749572949618</v>
      </c>
      <c r="U127" s="149" t="b">
        <v>0</v>
      </c>
      <c r="V127" s="143">
        <v>2014698.4205337146</v>
      </c>
      <c r="W127" s="143">
        <v>2014698.4205337148</v>
      </c>
      <c r="X127" s="143">
        <v>2014698.4205337148</v>
      </c>
      <c r="Y127" s="143">
        <v>954141.0731441091</v>
      </c>
      <c r="Z127" s="143">
        <v>227916.94929286421</v>
      </c>
      <c r="AA127" s="143">
        <v>421465.91436470533</v>
      </c>
      <c r="AB127" s="143">
        <v>419977.78679603548</v>
      </c>
      <c r="AC127" s="143">
        <v>2023501.7235977142</v>
      </c>
      <c r="AD127" s="168">
        <v>0.14737094071650841</v>
      </c>
      <c r="AE127" s="169">
        <v>0.85</v>
      </c>
      <c r="AF127" s="169">
        <v>0</v>
      </c>
      <c r="AG127" s="169">
        <v>0</v>
      </c>
      <c r="AH127" s="170">
        <v>0.85</v>
      </c>
      <c r="AI127" s="143">
        <v>1719976.4650580571</v>
      </c>
      <c r="AJ127" s="143">
        <v>0</v>
      </c>
      <c r="AK127" s="143">
        <v>2014698.4205337148</v>
      </c>
      <c r="AL127" s="143">
        <v>2013735.3222139108</v>
      </c>
      <c r="AM127" s="143">
        <v>2013735.3222139108</v>
      </c>
      <c r="AN127" s="143">
        <v>0</v>
      </c>
      <c r="AO127" s="143">
        <v>2013735.3222139108</v>
      </c>
      <c r="AP127" s="143">
        <v>2013735.3222139119</v>
      </c>
      <c r="AQ127" s="143">
        <v>2013735.3222139119</v>
      </c>
      <c r="AR127" s="143">
        <v>0</v>
      </c>
      <c r="AS127" s="143">
        <v>2013735.3222139119</v>
      </c>
      <c r="AT127" s="143">
        <v>2013735.3222139115</v>
      </c>
      <c r="AU127" s="127">
        <v>2013735.3222139115</v>
      </c>
      <c r="AV127" s="143">
        <v>0</v>
      </c>
      <c r="AW127" s="143">
        <v>1847</v>
      </c>
      <c r="AX127" s="151">
        <v>1090.2735908034172</v>
      </c>
      <c r="AY127" s="152">
        <v>0</v>
      </c>
      <c r="AZ127" s="171">
        <v>0</v>
      </c>
      <c r="BA127" s="172">
        <v>2013735.3222139115</v>
      </c>
      <c r="BB127" s="182">
        <v>2010476.5198597871</v>
      </c>
      <c r="BC127" s="317">
        <v>0</v>
      </c>
      <c r="BD127" s="183">
        <v>0</v>
      </c>
      <c r="BE127" s="176">
        <v>0</v>
      </c>
      <c r="BF127" s="186">
        <v>0</v>
      </c>
      <c r="BG127" s="176">
        <v>3</v>
      </c>
      <c r="BH127" s="186">
        <v>3270.8207724102513</v>
      </c>
      <c r="BI127" s="185">
        <v>0</v>
      </c>
      <c r="BJ127" s="186">
        <v>0</v>
      </c>
      <c r="BK127" s="180">
        <v>3270.8207724102513</v>
      </c>
      <c r="BL127" s="13"/>
    </row>
    <row r="128" spans="1:64" ht="14.5" x14ac:dyDescent="0.35">
      <c r="A128" s="181">
        <v>4703600</v>
      </c>
      <c r="B128" s="143" t="s">
        <v>217</v>
      </c>
      <c r="C128" s="127">
        <v>91979.086073296712</v>
      </c>
      <c r="D128" s="127">
        <v>21971.166829127058</v>
      </c>
      <c r="E128" s="127">
        <v>63382.015860234009</v>
      </c>
      <c r="F128" s="127">
        <v>63158.224274853586</v>
      </c>
      <c r="G128" s="127">
        <v>240490.49303751136</v>
      </c>
      <c r="H128" s="127">
        <v>82781.177465967048</v>
      </c>
      <c r="I128" s="127">
        <v>19774.050146214351</v>
      </c>
      <c r="J128" s="127">
        <v>57043.814274210607</v>
      </c>
      <c r="K128" s="127">
        <v>56842.40184736823</v>
      </c>
      <c r="L128" s="127">
        <v>216441.44373376021</v>
      </c>
      <c r="M128" s="127">
        <v>216441.44373376021</v>
      </c>
      <c r="N128" s="127">
        <v>213439.51166950638</v>
      </c>
      <c r="O128" s="162">
        <v>3001.9320642538369</v>
      </c>
      <c r="P128" s="163">
        <v>3001.9320642538369</v>
      </c>
      <c r="Q128" s="164">
        <v>2272.4290421764053</v>
      </c>
      <c r="R128" s="165">
        <v>214169.01469158381</v>
      </c>
      <c r="S128" s="166">
        <v>1.0034178443174431</v>
      </c>
      <c r="T128" s="167">
        <v>0.98950095229926638</v>
      </c>
      <c r="U128" s="149" t="b">
        <v>0</v>
      </c>
      <c r="V128" s="143">
        <v>212147.33605783069</v>
      </c>
      <c r="W128" s="143">
        <v>212147.33605783075</v>
      </c>
      <c r="X128" s="143">
        <v>212147.33605783075</v>
      </c>
      <c r="Y128" s="143">
        <v>81633.044896414169</v>
      </c>
      <c r="Z128" s="143">
        <v>19499.794189729866</v>
      </c>
      <c r="AA128" s="143">
        <v>56252.645761456937</v>
      </c>
      <c r="AB128" s="143">
        <v>56054.026821905383</v>
      </c>
      <c r="AC128" s="143">
        <v>213439.51166950638</v>
      </c>
      <c r="AD128" s="168">
        <v>0.29504504504504503</v>
      </c>
      <c r="AE128" s="169">
        <v>0</v>
      </c>
      <c r="AF128" s="169">
        <v>0.9</v>
      </c>
      <c r="AG128" s="169">
        <v>0</v>
      </c>
      <c r="AH128" s="170">
        <v>0.9</v>
      </c>
      <c r="AI128" s="143">
        <v>192095.56050255575</v>
      </c>
      <c r="AJ128" s="143">
        <v>0</v>
      </c>
      <c r="AK128" s="143">
        <v>212147.33605783075</v>
      </c>
      <c r="AL128" s="143">
        <v>212045.92199961448</v>
      </c>
      <c r="AM128" s="143">
        <v>212045.92199961448</v>
      </c>
      <c r="AN128" s="143">
        <v>0</v>
      </c>
      <c r="AO128" s="143">
        <v>212045.92199961448</v>
      </c>
      <c r="AP128" s="143">
        <v>212045.9219996146</v>
      </c>
      <c r="AQ128" s="143">
        <v>212045.9219996146</v>
      </c>
      <c r="AR128" s="143">
        <v>0</v>
      </c>
      <c r="AS128" s="143">
        <v>212045.9219996146</v>
      </c>
      <c r="AT128" s="143">
        <v>212045.92199961454</v>
      </c>
      <c r="AU128" s="127">
        <v>212045.92199961454</v>
      </c>
      <c r="AV128" s="143">
        <v>0</v>
      </c>
      <c r="AW128" s="143">
        <v>131</v>
      </c>
      <c r="AX128" s="151">
        <v>1618.6711603024012</v>
      </c>
      <c r="AY128" s="152">
        <v>0</v>
      </c>
      <c r="AZ128" s="171">
        <v>0</v>
      </c>
      <c r="BA128" s="172">
        <v>212045.92199961454</v>
      </c>
      <c r="BB128" s="182">
        <v>212046.38148816137</v>
      </c>
      <c r="BC128" s="317">
        <v>0</v>
      </c>
      <c r="BD128" s="183">
        <v>0</v>
      </c>
      <c r="BE128" s="176">
        <v>0</v>
      </c>
      <c r="BF128" s="186">
        <v>0</v>
      </c>
      <c r="BG128" s="176">
        <v>0</v>
      </c>
      <c r="BH128" s="186">
        <v>0</v>
      </c>
      <c r="BI128" s="185">
        <v>0</v>
      </c>
      <c r="BJ128" s="186">
        <v>0</v>
      </c>
      <c r="BK128" s="180">
        <v>0</v>
      </c>
      <c r="BL128" s="13"/>
    </row>
    <row r="129" spans="1:64" ht="14.5" x14ac:dyDescent="0.35">
      <c r="A129" s="181">
        <v>4703660</v>
      </c>
      <c r="B129" s="199" t="s">
        <v>218</v>
      </c>
      <c r="C129" s="127">
        <v>2716350.1064549396</v>
      </c>
      <c r="D129" s="127">
        <v>0</v>
      </c>
      <c r="E129" s="127">
        <v>1548924.2828704859</v>
      </c>
      <c r="F129" s="127">
        <v>1543455.2832466471</v>
      </c>
      <c r="G129" s="127">
        <v>5808729.6725720726</v>
      </c>
      <c r="H129" s="127">
        <v>2624182.4194756486</v>
      </c>
      <c r="I129" s="127">
        <v>0</v>
      </c>
      <c r="J129" s="127">
        <v>1546281.9116127698</v>
      </c>
      <c r="K129" s="127">
        <v>1562340.8818881146</v>
      </c>
      <c r="L129" s="127">
        <v>5732805.212976533</v>
      </c>
      <c r="M129" s="127">
        <v>5732805.212976533</v>
      </c>
      <c r="N129" s="127">
        <v>5155349.0080814557</v>
      </c>
      <c r="O129" s="162">
        <v>577456.20489507727</v>
      </c>
      <c r="P129" s="163">
        <v>577456.20489507727</v>
      </c>
      <c r="Q129" s="164">
        <v>437127.89713471127</v>
      </c>
      <c r="R129" s="165">
        <v>5295677.315841822</v>
      </c>
      <c r="S129" s="166">
        <v>1.0272199433133216</v>
      </c>
      <c r="T129" s="167">
        <v>0.92374973840987185</v>
      </c>
      <c r="U129" s="149" t="b">
        <v>0</v>
      </c>
      <c r="V129" s="143">
        <v>5245688.0225908533</v>
      </c>
      <c r="W129" s="143">
        <v>5245688.0225908551</v>
      </c>
      <c r="X129" s="143">
        <v>5245688.0225908551</v>
      </c>
      <c r="Y129" s="143">
        <v>2410808.1484731333</v>
      </c>
      <c r="Z129" s="143">
        <v>0</v>
      </c>
      <c r="AA129" s="143">
        <v>1374697.3461331381</v>
      </c>
      <c r="AB129" s="143">
        <v>1369843.5134751843</v>
      </c>
      <c r="AC129" s="143">
        <v>5155349.0080814557</v>
      </c>
      <c r="AD129" s="168">
        <v>0.11217112197110703</v>
      </c>
      <c r="AE129" s="169">
        <v>0.85</v>
      </c>
      <c r="AF129" s="169">
        <v>0</v>
      </c>
      <c r="AG129" s="169">
        <v>0</v>
      </c>
      <c r="AH129" s="170">
        <v>0.85</v>
      </c>
      <c r="AI129" s="143">
        <v>4382046.6568692373</v>
      </c>
      <c r="AJ129" s="143">
        <v>0</v>
      </c>
      <c r="AK129" s="143">
        <v>5245688.0225908551</v>
      </c>
      <c r="AL129" s="143">
        <v>5243180.3950128099</v>
      </c>
      <c r="AM129" s="143">
        <v>5243180.3950128099</v>
      </c>
      <c r="AN129" s="143">
        <v>0</v>
      </c>
      <c r="AO129" s="143">
        <v>5243180.3950128099</v>
      </c>
      <c r="AP129" s="143">
        <v>5243180.3950128127</v>
      </c>
      <c r="AQ129" s="143">
        <v>5243180.3950128127</v>
      </c>
      <c r="AR129" s="143">
        <v>0</v>
      </c>
      <c r="AS129" s="143">
        <v>5243180.3950128127</v>
      </c>
      <c r="AT129" s="143">
        <v>5243180.3950128108</v>
      </c>
      <c r="AU129" s="127">
        <v>5243180.3950128108</v>
      </c>
      <c r="AV129" s="143">
        <v>0</v>
      </c>
      <c r="AW129" s="143">
        <v>5014.2734943524265</v>
      </c>
      <c r="AX129" s="151">
        <v>1045.6510601023663</v>
      </c>
      <c r="AY129" s="152">
        <v>0</v>
      </c>
      <c r="AZ129" s="171">
        <v>0</v>
      </c>
      <c r="BA129" s="172">
        <v>5243180.3950128108</v>
      </c>
      <c r="BB129" s="182">
        <v>5225480.2513594609</v>
      </c>
      <c r="BC129" s="317">
        <v>2</v>
      </c>
      <c r="BD129" s="183">
        <v>2091.3021202047325</v>
      </c>
      <c r="BE129" s="176">
        <v>0</v>
      </c>
      <c r="BF129" s="186">
        <v>0</v>
      </c>
      <c r="BG129" s="176">
        <v>15</v>
      </c>
      <c r="BH129" s="186">
        <v>15684.765901535495</v>
      </c>
      <c r="BI129" s="185">
        <v>0</v>
      </c>
      <c r="BJ129" s="186">
        <v>0</v>
      </c>
      <c r="BK129" s="180">
        <v>17776.068021740226</v>
      </c>
      <c r="BL129" s="13"/>
    </row>
    <row r="130" spans="1:64" ht="14.5" x14ac:dyDescent="0.35">
      <c r="A130" s="181">
        <v>4703690</v>
      </c>
      <c r="B130" s="143" t="s">
        <v>219</v>
      </c>
      <c r="C130" s="127">
        <v>582039.70058209787</v>
      </c>
      <c r="D130" s="127">
        <v>139032.59869829324</v>
      </c>
      <c r="E130" s="127">
        <v>335696.15114958951</v>
      </c>
      <c r="F130" s="127">
        <v>334510.86265959369</v>
      </c>
      <c r="G130" s="127">
        <v>1391279.3130895742</v>
      </c>
      <c r="H130" s="127">
        <v>523835.73052388808</v>
      </c>
      <c r="I130" s="127">
        <v>125129.33882846392</v>
      </c>
      <c r="J130" s="127">
        <v>302126.53603463055</v>
      </c>
      <c r="K130" s="127">
        <v>301059.77639363433</v>
      </c>
      <c r="L130" s="127">
        <v>1252151.3817806169</v>
      </c>
      <c r="M130" s="127">
        <v>1252151.3817806169</v>
      </c>
      <c r="N130" s="127">
        <v>1234784.6828831048</v>
      </c>
      <c r="O130" s="162">
        <v>17366.698897512164</v>
      </c>
      <c r="P130" s="163">
        <v>17366.698897512164</v>
      </c>
      <c r="Q130" s="164">
        <v>13146.397085854427</v>
      </c>
      <c r="R130" s="165">
        <v>1239004.9846947626</v>
      </c>
      <c r="S130" s="166">
        <v>1.0034178443174431</v>
      </c>
      <c r="T130" s="167">
        <v>0.98950095229926627</v>
      </c>
      <c r="U130" s="149" t="b">
        <v>0</v>
      </c>
      <c r="V130" s="143">
        <v>1227309.2223162588</v>
      </c>
      <c r="W130" s="143">
        <v>1227309.2223162591</v>
      </c>
      <c r="X130" s="143">
        <v>1227309.2223162591</v>
      </c>
      <c r="Y130" s="143">
        <v>516570.39700580342</v>
      </c>
      <c r="Z130" s="143">
        <v>123393.8589317852</v>
      </c>
      <c r="AA130" s="143">
        <v>297936.19558809412</v>
      </c>
      <c r="AB130" s="143">
        <v>296884.2313574219</v>
      </c>
      <c r="AC130" s="143">
        <v>1234784.6828831048</v>
      </c>
      <c r="AD130" s="168">
        <v>0.27800466744457408</v>
      </c>
      <c r="AE130" s="169">
        <v>0</v>
      </c>
      <c r="AF130" s="169">
        <v>0.9</v>
      </c>
      <c r="AG130" s="169">
        <v>0</v>
      </c>
      <c r="AH130" s="170">
        <v>0.9</v>
      </c>
      <c r="AI130" s="143">
        <v>1111306.2145947944</v>
      </c>
      <c r="AJ130" s="143">
        <v>0</v>
      </c>
      <c r="AK130" s="143">
        <v>1227309.2223162591</v>
      </c>
      <c r="AL130" s="143">
        <v>1226722.5243579713</v>
      </c>
      <c r="AM130" s="143">
        <v>1226722.5243579713</v>
      </c>
      <c r="AN130" s="143">
        <v>0</v>
      </c>
      <c r="AO130" s="143">
        <v>1226722.5243579713</v>
      </c>
      <c r="AP130" s="143">
        <v>1226722.524357972</v>
      </c>
      <c r="AQ130" s="143">
        <v>1226722.524357972</v>
      </c>
      <c r="AR130" s="143">
        <v>0</v>
      </c>
      <c r="AS130" s="143">
        <v>1226722.524357972</v>
      </c>
      <c r="AT130" s="143">
        <v>1226722.5243579717</v>
      </c>
      <c r="AU130" s="127">
        <v>1226722.5243579717</v>
      </c>
      <c r="AV130" s="143">
        <v>0</v>
      </c>
      <c r="AW130" s="143">
        <v>953</v>
      </c>
      <c r="AX130" s="151">
        <v>1287.2219563042725</v>
      </c>
      <c r="AY130" s="152">
        <v>0</v>
      </c>
      <c r="AZ130" s="171">
        <v>0</v>
      </c>
      <c r="BA130" s="172">
        <v>1226722.5243579717</v>
      </c>
      <c r="BB130" s="182">
        <v>1224150.7330878538</v>
      </c>
      <c r="BC130" s="317">
        <v>2</v>
      </c>
      <c r="BD130" s="183">
        <v>2574.4439126085449</v>
      </c>
      <c r="BE130" s="176">
        <v>0</v>
      </c>
      <c r="BF130" s="186">
        <v>0</v>
      </c>
      <c r="BG130" s="176">
        <v>0</v>
      </c>
      <c r="BH130" s="186">
        <v>0</v>
      </c>
      <c r="BI130" s="185">
        <v>0</v>
      </c>
      <c r="BJ130" s="186">
        <v>0</v>
      </c>
      <c r="BK130" s="180">
        <v>2574.4439126085449</v>
      </c>
      <c r="BL130" s="13"/>
    </row>
    <row r="131" spans="1:64" ht="14.5" x14ac:dyDescent="0.35">
      <c r="A131" s="181">
        <v>4703720</v>
      </c>
      <c r="B131" s="143" t="s">
        <v>220</v>
      </c>
      <c r="C131" s="127">
        <v>329838.98070370371</v>
      </c>
      <c r="D131" s="127">
        <v>78789.076747461033</v>
      </c>
      <c r="E131" s="127">
        <v>159998.08797325729</v>
      </c>
      <c r="F131" s="127">
        <v>159433.16075724186</v>
      </c>
      <c r="G131" s="127">
        <v>728059.306181664</v>
      </c>
      <c r="H131" s="127">
        <v>335462.54163807386</v>
      </c>
      <c r="I131" s="127">
        <v>80888.696403900045</v>
      </c>
      <c r="J131" s="127">
        <v>165118.07306214198</v>
      </c>
      <c r="K131" s="127">
        <v>166842.01325333523</v>
      </c>
      <c r="L131" s="127">
        <v>748311.32435745117</v>
      </c>
      <c r="M131" s="127">
        <v>748311.32435745117</v>
      </c>
      <c r="N131" s="127">
        <v>646165.34655952232</v>
      </c>
      <c r="O131" s="162">
        <v>102145.97779792885</v>
      </c>
      <c r="P131" s="163">
        <v>102145.97779792885</v>
      </c>
      <c r="Q131" s="164">
        <v>77323.364260481918</v>
      </c>
      <c r="R131" s="165">
        <v>670987.96009696927</v>
      </c>
      <c r="S131" s="166">
        <v>1.0384152657978547</v>
      </c>
      <c r="T131" s="167">
        <v>0.89666952544533951</v>
      </c>
      <c r="U131" s="149" t="b">
        <v>0</v>
      </c>
      <c r="V131" s="143">
        <v>664654.07457021775</v>
      </c>
      <c r="W131" s="143">
        <v>664654.07457021798</v>
      </c>
      <c r="X131" s="143">
        <v>664654.07457021798</v>
      </c>
      <c r="Y131" s="143">
        <v>292737.85454789369</v>
      </c>
      <c r="Z131" s="143">
        <v>69926.681314784</v>
      </c>
      <c r="AA131" s="143">
        <v>142001.09673250199</v>
      </c>
      <c r="AB131" s="143">
        <v>141499.71396434269</v>
      </c>
      <c r="AC131" s="143">
        <v>646165.34655952232</v>
      </c>
      <c r="AD131" s="168">
        <v>0.26292042657916326</v>
      </c>
      <c r="AE131" s="169">
        <v>0</v>
      </c>
      <c r="AF131" s="169">
        <v>0.9</v>
      </c>
      <c r="AG131" s="169">
        <v>0</v>
      </c>
      <c r="AH131" s="170">
        <v>0.9</v>
      </c>
      <c r="AI131" s="143">
        <v>581548.81190357008</v>
      </c>
      <c r="AJ131" s="143">
        <v>0</v>
      </c>
      <c r="AK131" s="143">
        <v>664654.07457021798</v>
      </c>
      <c r="AL131" s="143">
        <v>664336.34601295833</v>
      </c>
      <c r="AM131" s="143">
        <v>664336.34601295833</v>
      </c>
      <c r="AN131" s="143">
        <v>0</v>
      </c>
      <c r="AO131" s="143">
        <v>664336.34601295833</v>
      </c>
      <c r="AP131" s="143">
        <v>664336.34601295879</v>
      </c>
      <c r="AQ131" s="143">
        <v>664336.34601295879</v>
      </c>
      <c r="AR131" s="143">
        <v>0</v>
      </c>
      <c r="AS131" s="143">
        <v>664336.34601295879</v>
      </c>
      <c r="AT131" s="143">
        <v>664336.34601295867</v>
      </c>
      <c r="AU131" s="127">
        <v>664336.34601295867</v>
      </c>
      <c r="AV131" s="143">
        <v>0</v>
      </c>
      <c r="AW131" s="143">
        <v>641</v>
      </c>
      <c r="AX131" s="151">
        <v>1036.4061560264565</v>
      </c>
      <c r="AY131" s="152">
        <v>0</v>
      </c>
      <c r="AZ131" s="171">
        <v>0</v>
      </c>
      <c r="BA131" s="172">
        <v>664336.34601295867</v>
      </c>
      <c r="BB131" s="182">
        <v>664350.60384118219</v>
      </c>
      <c r="BC131" s="317">
        <v>0</v>
      </c>
      <c r="BD131" s="183">
        <v>0</v>
      </c>
      <c r="BE131" s="176">
        <v>0</v>
      </c>
      <c r="BF131" s="186">
        <v>0</v>
      </c>
      <c r="BG131" s="176">
        <v>0</v>
      </c>
      <c r="BH131" s="186">
        <v>0</v>
      </c>
      <c r="BI131" s="185">
        <v>0</v>
      </c>
      <c r="BJ131" s="186">
        <v>0</v>
      </c>
      <c r="BK131" s="180">
        <v>0</v>
      </c>
      <c r="BL131" s="13"/>
    </row>
    <row r="132" spans="1:64" ht="14.5" x14ac:dyDescent="0.35">
      <c r="A132" s="181">
        <v>4703750</v>
      </c>
      <c r="B132" s="143" t="s">
        <v>221</v>
      </c>
      <c r="C132" s="127">
        <v>1609011.2037731409</v>
      </c>
      <c r="D132" s="127">
        <v>383281.18515512737</v>
      </c>
      <c r="E132" s="127">
        <v>799993.86038365785</v>
      </c>
      <c r="F132" s="127">
        <v>797169.21222628991</v>
      </c>
      <c r="G132" s="127">
        <v>3589455.4615382161</v>
      </c>
      <c r="H132" s="127">
        <v>1774654.4129402624</v>
      </c>
      <c r="I132" s="127">
        <v>427915.0850321764</v>
      </c>
      <c r="J132" s="127">
        <v>959155.9761299789</v>
      </c>
      <c r="K132" s="127">
        <v>969170.18902750546</v>
      </c>
      <c r="L132" s="127">
        <v>4130895.6631299229</v>
      </c>
      <c r="M132" s="127">
        <v>4130895.6631299229</v>
      </c>
      <c r="N132" s="127">
        <v>3359313.6732770302</v>
      </c>
      <c r="O132" s="162">
        <v>771581.9898528927</v>
      </c>
      <c r="P132" s="163">
        <v>771581.9898528927</v>
      </c>
      <c r="Q132" s="164">
        <v>584078.94803501898</v>
      </c>
      <c r="R132" s="165">
        <v>3546816.7150949039</v>
      </c>
      <c r="S132" s="166">
        <v>1.0558158779007272</v>
      </c>
      <c r="T132" s="167">
        <v>0.8586071894170112</v>
      </c>
      <c r="U132" s="149" t="b">
        <v>0</v>
      </c>
      <c r="V132" s="143">
        <v>3513336.038251562</v>
      </c>
      <c r="W132" s="143">
        <v>3513336.0382515625</v>
      </c>
      <c r="X132" s="143">
        <v>3513336.0382515625</v>
      </c>
      <c r="Y132" s="143">
        <v>1505847.72403743</v>
      </c>
      <c r="Z132" s="143">
        <v>358706.70072325564</v>
      </c>
      <c r="AA132" s="143">
        <v>748701.39566318307</v>
      </c>
      <c r="AB132" s="143">
        <v>746057.85285316117</v>
      </c>
      <c r="AC132" s="143">
        <v>3359313.6732770302</v>
      </c>
      <c r="AD132" s="168">
        <v>0.22779793094182454</v>
      </c>
      <c r="AE132" s="169">
        <v>0</v>
      </c>
      <c r="AF132" s="169">
        <v>0.9</v>
      </c>
      <c r="AG132" s="169">
        <v>0</v>
      </c>
      <c r="AH132" s="170">
        <v>0.9</v>
      </c>
      <c r="AI132" s="143">
        <v>3023382.3059493271</v>
      </c>
      <c r="AJ132" s="143">
        <v>0</v>
      </c>
      <c r="AK132" s="143">
        <v>3513336.0382515625</v>
      </c>
      <c r="AL132" s="143">
        <v>3511656.5372399664</v>
      </c>
      <c r="AM132" s="143">
        <v>3511656.5372399664</v>
      </c>
      <c r="AN132" s="143">
        <v>0</v>
      </c>
      <c r="AO132" s="143">
        <v>3511656.5372399664</v>
      </c>
      <c r="AP132" s="143">
        <v>3511656.5372399688</v>
      </c>
      <c r="AQ132" s="143">
        <v>3511656.5372399688</v>
      </c>
      <c r="AR132" s="143">
        <v>0</v>
      </c>
      <c r="AS132" s="143">
        <v>3511656.5372399688</v>
      </c>
      <c r="AT132" s="143">
        <v>3511656.5372399683</v>
      </c>
      <c r="AU132" s="127">
        <v>3511656.5372399683</v>
      </c>
      <c r="AV132" s="143">
        <v>0</v>
      </c>
      <c r="AW132" s="143">
        <v>3391</v>
      </c>
      <c r="AX132" s="151">
        <v>1035.5814029017895</v>
      </c>
      <c r="AY132" s="152">
        <v>60</v>
      </c>
      <c r="AZ132" s="171">
        <v>62136.617747177428</v>
      </c>
      <c r="BA132" s="172">
        <v>3449521.6530658607</v>
      </c>
      <c r="BB132" s="182">
        <v>3440297.4026020565</v>
      </c>
      <c r="BC132" s="317">
        <v>9</v>
      </c>
      <c r="BD132" s="183">
        <v>9320.2326261161052</v>
      </c>
      <c r="BE132" s="176">
        <v>0</v>
      </c>
      <c r="BF132" s="186">
        <v>0</v>
      </c>
      <c r="BG132" s="176">
        <v>0</v>
      </c>
      <c r="BH132" s="186">
        <v>0</v>
      </c>
      <c r="BI132" s="185">
        <v>0</v>
      </c>
      <c r="BJ132" s="186">
        <v>0</v>
      </c>
      <c r="BK132" s="180">
        <v>9320.2326261161052</v>
      </c>
      <c r="BL132" s="13"/>
    </row>
    <row r="133" spans="1:64" ht="14.5" x14ac:dyDescent="0.35">
      <c r="A133" s="181">
        <v>4703780</v>
      </c>
      <c r="B133" s="187" t="s">
        <v>222</v>
      </c>
      <c r="C133" s="127">
        <v>19858222.802495096</v>
      </c>
      <c r="D133" s="127">
        <v>4743560.1368762013</v>
      </c>
      <c r="E133" s="127">
        <v>16280718.120798953</v>
      </c>
      <c r="F133" s="127">
        <v>16223233.554081811</v>
      </c>
      <c r="G133" s="127">
        <v>57105734.614252061</v>
      </c>
      <c r="H133" s="127">
        <v>20839496.913611569</v>
      </c>
      <c r="I133" s="127">
        <v>5024941.7738979505</v>
      </c>
      <c r="J133" s="127">
        <v>17933020.229708392</v>
      </c>
      <c r="K133" s="127">
        <v>18120252.637101132</v>
      </c>
      <c r="L133" s="127">
        <v>61917711.554319039</v>
      </c>
      <c r="M133" s="127">
        <v>61917711.554319039</v>
      </c>
      <c r="N133" s="127">
        <v>58297149.033206098</v>
      </c>
      <c r="O133" s="162">
        <v>3620562.5211129412</v>
      </c>
      <c r="P133" s="163">
        <v>3620562.5211129412</v>
      </c>
      <c r="Q133" s="164">
        <v>2740725.3881468172</v>
      </c>
      <c r="R133" s="165">
        <v>59176986.166172221</v>
      </c>
      <c r="S133" s="166">
        <v>1.0150922840577499</v>
      </c>
      <c r="T133" s="167">
        <v>0.95573600316700269</v>
      </c>
      <c r="U133" s="149" t="b">
        <v>0</v>
      </c>
      <c r="V133" s="143">
        <v>58618376.655294381</v>
      </c>
      <c r="W133" s="143">
        <v>58618376.655294396</v>
      </c>
      <c r="X133" s="143">
        <v>58618376.655294396</v>
      </c>
      <c r="Y133" s="143">
        <v>20272530.982601929</v>
      </c>
      <c r="Z133" s="143">
        <v>4842526.4838188672</v>
      </c>
      <c r="AA133" s="143">
        <v>16620387.725805754</v>
      </c>
      <c r="AB133" s="143">
        <v>16561703.840979548</v>
      </c>
      <c r="AC133" s="143">
        <v>58297149.033206098</v>
      </c>
      <c r="AD133" s="168">
        <v>0.32649313007455144</v>
      </c>
      <c r="AE133" s="169">
        <v>0</v>
      </c>
      <c r="AF133" s="169">
        <v>0</v>
      </c>
      <c r="AG133" s="169">
        <v>0.95</v>
      </c>
      <c r="AH133" s="170">
        <v>0.95</v>
      </c>
      <c r="AI133" s="143">
        <v>55382291.581545793</v>
      </c>
      <c r="AJ133" s="143">
        <v>0</v>
      </c>
      <c r="AK133" s="143">
        <v>58618376.655294396</v>
      </c>
      <c r="AL133" s="143">
        <v>58590354.962573059</v>
      </c>
      <c r="AM133" s="143">
        <v>58590354.962573059</v>
      </c>
      <c r="AN133" s="143">
        <v>0</v>
      </c>
      <c r="AO133" s="143">
        <v>58590354.962573059</v>
      </c>
      <c r="AP133" s="143">
        <v>58590354.962573096</v>
      </c>
      <c r="AQ133" s="143">
        <v>58590354.962573096</v>
      </c>
      <c r="AR133" s="143">
        <v>0</v>
      </c>
      <c r="AS133" s="143">
        <v>58590354.962573096</v>
      </c>
      <c r="AT133" s="143">
        <v>58590354.962573089</v>
      </c>
      <c r="AU133" s="127">
        <v>58590354.962573089</v>
      </c>
      <c r="AV133" s="143">
        <v>0</v>
      </c>
      <c r="AW133" s="143">
        <v>39820</v>
      </c>
      <c r="AX133" s="151">
        <v>1471.3800844443267</v>
      </c>
      <c r="AY133" s="152">
        <v>267</v>
      </c>
      <c r="AZ133" s="171">
        <v>392862.30891732615</v>
      </c>
      <c r="BA133" s="172">
        <v>58197496.480026454</v>
      </c>
      <c r="BB133" s="182">
        <v>58174521.002488106</v>
      </c>
      <c r="BC133" s="317">
        <v>11</v>
      </c>
      <c r="BD133" s="183">
        <v>16185.180928887594</v>
      </c>
      <c r="BE133" s="176">
        <v>0</v>
      </c>
      <c r="BF133" s="186">
        <v>0</v>
      </c>
      <c r="BG133" s="176">
        <v>5</v>
      </c>
      <c r="BH133" s="186">
        <v>7356.9004222216336</v>
      </c>
      <c r="BI133" s="185">
        <v>0</v>
      </c>
      <c r="BJ133" s="186">
        <v>0</v>
      </c>
      <c r="BK133" s="180">
        <v>23542.081351109227</v>
      </c>
      <c r="BL133" s="13"/>
    </row>
    <row r="134" spans="1:64" ht="14.5" x14ac:dyDescent="0.35">
      <c r="A134" s="181">
        <v>4700148</v>
      </c>
      <c r="B134" s="143" t="s">
        <v>223</v>
      </c>
      <c r="C134" s="127">
        <v>388191.30412654794</v>
      </c>
      <c r="D134" s="127">
        <v>92727.773983143765</v>
      </c>
      <c r="E134" s="127">
        <v>164952.33275717287</v>
      </c>
      <c r="F134" s="127">
        <v>164369.9129089099</v>
      </c>
      <c r="G134" s="127">
        <v>810241.32377577457</v>
      </c>
      <c r="H134" s="127">
        <v>349372.17371389316</v>
      </c>
      <c r="I134" s="127">
        <v>83454.996584829394</v>
      </c>
      <c r="J134" s="127">
        <v>148457.0994814556</v>
      </c>
      <c r="K134" s="127">
        <v>147932.92161801891</v>
      </c>
      <c r="L134" s="127">
        <v>729217.19139819709</v>
      </c>
      <c r="M134" s="127">
        <v>729217.19139819709</v>
      </c>
      <c r="N134" s="127">
        <v>719103.32211835589</v>
      </c>
      <c r="O134" s="162">
        <v>10113.869279841194</v>
      </c>
      <c r="P134" s="163">
        <v>10113.869279841194</v>
      </c>
      <c r="Q134" s="164">
        <v>7656.0860766846117</v>
      </c>
      <c r="R134" s="165">
        <v>721561.10532151244</v>
      </c>
      <c r="S134" s="166">
        <v>1.0034178443174429</v>
      </c>
      <c r="T134" s="167">
        <v>0.98950095229926638</v>
      </c>
      <c r="U134" s="149" t="b">
        <v>0</v>
      </c>
      <c r="V134" s="143">
        <v>714749.82745446661</v>
      </c>
      <c r="W134" s="143">
        <v>714749.82745446672</v>
      </c>
      <c r="X134" s="143">
        <v>714749.82745446672</v>
      </c>
      <c r="Y134" s="143">
        <v>344526.56044992019</v>
      </c>
      <c r="Z134" s="143">
        <v>82297.518488913745</v>
      </c>
      <c r="AA134" s="143">
        <v>146398.07548211614</v>
      </c>
      <c r="AB134" s="143">
        <v>145881.16769740597</v>
      </c>
      <c r="AC134" s="143">
        <v>719103.32211835589</v>
      </c>
      <c r="AD134" s="168">
        <v>0.1857825567502987</v>
      </c>
      <c r="AE134" s="169">
        <v>0</v>
      </c>
      <c r="AF134" s="169">
        <v>0.9</v>
      </c>
      <c r="AG134" s="169">
        <v>0</v>
      </c>
      <c r="AH134" s="170">
        <v>0.9</v>
      </c>
      <c r="AI134" s="143">
        <v>647192.98990652035</v>
      </c>
      <c r="AJ134" s="143">
        <v>0</v>
      </c>
      <c r="AK134" s="143">
        <v>714749.82745446672</v>
      </c>
      <c r="AL134" s="143">
        <v>714408.15132523281</v>
      </c>
      <c r="AM134" s="143">
        <v>714408.15132523281</v>
      </c>
      <c r="AN134" s="143">
        <v>0</v>
      </c>
      <c r="AO134" s="143">
        <v>714408.15132523281</v>
      </c>
      <c r="AP134" s="143">
        <v>714408.15132523328</v>
      </c>
      <c r="AQ134" s="143">
        <v>714408.15132523328</v>
      </c>
      <c r="AR134" s="143">
        <v>0</v>
      </c>
      <c r="AS134" s="143">
        <v>714408.15132523328</v>
      </c>
      <c r="AT134" s="143">
        <v>714408.15132523316</v>
      </c>
      <c r="AU134" s="127">
        <v>714408.15132523316</v>
      </c>
      <c r="AV134" s="143">
        <v>0</v>
      </c>
      <c r="AW134" s="143">
        <v>622</v>
      </c>
      <c r="AX134" s="151">
        <v>1148.5661596868702</v>
      </c>
      <c r="AY134" s="152">
        <v>0</v>
      </c>
      <c r="AZ134" s="171">
        <v>0</v>
      </c>
      <c r="BA134" s="172">
        <v>714408.15132523316</v>
      </c>
      <c r="BB134" s="182">
        <v>710963.99345162837</v>
      </c>
      <c r="BC134" s="317">
        <v>0</v>
      </c>
      <c r="BD134" s="183">
        <v>0</v>
      </c>
      <c r="BE134" s="176">
        <v>0</v>
      </c>
      <c r="BF134" s="186">
        <v>0</v>
      </c>
      <c r="BG134" s="176">
        <v>3</v>
      </c>
      <c r="BH134" s="186">
        <v>3445.6984790606102</v>
      </c>
      <c r="BI134" s="185">
        <v>0</v>
      </c>
      <c r="BJ134" s="186">
        <v>0</v>
      </c>
      <c r="BK134" s="180">
        <v>3445.6984790606102</v>
      </c>
      <c r="BL134" s="13"/>
    </row>
    <row r="135" spans="1:64" ht="14.5" x14ac:dyDescent="0.35">
      <c r="A135" s="181">
        <v>4703870</v>
      </c>
      <c r="B135" s="143" t="s">
        <v>224</v>
      </c>
      <c r="C135" s="127">
        <v>55879.767345604982</v>
      </c>
      <c r="D135" s="127">
        <v>13348.074471458922</v>
      </c>
      <c r="E135" s="127">
        <v>27274.76166413835</v>
      </c>
      <c r="F135" s="127">
        <v>27178.458918464392</v>
      </c>
      <c r="G135" s="127">
        <v>123681.06239966664</v>
      </c>
      <c r="H135" s="127">
        <v>51287.564868223431</v>
      </c>
      <c r="I135" s="127">
        <v>12366.758576571303</v>
      </c>
      <c r="J135" s="127">
        <v>24547.285497724515</v>
      </c>
      <c r="K135" s="127">
        <v>24460.613026617953</v>
      </c>
      <c r="L135" s="127">
        <v>112662.2219691372</v>
      </c>
      <c r="M135" s="127">
        <v>112662.2219691372</v>
      </c>
      <c r="N135" s="127">
        <v>109769.10242033144</v>
      </c>
      <c r="O135" s="162">
        <v>2893.1195488057565</v>
      </c>
      <c r="P135" s="163">
        <v>2893.1195488057565</v>
      </c>
      <c r="Q135" s="164">
        <v>2190.0591833775029</v>
      </c>
      <c r="R135" s="165">
        <v>110472.16278575971</v>
      </c>
      <c r="S135" s="166">
        <v>1.0064049021985813</v>
      </c>
      <c r="T135" s="167">
        <v>0.98056083800675042</v>
      </c>
      <c r="U135" s="149" t="b">
        <v>0</v>
      </c>
      <c r="V135" s="143">
        <v>109429.34521735425</v>
      </c>
      <c r="W135" s="143">
        <v>109429.34521735426</v>
      </c>
      <c r="X135" s="143">
        <v>109429.34521735426</v>
      </c>
      <c r="Y135" s="143">
        <v>49594.269211262355</v>
      </c>
      <c r="Z135" s="143">
        <v>11846.649158276758</v>
      </c>
      <c r="AA135" s="143">
        <v>24206.827209538926</v>
      </c>
      <c r="AB135" s="143">
        <v>24121.356841253408</v>
      </c>
      <c r="AC135" s="143">
        <v>109769.10242033144</v>
      </c>
      <c r="AD135" s="168">
        <v>0.23844282238442821</v>
      </c>
      <c r="AE135" s="169">
        <v>0</v>
      </c>
      <c r="AF135" s="169">
        <v>0.9</v>
      </c>
      <c r="AG135" s="169">
        <v>0</v>
      </c>
      <c r="AH135" s="170">
        <v>0.9</v>
      </c>
      <c r="AI135" s="143">
        <v>98792.192178298297</v>
      </c>
      <c r="AJ135" s="143">
        <v>0</v>
      </c>
      <c r="AK135" s="143">
        <v>109429.34521735426</v>
      </c>
      <c r="AL135" s="143">
        <v>109377.03405383621</v>
      </c>
      <c r="AM135" s="143">
        <v>109377.03405383621</v>
      </c>
      <c r="AN135" s="143">
        <v>0</v>
      </c>
      <c r="AO135" s="143">
        <v>109377.03405383621</v>
      </c>
      <c r="AP135" s="143">
        <v>109377.03405383627</v>
      </c>
      <c r="AQ135" s="143">
        <v>109377.03405383627</v>
      </c>
      <c r="AR135" s="143">
        <v>0</v>
      </c>
      <c r="AS135" s="143">
        <v>109377.03405383627</v>
      </c>
      <c r="AT135" s="143">
        <v>109377.03405383624</v>
      </c>
      <c r="AU135" s="127">
        <v>109377.03405383624</v>
      </c>
      <c r="AV135" s="143">
        <v>0</v>
      </c>
      <c r="AW135" s="143">
        <v>98</v>
      </c>
      <c r="AX135" s="151">
        <v>1116.0921842228188</v>
      </c>
      <c r="AY135" s="152">
        <v>0</v>
      </c>
      <c r="AZ135" s="171">
        <v>0</v>
      </c>
      <c r="BA135" s="172">
        <v>109377.03405383624</v>
      </c>
      <c r="BB135" s="182">
        <v>109378.12586648503</v>
      </c>
      <c r="BC135" s="317">
        <v>0</v>
      </c>
      <c r="BD135" s="183">
        <v>0</v>
      </c>
      <c r="BE135" s="176">
        <v>0</v>
      </c>
      <c r="BF135" s="186">
        <v>0</v>
      </c>
      <c r="BG135" s="176">
        <v>0</v>
      </c>
      <c r="BH135" s="186">
        <v>0</v>
      </c>
      <c r="BI135" s="185">
        <v>0</v>
      </c>
      <c r="BJ135" s="186">
        <v>0</v>
      </c>
      <c r="BK135" s="180">
        <v>0</v>
      </c>
      <c r="BL135" s="13"/>
    </row>
    <row r="136" spans="1:64" ht="14.5" x14ac:dyDescent="0.35">
      <c r="A136" s="181">
        <v>4703900</v>
      </c>
      <c r="B136" s="187" t="s">
        <v>225</v>
      </c>
      <c r="C136" s="127">
        <v>33995.065429998685</v>
      </c>
      <c r="D136" s="127">
        <v>8120.446569064512</v>
      </c>
      <c r="E136" s="127">
        <v>27870.775913259742</v>
      </c>
      <c r="F136" s="127">
        <v>27772.36873824714</v>
      </c>
      <c r="G136" s="127">
        <v>97758.656650570076</v>
      </c>
      <c r="H136" s="127">
        <v>84698.885741380276</v>
      </c>
      <c r="I136" s="127">
        <v>20423.092310183401</v>
      </c>
      <c r="J136" s="127">
        <v>71329.910956822205</v>
      </c>
      <c r="K136" s="127">
        <v>72074.6416701368</v>
      </c>
      <c r="L136" s="127">
        <v>248526.53067852269</v>
      </c>
      <c r="M136" s="127">
        <v>248526.53067852269</v>
      </c>
      <c r="N136" s="127">
        <v>86762.514698283892</v>
      </c>
      <c r="O136" s="162">
        <v>161764.01598023879</v>
      </c>
      <c r="P136" s="163">
        <v>161764.01598023879</v>
      </c>
      <c r="Q136" s="164">
        <v>122453.55325319567</v>
      </c>
      <c r="R136" s="165">
        <v>126072.97742532702</v>
      </c>
      <c r="S136" s="166">
        <v>1.4530811821642677</v>
      </c>
      <c r="T136" s="167">
        <v>0.50728176618055554</v>
      </c>
      <c r="U136" s="149" t="b">
        <v>0</v>
      </c>
      <c r="V136" s="143">
        <v>124882.89376583282</v>
      </c>
      <c r="W136" s="143">
        <v>124882.89376583285</v>
      </c>
      <c r="X136" s="143">
        <v>124882.89376583285</v>
      </c>
      <c r="Y136" s="143">
        <v>30171.214142007993</v>
      </c>
      <c r="Z136" s="143">
        <v>7207.0381175903785</v>
      </c>
      <c r="AA136" s="143">
        <v>24735.800262376801</v>
      </c>
      <c r="AB136" s="143">
        <v>24648.462176308723</v>
      </c>
      <c r="AC136" s="143">
        <v>86762.514698283892</v>
      </c>
      <c r="AD136" s="168">
        <v>0.35183080478721629</v>
      </c>
      <c r="AE136" s="169">
        <v>0</v>
      </c>
      <c r="AF136" s="169">
        <v>0</v>
      </c>
      <c r="AG136" s="169">
        <v>0.95</v>
      </c>
      <c r="AH136" s="170">
        <v>0.95</v>
      </c>
      <c r="AI136" s="143">
        <v>82424.388963369696</v>
      </c>
      <c r="AJ136" s="143">
        <v>0</v>
      </c>
      <c r="AK136" s="143">
        <v>124882.89376583285</v>
      </c>
      <c r="AL136" s="143">
        <v>124823.19525019779</v>
      </c>
      <c r="AM136" s="143">
        <v>124823.19525019779</v>
      </c>
      <c r="AN136" s="143">
        <v>0</v>
      </c>
      <c r="AO136" s="143">
        <v>124823.19525019779</v>
      </c>
      <c r="AP136" s="143">
        <v>124823.19525019787</v>
      </c>
      <c r="AQ136" s="143">
        <v>124823.19525019787</v>
      </c>
      <c r="AR136" s="143">
        <v>0</v>
      </c>
      <c r="AS136" s="143">
        <v>124823.19525019787</v>
      </c>
      <c r="AT136" s="143">
        <v>124823.19525019784</v>
      </c>
      <c r="AU136" s="127">
        <v>124823.19525019784</v>
      </c>
      <c r="AV136" s="143">
        <v>0</v>
      </c>
      <c r="AW136" s="143">
        <v>161.84217020211949</v>
      </c>
      <c r="AX136" s="151">
        <v>771.26496199544385</v>
      </c>
      <c r="AY136" s="152">
        <v>0</v>
      </c>
      <c r="AZ136" s="171">
        <v>0</v>
      </c>
      <c r="BA136" s="172">
        <v>124823.19525019784</v>
      </c>
      <c r="BB136" s="182">
        <v>124840.17392559205</v>
      </c>
      <c r="BC136" s="317">
        <v>0</v>
      </c>
      <c r="BD136" s="183">
        <v>0</v>
      </c>
      <c r="BE136" s="176">
        <v>0</v>
      </c>
      <c r="BF136" s="186">
        <v>0</v>
      </c>
      <c r="BG136" s="176">
        <v>0</v>
      </c>
      <c r="BH136" s="186">
        <v>0</v>
      </c>
      <c r="BI136" s="185">
        <v>0</v>
      </c>
      <c r="BJ136" s="186">
        <v>0</v>
      </c>
      <c r="BK136" s="180">
        <v>0</v>
      </c>
      <c r="BL136" s="13"/>
    </row>
    <row r="137" spans="1:64" ht="14.5" x14ac:dyDescent="0.35">
      <c r="A137" s="181"/>
      <c r="B137" s="143" t="s">
        <v>226</v>
      </c>
      <c r="C137" s="127">
        <v>237859.89463040698</v>
      </c>
      <c r="D137" s="127">
        <v>56817.909918333993</v>
      </c>
      <c r="E137" s="127">
        <v>97564.373905754663</v>
      </c>
      <c r="F137" s="127">
        <v>97219.889975783735</v>
      </c>
      <c r="G137" s="127">
        <v>489462.06843027938</v>
      </c>
      <c r="H137" s="127">
        <v>251727.74185321917</v>
      </c>
      <c r="I137" s="127">
        <v>60698.070156436705</v>
      </c>
      <c r="J137" s="127">
        <v>111865.57688819164</v>
      </c>
      <c r="K137" s="127">
        <v>113033.52634661339</v>
      </c>
      <c r="L137" s="127">
        <v>537324.91524446092</v>
      </c>
      <c r="M137" s="127">
        <v>537324.91524446092</v>
      </c>
      <c r="N137" s="127">
        <v>434406.13201375137</v>
      </c>
      <c r="O137" s="162">
        <v>102918.78323070955</v>
      </c>
      <c r="P137" s="163">
        <v>102918.78323070955</v>
      </c>
      <c r="Q137" s="164">
        <v>77908.369341147889</v>
      </c>
      <c r="R137" s="165">
        <v>459416.54590331303</v>
      </c>
      <c r="S137" s="166">
        <v>1.0575738048945633</v>
      </c>
      <c r="T137" s="167">
        <v>0.85500696667731713</v>
      </c>
      <c r="U137" s="149" t="b">
        <v>0</v>
      </c>
      <c r="V137" s="143">
        <v>455079.81859388918</v>
      </c>
      <c r="W137" s="143">
        <v>455079.8185938893</v>
      </c>
      <c r="X137" s="143">
        <v>455079.8185938893</v>
      </c>
      <c r="Y137" s="143">
        <v>211104.8096514795</v>
      </c>
      <c r="Z137" s="143">
        <v>50426.887125054149</v>
      </c>
      <c r="AA137" s="143">
        <v>86590.085369974637</v>
      </c>
      <c r="AB137" s="143">
        <v>86284.349867243072</v>
      </c>
      <c r="AC137" s="143">
        <v>434406.13201375137</v>
      </c>
      <c r="AD137" s="168">
        <v>0.23292978208232445</v>
      </c>
      <c r="AE137" s="169">
        <v>0</v>
      </c>
      <c r="AF137" s="169">
        <v>0.9</v>
      </c>
      <c r="AG137" s="169">
        <v>0</v>
      </c>
      <c r="AH137" s="170">
        <v>0.9</v>
      </c>
      <c r="AI137" s="143">
        <v>390965.51881237625</v>
      </c>
      <c r="AJ137" s="143">
        <v>0</v>
      </c>
      <c r="AK137" s="143">
        <v>455079.8185938893</v>
      </c>
      <c r="AL137" s="143">
        <v>454862.27407000546</v>
      </c>
      <c r="AM137" s="143">
        <v>454862.27407000546</v>
      </c>
      <c r="AN137" s="143">
        <v>0</v>
      </c>
      <c r="AO137" s="143">
        <v>454862.27407000546</v>
      </c>
      <c r="AP137" s="143">
        <v>454862.27407000575</v>
      </c>
      <c r="AQ137" s="143">
        <v>454862.27407000575</v>
      </c>
      <c r="AR137" s="143">
        <v>0</v>
      </c>
      <c r="AS137" s="143">
        <v>454862.27407000575</v>
      </c>
      <c r="AT137" s="143">
        <v>454862.27407000563</v>
      </c>
      <c r="AU137" s="127">
        <v>454862.27407000563</v>
      </c>
      <c r="AV137" s="143">
        <v>0</v>
      </c>
      <c r="AW137" s="143">
        <v>481</v>
      </c>
      <c r="AX137" s="151">
        <v>945.65961345115511</v>
      </c>
      <c r="AY137" s="152">
        <v>0</v>
      </c>
      <c r="AZ137" s="171">
        <v>0</v>
      </c>
      <c r="BA137" s="172">
        <v>454862.27407000563</v>
      </c>
      <c r="BB137" s="182">
        <v>454875.65857086185</v>
      </c>
      <c r="BC137" s="317">
        <v>0</v>
      </c>
      <c r="BD137" s="183">
        <v>0</v>
      </c>
      <c r="BE137" s="176">
        <v>0</v>
      </c>
      <c r="BF137" s="186">
        <v>0</v>
      </c>
      <c r="BG137" s="176">
        <v>0</v>
      </c>
      <c r="BH137" s="186">
        <v>0</v>
      </c>
      <c r="BI137" s="185">
        <v>0</v>
      </c>
      <c r="BJ137" s="186">
        <v>0</v>
      </c>
      <c r="BK137" s="180">
        <v>0</v>
      </c>
      <c r="BL137" s="13"/>
    </row>
    <row r="138" spans="1:64" ht="14.5" x14ac:dyDescent="0.35">
      <c r="A138" s="181">
        <v>4703960</v>
      </c>
      <c r="B138" s="143" t="s">
        <v>227</v>
      </c>
      <c r="C138" s="127">
        <v>1187377.3795015309</v>
      </c>
      <c r="D138" s="127">
        <v>282844.15184588236</v>
      </c>
      <c r="E138" s="127">
        <v>538731.48594501626</v>
      </c>
      <c r="F138" s="127">
        <v>537241.23734898586</v>
      </c>
      <c r="G138" s="127">
        <v>2546194.2546414156</v>
      </c>
      <c r="H138" s="127">
        <v>1357027.0990133006</v>
      </c>
      <c r="I138" s="127">
        <v>327214.33662295295</v>
      </c>
      <c r="J138" s="127">
        <v>670622.76759101998</v>
      </c>
      <c r="K138" s="127">
        <v>677624.5059273456</v>
      </c>
      <c r="L138" s="127">
        <v>3032488.7091546194</v>
      </c>
      <c r="M138" s="127">
        <v>3032488.7091546194</v>
      </c>
      <c r="N138" s="127">
        <v>2406212.4967241469</v>
      </c>
      <c r="O138" s="162">
        <v>626276.21243047249</v>
      </c>
      <c r="P138" s="163">
        <v>626276.21243047249</v>
      </c>
      <c r="Q138" s="164">
        <v>474084.09753769351</v>
      </c>
      <c r="R138" s="165">
        <v>2558404.6116169258</v>
      </c>
      <c r="S138" s="166">
        <v>1.0632496569193184</v>
      </c>
      <c r="T138" s="167">
        <v>0.84366500818073742</v>
      </c>
      <c r="U138" s="149" t="b">
        <v>0</v>
      </c>
      <c r="V138" s="143">
        <v>2534254.1902908073</v>
      </c>
      <c r="W138" s="143">
        <v>2534254.1902908077</v>
      </c>
      <c r="X138" s="143">
        <v>2534254.1902908077</v>
      </c>
      <c r="Y138" s="143">
        <v>1122099.1028771766</v>
      </c>
      <c r="Z138" s="143">
        <v>267294.26930261921</v>
      </c>
      <c r="AA138" s="143">
        <v>509113.7219780694</v>
      </c>
      <c r="AB138" s="143">
        <v>507705.40256628161</v>
      </c>
      <c r="AC138" s="143">
        <v>2406212.4967241469</v>
      </c>
      <c r="AD138" s="168">
        <v>0.21852351255688521</v>
      </c>
      <c r="AE138" s="169">
        <v>0</v>
      </c>
      <c r="AF138" s="169">
        <v>0.9</v>
      </c>
      <c r="AG138" s="169">
        <v>0</v>
      </c>
      <c r="AH138" s="170">
        <v>0.9</v>
      </c>
      <c r="AI138" s="143">
        <v>2165591.2470517321</v>
      </c>
      <c r="AJ138" s="143">
        <v>0</v>
      </c>
      <c r="AK138" s="143">
        <v>2534254.1902908077</v>
      </c>
      <c r="AL138" s="143">
        <v>2533042.7256230689</v>
      </c>
      <c r="AM138" s="143">
        <v>2533042.7256230689</v>
      </c>
      <c r="AN138" s="143">
        <v>0</v>
      </c>
      <c r="AO138" s="143">
        <v>2533042.7256230689</v>
      </c>
      <c r="AP138" s="143">
        <v>2533042.7256230707</v>
      </c>
      <c r="AQ138" s="143">
        <v>2533042.7256230707</v>
      </c>
      <c r="AR138" s="143">
        <v>0</v>
      </c>
      <c r="AS138" s="143">
        <v>2533042.7256230707</v>
      </c>
      <c r="AT138" s="143">
        <v>2533042.7256230703</v>
      </c>
      <c r="AU138" s="127">
        <v>2533042.7256230703</v>
      </c>
      <c r="AV138" s="143">
        <v>0</v>
      </c>
      <c r="AW138" s="143">
        <v>2593</v>
      </c>
      <c r="AX138" s="151">
        <v>976.87725631433489</v>
      </c>
      <c r="AY138" s="152">
        <v>30</v>
      </c>
      <c r="AZ138" s="171">
        <v>29307.230409419011</v>
      </c>
      <c r="BA138" s="172">
        <v>2503736.4079336403</v>
      </c>
      <c r="BB138" s="182">
        <v>2498929.8462431277</v>
      </c>
      <c r="BC138" s="317">
        <v>5</v>
      </c>
      <c r="BD138" s="183">
        <v>4884.3862815716748</v>
      </c>
      <c r="BE138" s="176">
        <v>0</v>
      </c>
      <c r="BF138" s="186">
        <v>0</v>
      </c>
      <c r="BG138" s="176">
        <v>0</v>
      </c>
      <c r="BH138" s="186">
        <v>0</v>
      </c>
      <c r="BI138" s="185">
        <v>0</v>
      </c>
      <c r="BJ138" s="186">
        <v>0</v>
      </c>
      <c r="BK138" s="180">
        <v>4884.3862815716748</v>
      </c>
      <c r="BL138" s="13"/>
    </row>
    <row r="139" spans="1:64" ht="14.5" x14ac:dyDescent="0.35">
      <c r="A139" s="181">
        <v>4703990</v>
      </c>
      <c r="B139" s="143" t="s">
        <v>228</v>
      </c>
      <c r="C139" s="127">
        <v>1982495.4627303574</v>
      </c>
      <c r="D139" s="127">
        <v>464662.8351724841</v>
      </c>
      <c r="E139" s="127">
        <v>1065491.1610912543</v>
      </c>
      <c r="F139" s="127">
        <v>1061729.0851630413</v>
      </c>
      <c r="G139" s="127">
        <v>4574378.5441571372</v>
      </c>
      <c r="H139" s="127">
        <v>2082903.1446482586</v>
      </c>
      <c r="I139" s="127">
        <v>394963.40989661147</v>
      </c>
      <c r="J139" s="127">
        <v>1172120.9633849249</v>
      </c>
      <c r="K139" s="127">
        <v>1184358.6694109566</v>
      </c>
      <c r="L139" s="127">
        <v>4834346.1873407513</v>
      </c>
      <c r="M139" s="127">
        <v>4834346.1873407513</v>
      </c>
      <c r="N139" s="127">
        <v>4059840.8291510995</v>
      </c>
      <c r="O139" s="162">
        <v>774505.35818965174</v>
      </c>
      <c r="P139" s="163">
        <v>774505.35818965174</v>
      </c>
      <c r="Q139" s="164">
        <v>586291.90521300945</v>
      </c>
      <c r="R139" s="165">
        <v>4248054.2821277417</v>
      </c>
      <c r="S139" s="166">
        <v>1.0463598108638159</v>
      </c>
      <c r="T139" s="167">
        <v>0.87872364069658948</v>
      </c>
      <c r="U139" s="149" t="b">
        <v>0</v>
      </c>
      <c r="V139" s="143">
        <v>4207954.1743247118</v>
      </c>
      <c r="W139" s="143">
        <v>4207954.1743247127</v>
      </c>
      <c r="X139" s="143">
        <v>4207954.1743247127</v>
      </c>
      <c r="Y139" s="143">
        <v>1759499.338654432</v>
      </c>
      <c r="Z139" s="143">
        <v>412396.37948895455</v>
      </c>
      <c r="AA139" s="143">
        <v>945642.00954097731</v>
      </c>
      <c r="AB139" s="143">
        <v>942303.10146673524</v>
      </c>
      <c r="AC139" s="143">
        <v>4059840.8291510995</v>
      </c>
      <c r="AD139" s="168">
        <v>0.12366777491222074</v>
      </c>
      <c r="AE139" s="169">
        <v>0.85</v>
      </c>
      <c r="AF139" s="169">
        <v>0</v>
      </c>
      <c r="AG139" s="169">
        <v>0</v>
      </c>
      <c r="AH139" s="170">
        <v>0.85</v>
      </c>
      <c r="AI139" s="143">
        <v>3450864.7047784347</v>
      </c>
      <c r="AJ139" s="143">
        <v>0</v>
      </c>
      <c r="AK139" s="143">
        <v>4207954.1743247127</v>
      </c>
      <c r="AL139" s="143">
        <v>4205942.6208565608</v>
      </c>
      <c r="AM139" s="143">
        <v>4205942.6208565608</v>
      </c>
      <c r="AN139" s="143">
        <v>0</v>
      </c>
      <c r="AO139" s="143">
        <v>4205942.6208565608</v>
      </c>
      <c r="AP139" s="143">
        <v>4205942.6208565636</v>
      </c>
      <c r="AQ139" s="143">
        <v>4205942.6208565636</v>
      </c>
      <c r="AR139" s="143">
        <v>0</v>
      </c>
      <c r="AS139" s="143">
        <v>4205942.6208565636</v>
      </c>
      <c r="AT139" s="143">
        <v>4205942.6208565626</v>
      </c>
      <c r="AU139" s="127">
        <v>4205942.6208565626</v>
      </c>
      <c r="AV139" s="143">
        <v>0</v>
      </c>
      <c r="AW139" s="143">
        <v>3980</v>
      </c>
      <c r="AX139" s="151">
        <v>1056.7695027277796</v>
      </c>
      <c r="AY139" s="152">
        <v>26</v>
      </c>
      <c r="AZ139" s="171">
        <v>27476.611816942575</v>
      </c>
      <c r="BA139" s="172">
        <v>4178466.6137856403</v>
      </c>
      <c r="BB139" s="182">
        <v>4172217.825126511</v>
      </c>
      <c r="BC139" s="317">
        <v>1</v>
      </c>
      <c r="BD139" s="183">
        <v>1056.7695027277796</v>
      </c>
      <c r="BE139" s="176">
        <v>0</v>
      </c>
      <c r="BF139" s="186">
        <v>0</v>
      </c>
      <c r="BG139" s="176">
        <v>5</v>
      </c>
      <c r="BH139" s="186">
        <v>5283.8475136388979</v>
      </c>
      <c r="BI139" s="185">
        <v>0</v>
      </c>
      <c r="BJ139" s="186">
        <v>0</v>
      </c>
      <c r="BK139" s="180">
        <v>6340.6170163666775</v>
      </c>
      <c r="BL139" s="13"/>
    </row>
    <row r="140" spans="1:64" ht="14.5" x14ac:dyDescent="0.35">
      <c r="A140" s="181">
        <v>4704020</v>
      </c>
      <c r="B140" s="143" t="s">
        <v>229</v>
      </c>
      <c r="C140" s="127">
        <v>212145.3114271198</v>
      </c>
      <c r="D140" s="127">
        <v>50675.43317040598</v>
      </c>
      <c r="E140" s="127">
        <v>109813.57237514939</v>
      </c>
      <c r="F140" s="127">
        <v>109425.83851839874</v>
      </c>
      <c r="G140" s="127">
        <v>482060.15549107397</v>
      </c>
      <c r="H140" s="127">
        <v>200440.17698499563</v>
      </c>
      <c r="I140" s="127">
        <v>48331.311579865374</v>
      </c>
      <c r="J140" s="127">
        <v>101301.48304460155</v>
      </c>
      <c r="K140" s="127">
        <v>102359.13648501165</v>
      </c>
      <c r="L140" s="127">
        <v>452432.10809447424</v>
      </c>
      <c r="M140" s="127">
        <v>452432.10809447424</v>
      </c>
      <c r="N140" s="127">
        <v>458554.62240997865</v>
      </c>
      <c r="O140" s="162">
        <v>-6122.5143155044061</v>
      </c>
      <c r="P140" s="163" t="s">
        <v>108</v>
      </c>
      <c r="Q140" s="164">
        <v>0</v>
      </c>
      <c r="R140" s="165">
        <v>452432.10809447424</v>
      </c>
      <c r="S140" s="166">
        <v>0.98664823334823903</v>
      </c>
      <c r="T140" s="167">
        <v>1</v>
      </c>
      <c r="U140" s="149" t="b">
        <v>0</v>
      </c>
      <c r="V140" s="143">
        <v>448161.31137126166</v>
      </c>
      <c r="W140" s="143">
        <v>448161.31137126178</v>
      </c>
      <c r="X140" s="143">
        <v>448161.31137126178</v>
      </c>
      <c r="Y140" s="143">
        <v>201800.98286366573</v>
      </c>
      <c r="Z140" s="143">
        <v>48204.469625260077</v>
      </c>
      <c r="AA140" s="143">
        <v>104458.99882490891</v>
      </c>
      <c r="AB140" s="143">
        <v>104090.17109614394</v>
      </c>
      <c r="AC140" s="143">
        <v>458554.62240997865</v>
      </c>
      <c r="AD140" s="168">
        <v>0.27259786476868325</v>
      </c>
      <c r="AE140" s="169">
        <v>0</v>
      </c>
      <c r="AF140" s="169">
        <v>0.9</v>
      </c>
      <c r="AG140" s="169">
        <v>0</v>
      </c>
      <c r="AH140" s="170">
        <v>0.9</v>
      </c>
      <c r="AI140" s="143">
        <v>412699.16016898077</v>
      </c>
      <c r="AJ140" s="143">
        <v>0</v>
      </c>
      <c r="AK140" s="143">
        <v>448161.31137126178</v>
      </c>
      <c r="AL140" s="143">
        <v>447947.07414270996</v>
      </c>
      <c r="AM140" s="143">
        <v>447947.07414270996</v>
      </c>
      <c r="AN140" s="143">
        <v>0</v>
      </c>
      <c r="AO140" s="143">
        <v>447947.07414270996</v>
      </c>
      <c r="AP140" s="143">
        <v>447947.07414271025</v>
      </c>
      <c r="AQ140" s="143">
        <v>447947.07414271025</v>
      </c>
      <c r="AR140" s="143">
        <v>0</v>
      </c>
      <c r="AS140" s="143">
        <v>447947.07414271025</v>
      </c>
      <c r="AT140" s="143">
        <v>447947.07414271013</v>
      </c>
      <c r="AU140" s="127">
        <v>447947.07414271013</v>
      </c>
      <c r="AV140" s="143">
        <v>0</v>
      </c>
      <c r="AW140" s="143">
        <v>383</v>
      </c>
      <c r="AX140" s="151">
        <v>1169.5746061167367</v>
      </c>
      <c r="AY140" s="152">
        <v>0</v>
      </c>
      <c r="AZ140" s="171">
        <v>0</v>
      </c>
      <c r="BA140" s="172">
        <v>447947.07414271013</v>
      </c>
      <c r="BB140" s="182">
        <v>447955.99855411454</v>
      </c>
      <c r="BC140" s="317">
        <v>0</v>
      </c>
      <c r="BD140" s="183">
        <v>0</v>
      </c>
      <c r="BE140" s="176">
        <v>0</v>
      </c>
      <c r="BF140" s="186">
        <v>0</v>
      </c>
      <c r="BG140" s="176">
        <v>0</v>
      </c>
      <c r="BH140" s="186">
        <v>0</v>
      </c>
      <c r="BI140" s="185">
        <v>0</v>
      </c>
      <c r="BJ140" s="186">
        <v>0</v>
      </c>
      <c r="BK140" s="180">
        <v>0</v>
      </c>
      <c r="BL140" s="13"/>
    </row>
    <row r="141" spans="1:64" ht="14.5" x14ac:dyDescent="0.35">
      <c r="A141" s="181">
        <v>4704050</v>
      </c>
      <c r="B141" s="143" t="s">
        <v>230</v>
      </c>
      <c r="C141" s="127">
        <v>1158145.2665788219</v>
      </c>
      <c r="D141" s="127">
        <v>276647.70276244945</v>
      </c>
      <c r="E141" s="127">
        <v>522443.30798749509</v>
      </c>
      <c r="F141" s="127">
        <v>520598.64567155176</v>
      </c>
      <c r="G141" s="127">
        <v>2477834.923000318</v>
      </c>
      <c r="H141" s="127">
        <v>1282189.1217055863</v>
      </c>
      <c r="I141" s="127">
        <v>309168.96441428253</v>
      </c>
      <c r="J141" s="127">
        <v>618918.1951335374</v>
      </c>
      <c r="K141" s="127">
        <v>625380.10406854469</v>
      </c>
      <c r="L141" s="127">
        <v>2835656.385321951</v>
      </c>
      <c r="M141" s="127">
        <v>2835656.385321951</v>
      </c>
      <c r="N141" s="127">
        <v>2199121.7585484544</v>
      </c>
      <c r="O141" s="162">
        <v>636534.62677349662</v>
      </c>
      <c r="P141" s="163">
        <v>636534.62677349662</v>
      </c>
      <c r="Q141" s="164">
        <v>481849.6026126931</v>
      </c>
      <c r="R141" s="165">
        <v>2353806.7827092577</v>
      </c>
      <c r="S141" s="166">
        <v>1.070339454175063</v>
      </c>
      <c r="T141" s="167">
        <v>0.8300747561986479</v>
      </c>
      <c r="U141" s="149" t="b">
        <v>0</v>
      </c>
      <c r="V141" s="143">
        <v>2331587.6914581759</v>
      </c>
      <c r="W141" s="143">
        <v>2331587.6914581764</v>
      </c>
      <c r="X141" s="143">
        <v>2331587.6914581764</v>
      </c>
      <c r="Y141" s="143">
        <v>1027874.1459537739</v>
      </c>
      <c r="Z141" s="143">
        <v>245529.6666255235</v>
      </c>
      <c r="AA141" s="143">
        <v>463677.55799169687</v>
      </c>
      <c r="AB141" s="143">
        <v>462040.38797745988</v>
      </c>
      <c r="AC141" s="143">
        <v>2199121.7585484544</v>
      </c>
      <c r="AD141" s="168">
        <v>0.21162650082059256</v>
      </c>
      <c r="AE141" s="169">
        <v>0</v>
      </c>
      <c r="AF141" s="169">
        <v>0.9</v>
      </c>
      <c r="AG141" s="169">
        <v>0</v>
      </c>
      <c r="AH141" s="170">
        <v>0.9</v>
      </c>
      <c r="AI141" s="143">
        <v>1979209.5826936089</v>
      </c>
      <c r="AJ141" s="143">
        <v>0</v>
      </c>
      <c r="AK141" s="143">
        <v>2331587.6914581764</v>
      </c>
      <c r="AL141" s="143">
        <v>2330473.1086674058</v>
      </c>
      <c r="AM141" s="143">
        <v>2330473.1086674058</v>
      </c>
      <c r="AN141" s="143">
        <v>0</v>
      </c>
      <c r="AO141" s="143">
        <v>2330473.1086674058</v>
      </c>
      <c r="AP141" s="143">
        <v>2330473.1086674072</v>
      </c>
      <c r="AQ141" s="143">
        <v>2330473.1086674072</v>
      </c>
      <c r="AR141" s="143">
        <v>0</v>
      </c>
      <c r="AS141" s="143">
        <v>2330473.1086674072</v>
      </c>
      <c r="AT141" s="143">
        <v>2330473.1086674067</v>
      </c>
      <c r="AU141" s="127">
        <v>2330473.1086674067</v>
      </c>
      <c r="AV141" s="143">
        <v>0</v>
      </c>
      <c r="AW141" s="143">
        <v>2450</v>
      </c>
      <c r="AX141" s="151">
        <v>951.21351374179869</v>
      </c>
      <c r="AY141" s="152">
        <v>0</v>
      </c>
      <c r="AZ141" s="171">
        <v>0</v>
      </c>
      <c r="BA141" s="172">
        <v>2330473.1086674067</v>
      </c>
      <c r="BB141" s="182">
        <v>2326747.2109554652</v>
      </c>
      <c r="BC141" s="317">
        <v>3</v>
      </c>
      <c r="BD141" s="183">
        <v>2853.6405412253962</v>
      </c>
      <c r="BE141" s="176">
        <v>0</v>
      </c>
      <c r="BF141" s="186">
        <v>0</v>
      </c>
      <c r="BG141" s="176">
        <v>1</v>
      </c>
      <c r="BH141" s="186">
        <v>951.21351374179869</v>
      </c>
      <c r="BI141" s="185">
        <v>0</v>
      </c>
      <c r="BJ141" s="186">
        <v>0</v>
      </c>
      <c r="BK141" s="180">
        <v>3804.8540549671948</v>
      </c>
      <c r="BL141" s="13"/>
    </row>
    <row r="142" spans="1:64" ht="14.5" x14ac:dyDescent="0.35">
      <c r="A142" s="181">
        <v>4704080</v>
      </c>
      <c r="B142" s="143" t="s">
        <v>231</v>
      </c>
      <c r="C142" s="127">
        <v>163112.23878859822</v>
      </c>
      <c r="D142" s="127">
        <v>38854.827144519157</v>
      </c>
      <c r="E142" s="127">
        <v>69892.328116823934</v>
      </c>
      <c r="F142" s="127">
        <v>71253.585486853248</v>
      </c>
      <c r="G142" s="127">
        <v>343112.97953679459</v>
      </c>
      <c r="H142" s="127">
        <v>171132.99706029668</v>
      </c>
      <c r="I142" s="127">
        <v>41264.59239325321</v>
      </c>
      <c r="J142" s="127">
        <v>73027.551697839794</v>
      </c>
      <c r="K142" s="127">
        <v>73790.006885824972</v>
      </c>
      <c r="L142" s="127">
        <v>359215.14803721465</v>
      </c>
      <c r="M142" s="127">
        <v>359215.14803721465</v>
      </c>
      <c r="N142" s="127">
        <v>330180.4917053</v>
      </c>
      <c r="O142" s="162">
        <v>29034.656331914652</v>
      </c>
      <c r="P142" s="163">
        <v>29034.656331914652</v>
      </c>
      <c r="Q142" s="164">
        <v>21978.910536955729</v>
      </c>
      <c r="R142" s="165">
        <v>337236.2375002589</v>
      </c>
      <c r="S142" s="166">
        <v>1.0213693600082723</v>
      </c>
      <c r="T142" s="167">
        <v>0.93881407658599425</v>
      </c>
      <c r="U142" s="149" t="b">
        <v>0</v>
      </c>
      <c r="V142" s="143">
        <v>334052.84845183202</v>
      </c>
      <c r="W142" s="143">
        <v>334052.84845183208</v>
      </c>
      <c r="X142" s="143">
        <v>334052.84845183208</v>
      </c>
      <c r="Y142" s="143">
        <v>156964.27246523395</v>
      </c>
      <c r="Z142" s="143">
        <v>37390.325335465808</v>
      </c>
      <c r="AA142" s="143">
        <v>67257.972272559753</v>
      </c>
      <c r="AB142" s="143">
        <v>68567.921632040467</v>
      </c>
      <c r="AC142" s="143">
        <v>330180.4917053</v>
      </c>
      <c r="AD142" s="168">
        <v>0.22351332877648666</v>
      </c>
      <c r="AE142" s="169">
        <v>0</v>
      </c>
      <c r="AF142" s="169">
        <v>0.9</v>
      </c>
      <c r="AG142" s="169">
        <v>0</v>
      </c>
      <c r="AH142" s="170">
        <v>0.9</v>
      </c>
      <c r="AI142" s="143">
        <v>297162.44253477</v>
      </c>
      <c r="AJ142" s="143">
        <v>0</v>
      </c>
      <c r="AK142" s="143">
        <v>334052.84845183208</v>
      </c>
      <c r="AL142" s="143">
        <v>333893.15917338186</v>
      </c>
      <c r="AM142" s="143">
        <v>333893.15917338186</v>
      </c>
      <c r="AN142" s="143">
        <v>0</v>
      </c>
      <c r="AO142" s="143">
        <v>333893.15917338186</v>
      </c>
      <c r="AP142" s="143">
        <v>333893.15917338204</v>
      </c>
      <c r="AQ142" s="143">
        <v>333893.15917338204</v>
      </c>
      <c r="AR142" s="143">
        <v>0</v>
      </c>
      <c r="AS142" s="143">
        <v>333893.15917338204</v>
      </c>
      <c r="AT142" s="143">
        <v>333893.15917338198</v>
      </c>
      <c r="AU142" s="127">
        <v>333893.15917338198</v>
      </c>
      <c r="AV142" s="143">
        <v>0</v>
      </c>
      <c r="AW142" s="143">
        <v>327</v>
      </c>
      <c r="AX142" s="151">
        <v>1021.0799974721161</v>
      </c>
      <c r="AY142" s="152">
        <v>0</v>
      </c>
      <c r="AZ142" s="171">
        <v>0</v>
      </c>
      <c r="BA142" s="172">
        <v>333893.15917338198</v>
      </c>
      <c r="BB142" s="182">
        <v>333898.19740914332</v>
      </c>
      <c r="BC142" s="317">
        <v>0</v>
      </c>
      <c r="BD142" s="183">
        <v>0</v>
      </c>
      <c r="BE142" s="176">
        <v>0</v>
      </c>
      <c r="BF142" s="186">
        <v>0</v>
      </c>
      <c r="BG142" s="176">
        <v>0</v>
      </c>
      <c r="BH142" s="186">
        <v>0</v>
      </c>
      <c r="BI142" s="185">
        <v>0</v>
      </c>
      <c r="BJ142" s="186">
        <v>0</v>
      </c>
      <c r="BK142" s="180">
        <v>0</v>
      </c>
      <c r="BL142" s="13"/>
    </row>
    <row r="143" spans="1:64" ht="14.5" x14ac:dyDescent="0.35">
      <c r="A143" s="181">
        <v>4704100</v>
      </c>
      <c r="B143" s="143" t="s">
        <v>232</v>
      </c>
      <c r="C143" s="127">
        <v>152309.45435793215</v>
      </c>
      <c r="D143" s="127">
        <v>36382.362276188906</v>
      </c>
      <c r="E143" s="127">
        <v>62294.556019122545</v>
      </c>
      <c r="F143" s="127">
        <v>62074.604077505057</v>
      </c>
      <c r="G143" s="127">
        <v>313060.97673074866</v>
      </c>
      <c r="H143" s="127">
        <v>159619.46208987909</v>
      </c>
      <c r="I143" s="127">
        <v>38488.381284227013</v>
      </c>
      <c r="J143" s="127">
        <v>66961.70594211563</v>
      </c>
      <c r="K143" s="127">
        <v>67660.829750937148</v>
      </c>
      <c r="L143" s="127">
        <v>332730.37906715891</v>
      </c>
      <c r="M143" s="127">
        <v>332730.37906715891</v>
      </c>
      <c r="N143" s="127">
        <v>277847.08306854876</v>
      </c>
      <c r="O143" s="162">
        <v>54883.295998610149</v>
      </c>
      <c r="P143" s="163">
        <v>54883.295998610149</v>
      </c>
      <c r="Q143" s="164">
        <v>41546.042044960777</v>
      </c>
      <c r="R143" s="165">
        <v>291184.33702219813</v>
      </c>
      <c r="S143" s="166">
        <v>1.0480021377455271</v>
      </c>
      <c r="T143" s="167">
        <v>0.87513601204242597</v>
      </c>
      <c r="U143" s="149" t="b">
        <v>0</v>
      </c>
      <c r="V143" s="143">
        <v>288435.66138632671</v>
      </c>
      <c r="W143" s="143">
        <v>288435.66138632677</v>
      </c>
      <c r="X143" s="143">
        <v>288435.66138632677</v>
      </c>
      <c r="Y143" s="143">
        <v>135177.30015105134</v>
      </c>
      <c r="Z143" s="143">
        <v>32289.981776541936</v>
      </c>
      <c r="AA143" s="143">
        <v>55287.506164812548</v>
      </c>
      <c r="AB143" s="143">
        <v>55092.294976142934</v>
      </c>
      <c r="AC143" s="143">
        <v>277847.08306854876</v>
      </c>
      <c r="AD143" s="168">
        <v>0.21816881258941345</v>
      </c>
      <c r="AE143" s="169">
        <v>0</v>
      </c>
      <c r="AF143" s="169">
        <v>0.9</v>
      </c>
      <c r="AG143" s="169">
        <v>0</v>
      </c>
      <c r="AH143" s="170">
        <v>0.9</v>
      </c>
      <c r="AI143" s="143">
        <v>250062.37476169388</v>
      </c>
      <c r="AJ143" s="143">
        <v>0</v>
      </c>
      <c r="AK143" s="143">
        <v>288435.66138632677</v>
      </c>
      <c r="AL143" s="143">
        <v>288297.77876428195</v>
      </c>
      <c r="AM143" s="143">
        <v>288297.77876428195</v>
      </c>
      <c r="AN143" s="143">
        <v>0</v>
      </c>
      <c r="AO143" s="143">
        <v>288297.77876428195</v>
      </c>
      <c r="AP143" s="143">
        <v>288297.77876428212</v>
      </c>
      <c r="AQ143" s="143">
        <v>288297.77876428212</v>
      </c>
      <c r="AR143" s="143">
        <v>0</v>
      </c>
      <c r="AS143" s="143">
        <v>288297.77876428212</v>
      </c>
      <c r="AT143" s="143">
        <v>288297.77876428206</v>
      </c>
      <c r="AU143" s="127">
        <v>288297.77876428206</v>
      </c>
      <c r="AV143" s="143">
        <v>0</v>
      </c>
      <c r="AW143" s="143">
        <v>305</v>
      </c>
      <c r="AX143" s="151">
        <v>945.23861889928548</v>
      </c>
      <c r="AY143" s="152">
        <v>0</v>
      </c>
      <c r="AZ143" s="171">
        <v>0</v>
      </c>
      <c r="BA143" s="172">
        <v>288297.77876428206</v>
      </c>
      <c r="BB143" s="182">
        <v>286414.72824102873</v>
      </c>
      <c r="BC143" s="317">
        <v>1</v>
      </c>
      <c r="BD143" s="183">
        <v>945.23861889928548</v>
      </c>
      <c r="BE143" s="176">
        <v>0</v>
      </c>
      <c r="BF143" s="186">
        <v>0</v>
      </c>
      <c r="BG143" s="176">
        <v>1</v>
      </c>
      <c r="BH143" s="186">
        <v>945.23861889928548</v>
      </c>
      <c r="BI143" s="185">
        <v>0</v>
      </c>
      <c r="BJ143" s="186">
        <v>0</v>
      </c>
      <c r="BK143" s="180">
        <v>1890.477237798571</v>
      </c>
      <c r="BL143" s="13"/>
    </row>
    <row r="144" spans="1:64" ht="14.5" x14ac:dyDescent="0.35">
      <c r="A144" s="181">
        <v>4704170</v>
      </c>
      <c r="B144" s="143" t="s">
        <v>233</v>
      </c>
      <c r="C144" s="127">
        <v>354070.03026064753</v>
      </c>
      <c r="D144" s="127">
        <v>84577.179836854732</v>
      </c>
      <c r="E144" s="127">
        <v>138979.88014549471</v>
      </c>
      <c r="F144" s="127">
        <v>138489.16480153461</v>
      </c>
      <c r="G144" s="127">
        <v>716116.25504453166</v>
      </c>
      <c r="H144" s="127">
        <v>365816.40656008368</v>
      </c>
      <c r="I144" s="127">
        <v>88207.798418605496</v>
      </c>
      <c r="J144" s="127">
        <v>149448.10749207085</v>
      </c>
      <c r="K144" s="127">
        <v>151008.44303999355</v>
      </c>
      <c r="L144" s="127">
        <v>754480.7555107536</v>
      </c>
      <c r="M144" s="127">
        <v>754480.7555107536</v>
      </c>
      <c r="N144" s="127">
        <v>711884.21260063024</v>
      </c>
      <c r="O144" s="162">
        <v>42596.54291012336</v>
      </c>
      <c r="P144" s="163">
        <v>42596.54291012336</v>
      </c>
      <c r="Q144" s="164">
        <v>32245.107195434783</v>
      </c>
      <c r="R144" s="165">
        <v>722235.64831531886</v>
      </c>
      <c r="S144" s="166">
        <v>1.0145408979879933</v>
      </c>
      <c r="T144" s="167">
        <v>0.95726185597191793</v>
      </c>
      <c r="U144" s="149" t="b">
        <v>0</v>
      </c>
      <c r="V144" s="143">
        <v>715418.00300450402</v>
      </c>
      <c r="W144" s="143">
        <v>715418.00300450413</v>
      </c>
      <c r="X144" s="143">
        <v>715418.00300450413</v>
      </c>
      <c r="Y144" s="143">
        <v>351977.57755395217</v>
      </c>
      <c r="Z144" s="143">
        <v>84077.352871144001</v>
      </c>
      <c r="AA144" s="143">
        <v>138158.54876601434</v>
      </c>
      <c r="AB144" s="143">
        <v>137670.7334095198</v>
      </c>
      <c r="AC144" s="143">
        <v>711884.21260063024</v>
      </c>
      <c r="AD144" s="168">
        <v>0.20595167943429582</v>
      </c>
      <c r="AE144" s="169">
        <v>0</v>
      </c>
      <c r="AF144" s="169">
        <v>0.9</v>
      </c>
      <c r="AG144" s="169">
        <v>0</v>
      </c>
      <c r="AH144" s="170">
        <v>0.9</v>
      </c>
      <c r="AI144" s="143">
        <v>640695.79134056729</v>
      </c>
      <c r="AJ144" s="143">
        <v>0</v>
      </c>
      <c r="AK144" s="143">
        <v>715418.00300450413</v>
      </c>
      <c r="AL144" s="143">
        <v>715076.00746332097</v>
      </c>
      <c r="AM144" s="143">
        <v>715076.00746332097</v>
      </c>
      <c r="AN144" s="143">
        <v>0</v>
      </c>
      <c r="AO144" s="143">
        <v>715076.00746332097</v>
      </c>
      <c r="AP144" s="143">
        <v>715076.00746332144</v>
      </c>
      <c r="AQ144" s="143">
        <v>715076.00746332144</v>
      </c>
      <c r="AR144" s="143">
        <v>0</v>
      </c>
      <c r="AS144" s="143">
        <v>715076.00746332144</v>
      </c>
      <c r="AT144" s="143">
        <v>715076.00746332132</v>
      </c>
      <c r="AU144" s="127">
        <v>715076.00746332132</v>
      </c>
      <c r="AV144" s="143">
        <v>0</v>
      </c>
      <c r="AW144" s="143">
        <v>699</v>
      </c>
      <c r="AX144" s="151">
        <v>1022.9985800619761</v>
      </c>
      <c r="AY144" s="152">
        <v>0</v>
      </c>
      <c r="AZ144" s="171">
        <v>0</v>
      </c>
      <c r="BA144" s="172">
        <v>715076.00746332132</v>
      </c>
      <c r="BB144" s="182">
        <v>715084.87542735308</v>
      </c>
      <c r="BC144" s="317">
        <v>0</v>
      </c>
      <c r="BD144" s="183">
        <v>0</v>
      </c>
      <c r="BE144" s="176">
        <v>0</v>
      </c>
      <c r="BF144" s="186">
        <v>0</v>
      </c>
      <c r="BG144" s="176">
        <v>0</v>
      </c>
      <c r="BH144" s="186">
        <v>0</v>
      </c>
      <c r="BI144" s="185">
        <v>0</v>
      </c>
      <c r="BJ144" s="186">
        <v>0</v>
      </c>
      <c r="BK144" s="180">
        <v>0</v>
      </c>
      <c r="BL144" s="13"/>
    </row>
    <row r="145" spans="1:64" ht="14.5" x14ac:dyDescent="0.35">
      <c r="A145" s="181">
        <v>4704200</v>
      </c>
      <c r="B145" s="143" t="s">
        <v>234</v>
      </c>
      <c r="C145" s="127">
        <v>307585.97600855137</v>
      </c>
      <c r="D145" s="127">
        <v>73473.471869446425</v>
      </c>
      <c r="E145" s="127">
        <v>132695.57939796837</v>
      </c>
      <c r="F145" s="127">
        <v>134526.86743486571</v>
      </c>
      <c r="G145" s="127">
        <v>648281.89471083181</v>
      </c>
      <c r="H145" s="127">
        <v>320808.95167572418</v>
      </c>
      <c r="I145" s="127">
        <v>77355.336810593944</v>
      </c>
      <c r="J145" s="127">
        <v>147148.34776828412</v>
      </c>
      <c r="K145" s="127">
        <v>148684.67232731622</v>
      </c>
      <c r="L145" s="127">
        <v>693997.30858191848</v>
      </c>
      <c r="M145" s="127">
        <v>693997.30858191848</v>
      </c>
      <c r="N145" s="127">
        <v>599959.00833452225</v>
      </c>
      <c r="O145" s="162">
        <v>94038.300247396226</v>
      </c>
      <c r="P145" s="163">
        <v>94038.300247396226</v>
      </c>
      <c r="Q145" s="164">
        <v>71185.942914469037</v>
      </c>
      <c r="R145" s="165">
        <v>622811.36566744943</v>
      </c>
      <c r="S145" s="166">
        <v>1.0380898644998513</v>
      </c>
      <c r="T145" s="167">
        <v>0.89742619743017871</v>
      </c>
      <c r="U145" s="149" t="b">
        <v>0</v>
      </c>
      <c r="V145" s="143">
        <v>616932.24990160577</v>
      </c>
      <c r="W145" s="143">
        <v>616932.24990160589</v>
      </c>
      <c r="X145" s="143">
        <v>616932.24990160589</v>
      </c>
      <c r="Y145" s="143">
        <v>284658.53920848866</v>
      </c>
      <c r="Z145" s="143">
        <v>67996.764496022195</v>
      </c>
      <c r="AA145" s="143">
        <v>122804.46033664275</v>
      </c>
      <c r="AB145" s="143">
        <v>124499.24429336867</v>
      </c>
      <c r="AC145" s="143">
        <v>599959.00833452225</v>
      </c>
      <c r="AD145" s="168">
        <v>0.24114870180959874</v>
      </c>
      <c r="AE145" s="169">
        <v>0</v>
      </c>
      <c r="AF145" s="169">
        <v>0.9</v>
      </c>
      <c r="AG145" s="169">
        <v>0</v>
      </c>
      <c r="AH145" s="170">
        <v>0.9</v>
      </c>
      <c r="AI145" s="143">
        <v>539963.10750107002</v>
      </c>
      <c r="AJ145" s="143">
        <v>0</v>
      </c>
      <c r="AK145" s="143">
        <v>616932.24990160589</v>
      </c>
      <c r="AL145" s="143">
        <v>616637.33409323602</v>
      </c>
      <c r="AM145" s="143">
        <v>616637.33409323602</v>
      </c>
      <c r="AN145" s="143">
        <v>0</v>
      </c>
      <c r="AO145" s="143">
        <v>616637.33409323602</v>
      </c>
      <c r="AP145" s="143">
        <v>616637.33409323648</v>
      </c>
      <c r="AQ145" s="143">
        <v>616637.33409323648</v>
      </c>
      <c r="AR145" s="143">
        <v>0</v>
      </c>
      <c r="AS145" s="143">
        <v>616637.33409323648</v>
      </c>
      <c r="AT145" s="143">
        <v>616637.33409323636</v>
      </c>
      <c r="AU145" s="127">
        <v>616637.33409323636</v>
      </c>
      <c r="AV145" s="143">
        <v>0</v>
      </c>
      <c r="AW145" s="143">
        <v>613</v>
      </c>
      <c r="AX145" s="151">
        <v>1005.9336608372535</v>
      </c>
      <c r="AY145" s="152">
        <v>0</v>
      </c>
      <c r="AZ145" s="171">
        <v>0</v>
      </c>
      <c r="BA145" s="172">
        <v>616637.33409323636</v>
      </c>
      <c r="BB145" s="182">
        <v>615644.71154753095</v>
      </c>
      <c r="BC145" s="317">
        <v>1</v>
      </c>
      <c r="BD145" s="183">
        <v>1005.9336608372535</v>
      </c>
      <c r="BE145" s="176">
        <v>0</v>
      </c>
      <c r="BF145" s="186">
        <v>0</v>
      </c>
      <c r="BG145" s="176">
        <v>0</v>
      </c>
      <c r="BH145" s="186">
        <v>0</v>
      </c>
      <c r="BI145" s="185">
        <v>0</v>
      </c>
      <c r="BJ145" s="186">
        <v>0</v>
      </c>
      <c r="BK145" s="180">
        <v>1005.9336608372535</v>
      </c>
      <c r="BL145" s="13"/>
    </row>
    <row r="146" spans="1:64" ht="14.5" x14ac:dyDescent="0.35">
      <c r="A146" s="181">
        <v>4704230</v>
      </c>
      <c r="B146" s="143" t="s">
        <v>235</v>
      </c>
      <c r="C146" s="127">
        <v>308943.73978982371</v>
      </c>
      <c r="D146" s="127">
        <v>73154.139476701908</v>
      </c>
      <c r="E146" s="127">
        <v>189995.86569427763</v>
      </c>
      <c r="F146" s="127">
        <v>214914.99111448886</v>
      </c>
      <c r="G146" s="127">
        <v>787008.73607529211</v>
      </c>
      <c r="H146" s="127">
        <v>294118.48424430174</v>
      </c>
      <c r="I146" s="127">
        <v>70919.574694215</v>
      </c>
      <c r="J146" s="127">
        <v>180496.07240956373</v>
      </c>
      <c r="K146" s="127">
        <v>204169.24155876442</v>
      </c>
      <c r="L146" s="127">
        <v>749703.37290684483</v>
      </c>
      <c r="M146" s="127">
        <v>749703.37290684483</v>
      </c>
      <c r="N146" s="127">
        <v>762275.08482349641</v>
      </c>
      <c r="O146" s="162">
        <v>-12571.711916651577</v>
      </c>
      <c r="P146" s="163" t="s">
        <v>108</v>
      </c>
      <c r="Q146" s="164">
        <v>0</v>
      </c>
      <c r="R146" s="165">
        <v>749703.37290684483</v>
      </c>
      <c r="S146" s="166">
        <v>0.98350764419964931</v>
      </c>
      <c r="T146" s="167">
        <v>1</v>
      </c>
      <c r="U146" s="149" t="b">
        <v>0</v>
      </c>
      <c r="V146" s="143">
        <v>742626.44213401072</v>
      </c>
      <c r="W146" s="143">
        <v>742626.44213401084</v>
      </c>
      <c r="X146" s="143">
        <v>742626.44213401084</v>
      </c>
      <c r="Y146" s="143">
        <v>299234.43623813352</v>
      </c>
      <c r="Z146" s="143">
        <v>70855.093874660626</v>
      </c>
      <c r="AA146" s="143">
        <v>184024.78651058263</v>
      </c>
      <c r="AB146" s="143">
        <v>208160.76820011958</v>
      </c>
      <c r="AC146" s="143">
        <v>762275.08482349641</v>
      </c>
      <c r="AD146" s="168">
        <v>0.34184914841849151</v>
      </c>
      <c r="AE146" s="169">
        <v>0</v>
      </c>
      <c r="AF146" s="169">
        <v>0</v>
      </c>
      <c r="AG146" s="169">
        <v>0.95</v>
      </c>
      <c r="AH146" s="170">
        <v>0.95</v>
      </c>
      <c r="AI146" s="143">
        <v>724161.33058232151</v>
      </c>
      <c r="AJ146" s="143">
        <v>0</v>
      </c>
      <c r="AK146" s="143">
        <v>742626.44213401084</v>
      </c>
      <c r="AL146" s="143">
        <v>742271.43998015393</v>
      </c>
      <c r="AM146" s="143">
        <v>742271.43998015393</v>
      </c>
      <c r="AN146" s="143">
        <v>0</v>
      </c>
      <c r="AO146" s="143">
        <v>742271.43998015393</v>
      </c>
      <c r="AP146" s="143">
        <v>742271.43998015439</v>
      </c>
      <c r="AQ146" s="143">
        <v>742271.43998015439</v>
      </c>
      <c r="AR146" s="143">
        <v>0</v>
      </c>
      <c r="AS146" s="143">
        <v>742271.43998015439</v>
      </c>
      <c r="AT146" s="143">
        <v>742271.43998015427</v>
      </c>
      <c r="AU146" s="127">
        <v>742271.43998015427</v>
      </c>
      <c r="AV146" s="143">
        <v>0</v>
      </c>
      <c r="AW146" s="143">
        <v>562</v>
      </c>
      <c r="AX146" s="151">
        <v>1320.7676867974276</v>
      </c>
      <c r="AY146" s="152">
        <v>0</v>
      </c>
      <c r="AZ146" s="171">
        <v>0</v>
      </c>
      <c r="BA146" s="172">
        <v>742271.43998015427</v>
      </c>
      <c r="BB146" s="182">
        <v>742288.98122301407</v>
      </c>
      <c r="BC146" s="317">
        <v>0</v>
      </c>
      <c r="BD146" s="183">
        <v>0</v>
      </c>
      <c r="BE146" s="176">
        <v>0</v>
      </c>
      <c r="BF146" s="186">
        <v>0</v>
      </c>
      <c r="BG146" s="176">
        <v>0</v>
      </c>
      <c r="BH146" s="186">
        <v>0</v>
      </c>
      <c r="BI146" s="185">
        <v>0</v>
      </c>
      <c r="BJ146" s="186">
        <v>0</v>
      </c>
      <c r="BK146" s="180">
        <v>0</v>
      </c>
      <c r="BL146" s="13"/>
    </row>
    <row r="147" spans="1:64" ht="14.5" x14ac:dyDescent="0.35">
      <c r="A147" s="181">
        <v>4704260</v>
      </c>
      <c r="B147" s="143" t="s">
        <v>236</v>
      </c>
      <c r="C147" s="127">
        <v>504401.43975678826</v>
      </c>
      <c r="D147" s="127">
        <v>120487.04390166457</v>
      </c>
      <c r="E147" s="127">
        <v>271318.0643427191</v>
      </c>
      <c r="F147" s="127">
        <v>288456.00122272799</v>
      </c>
      <c r="G147" s="127">
        <v>1184662.5492239001</v>
      </c>
      <c r="H147" s="127">
        <v>506595.53869837034</v>
      </c>
      <c r="I147" s="127">
        <v>122153.28879715326</v>
      </c>
      <c r="J147" s="127">
        <v>273458.11672997626</v>
      </c>
      <c r="K147" s="127">
        <v>276313.19751729508</v>
      </c>
      <c r="L147" s="127">
        <v>1178520.141742795</v>
      </c>
      <c r="M147" s="127">
        <v>1178520.141742795</v>
      </c>
      <c r="N147" s="127">
        <v>1146836.0312156074</v>
      </c>
      <c r="O147" s="162">
        <v>31684.110527187586</v>
      </c>
      <c r="P147" s="163">
        <v>31684.110527187586</v>
      </c>
      <c r="Q147" s="164">
        <v>23984.517769360187</v>
      </c>
      <c r="R147" s="165">
        <v>1154535.6239734348</v>
      </c>
      <c r="S147" s="166">
        <v>1.0067137694912376</v>
      </c>
      <c r="T147" s="167">
        <v>0.97964861446161466</v>
      </c>
      <c r="U147" s="149" t="b">
        <v>0</v>
      </c>
      <c r="V147" s="143">
        <v>1143637.2220442148</v>
      </c>
      <c r="W147" s="143">
        <v>1143637.2220442151</v>
      </c>
      <c r="X147" s="143">
        <v>1143637.2220442151</v>
      </c>
      <c r="Y147" s="143">
        <v>488295.79840189917</v>
      </c>
      <c r="Z147" s="143">
        <v>116639.86789454083</v>
      </c>
      <c r="AA147" s="143">
        <v>262654.82293818711</v>
      </c>
      <c r="AB147" s="143">
        <v>279245.54198098037</v>
      </c>
      <c r="AC147" s="143">
        <v>1146836.0312156074</v>
      </c>
      <c r="AD147" s="168">
        <v>0.30155763239875388</v>
      </c>
      <c r="AE147" s="169">
        <v>0</v>
      </c>
      <c r="AF147" s="169">
        <v>0</v>
      </c>
      <c r="AG147" s="169">
        <v>0.95</v>
      </c>
      <c r="AH147" s="170">
        <v>0.95</v>
      </c>
      <c r="AI147" s="143">
        <v>1089494.2296548269</v>
      </c>
      <c r="AJ147" s="143">
        <v>0</v>
      </c>
      <c r="AK147" s="143">
        <v>1143637.2220442151</v>
      </c>
      <c r="AL147" s="143">
        <v>1143090.5223119918</v>
      </c>
      <c r="AM147" s="143">
        <v>1143090.5223119918</v>
      </c>
      <c r="AN147" s="143">
        <v>0</v>
      </c>
      <c r="AO147" s="143">
        <v>1143090.5223119918</v>
      </c>
      <c r="AP147" s="143">
        <v>1143090.5223119925</v>
      </c>
      <c r="AQ147" s="143">
        <v>1143090.5223119925</v>
      </c>
      <c r="AR147" s="143">
        <v>0</v>
      </c>
      <c r="AS147" s="143">
        <v>1143090.5223119925</v>
      </c>
      <c r="AT147" s="143">
        <v>1143090.5223119922</v>
      </c>
      <c r="AU147" s="127">
        <v>1143090.5223119922</v>
      </c>
      <c r="AV147" s="143">
        <v>0</v>
      </c>
      <c r="AW147" s="143">
        <v>968</v>
      </c>
      <c r="AX147" s="151">
        <v>1180.8786387520581</v>
      </c>
      <c r="AY147" s="152">
        <v>0</v>
      </c>
      <c r="AZ147" s="171">
        <v>0</v>
      </c>
      <c r="BA147" s="172">
        <v>1143090.5223119922</v>
      </c>
      <c r="BB147" s="182">
        <v>1141918.8169229284</v>
      </c>
      <c r="BC147" s="317">
        <v>1</v>
      </c>
      <c r="BD147" s="183">
        <v>1180.8786387520581</v>
      </c>
      <c r="BE147" s="176">
        <v>0</v>
      </c>
      <c r="BF147" s="186">
        <v>0</v>
      </c>
      <c r="BG147" s="176">
        <v>0</v>
      </c>
      <c r="BH147" s="186">
        <v>0</v>
      </c>
      <c r="BI147" s="185">
        <v>0</v>
      </c>
      <c r="BJ147" s="186">
        <v>0</v>
      </c>
      <c r="BK147" s="180">
        <v>1180.8786387520581</v>
      </c>
      <c r="BL147" s="13"/>
    </row>
    <row r="148" spans="1:64" ht="14.5" x14ac:dyDescent="0.35">
      <c r="A148" s="181">
        <v>4704290</v>
      </c>
      <c r="B148" s="143" t="s">
        <v>237</v>
      </c>
      <c r="C148" s="127">
        <v>118682.69170747959</v>
      </c>
      <c r="D148" s="127">
        <v>28349.892682744608</v>
      </c>
      <c r="E148" s="127">
        <v>59467.661293704929</v>
      </c>
      <c r="F148" s="127">
        <v>59257.690657410727</v>
      </c>
      <c r="G148" s="127">
        <v>265757.93634133984</v>
      </c>
      <c r="H148" s="127">
        <v>129265.59716786926</v>
      </c>
      <c r="I148" s="127">
        <v>31169.279269521547</v>
      </c>
      <c r="J148" s="127">
        <v>71251.680419143682</v>
      </c>
      <c r="K148" s="127">
        <v>71995.59435470897</v>
      </c>
      <c r="L148" s="127">
        <v>303682.15121124347</v>
      </c>
      <c r="M148" s="127">
        <v>303682.15121124347</v>
      </c>
      <c r="N148" s="127">
        <v>235864.80878536735</v>
      </c>
      <c r="O148" s="162">
        <v>67817.342425876122</v>
      </c>
      <c r="P148" s="163">
        <v>67817.342425876122</v>
      </c>
      <c r="Q148" s="164">
        <v>51336.970721916965</v>
      </c>
      <c r="R148" s="165">
        <v>252345.18048932651</v>
      </c>
      <c r="S148" s="166">
        <v>1.0698721093190124</v>
      </c>
      <c r="T148" s="167">
        <v>0.83095163638311231</v>
      </c>
      <c r="U148" s="149" t="b">
        <v>0</v>
      </c>
      <c r="V148" s="143">
        <v>249963.13255181085</v>
      </c>
      <c r="W148" s="143">
        <v>249963.13255181091</v>
      </c>
      <c r="X148" s="143">
        <v>249963.13255181091</v>
      </c>
      <c r="Y148" s="143">
        <v>105332.9611566634</v>
      </c>
      <c r="Z148" s="143">
        <v>25161.024760941782</v>
      </c>
      <c r="AA148" s="143">
        <v>52778.587736839087</v>
      </c>
      <c r="AB148" s="143">
        <v>52592.235130923065</v>
      </c>
      <c r="AC148" s="143">
        <v>235864.80878536735</v>
      </c>
      <c r="AD148" s="168">
        <v>0.30759651307596514</v>
      </c>
      <c r="AE148" s="169">
        <v>0</v>
      </c>
      <c r="AF148" s="169">
        <v>0</v>
      </c>
      <c r="AG148" s="169">
        <v>0.95</v>
      </c>
      <c r="AH148" s="170">
        <v>0.95</v>
      </c>
      <c r="AI148" s="143">
        <v>224071.56834609897</v>
      </c>
      <c r="AJ148" s="143">
        <v>0</v>
      </c>
      <c r="AK148" s="143">
        <v>249963.13255181091</v>
      </c>
      <c r="AL148" s="143">
        <v>249843.64118252206</v>
      </c>
      <c r="AM148" s="143">
        <v>249843.64118252206</v>
      </c>
      <c r="AN148" s="143">
        <v>0</v>
      </c>
      <c r="AO148" s="143">
        <v>249843.64118252206</v>
      </c>
      <c r="AP148" s="143">
        <v>249843.6411825222</v>
      </c>
      <c r="AQ148" s="143">
        <v>249843.6411825222</v>
      </c>
      <c r="AR148" s="143">
        <v>0</v>
      </c>
      <c r="AS148" s="143">
        <v>249843.6411825222</v>
      </c>
      <c r="AT148" s="143">
        <v>249843.64118252214</v>
      </c>
      <c r="AU148" s="127">
        <v>249843.64118252214</v>
      </c>
      <c r="AV148" s="143">
        <v>0</v>
      </c>
      <c r="AW148" s="143">
        <v>247</v>
      </c>
      <c r="AX148" s="151">
        <v>1011.5127173381463</v>
      </c>
      <c r="AY148" s="152">
        <v>0</v>
      </c>
      <c r="AZ148" s="171">
        <v>0</v>
      </c>
      <c r="BA148" s="172">
        <v>249843.64118252214</v>
      </c>
      <c r="BB148" s="182">
        <v>248840.38083195151</v>
      </c>
      <c r="BC148" s="317">
        <v>1</v>
      </c>
      <c r="BD148" s="183">
        <v>1011.5127173381463</v>
      </c>
      <c r="BE148" s="176">
        <v>0</v>
      </c>
      <c r="BF148" s="186">
        <v>0</v>
      </c>
      <c r="BG148" s="176">
        <v>0</v>
      </c>
      <c r="BH148" s="186">
        <v>0</v>
      </c>
      <c r="BI148" s="185">
        <v>0</v>
      </c>
      <c r="BJ148" s="186">
        <v>0</v>
      </c>
      <c r="BK148" s="180">
        <v>1011.5127173381463</v>
      </c>
      <c r="BL148" s="13"/>
    </row>
    <row r="149" spans="1:64" ht="14.5" x14ac:dyDescent="0.35">
      <c r="A149" s="181">
        <v>4704320</v>
      </c>
      <c r="B149" s="143" t="s">
        <v>238</v>
      </c>
      <c r="C149" s="127">
        <v>950945.06730618025</v>
      </c>
      <c r="D149" s="127">
        <v>227153.51512049118</v>
      </c>
      <c r="E149" s="127">
        <v>452606.36457154073</v>
      </c>
      <c r="F149" s="127">
        <v>451008.28513992263</v>
      </c>
      <c r="G149" s="127">
        <v>2081713.2321381345</v>
      </c>
      <c r="H149" s="127">
        <v>981267.18497876497</v>
      </c>
      <c r="I149" s="127">
        <v>236608.90133746108</v>
      </c>
      <c r="J149" s="127">
        <v>479690.20145003969</v>
      </c>
      <c r="K149" s="127">
        <v>484698.4794796051</v>
      </c>
      <c r="L149" s="127">
        <v>2182264.767245871</v>
      </c>
      <c r="M149" s="127">
        <v>2182264.767245871</v>
      </c>
      <c r="N149" s="127">
        <v>1847556.8414016634</v>
      </c>
      <c r="O149" s="162">
        <v>334707.92584420764</v>
      </c>
      <c r="P149" s="163">
        <v>334707.92584420764</v>
      </c>
      <c r="Q149" s="164">
        <v>253370.16130112179</v>
      </c>
      <c r="R149" s="165">
        <v>1928894.6059447492</v>
      </c>
      <c r="S149" s="166">
        <v>1.0440244991225158</v>
      </c>
      <c r="T149" s="167">
        <v>0.8838957741956821</v>
      </c>
      <c r="U149" s="149" t="b">
        <v>0</v>
      </c>
      <c r="V149" s="143">
        <v>1910686.5331419872</v>
      </c>
      <c r="W149" s="143">
        <v>1910686.5331419874</v>
      </c>
      <c r="X149" s="143">
        <v>1910686.5331419874</v>
      </c>
      <c r="Y149" s="143">
        <v>843980.35126776551</v>
      </c>
      <c r="Z149" s="143">
        <v>201602.71089704605</v>
      </c>
      <c r="AA149" s="143">
        <v>401696.05131788744</v>
      </c>
      <c r="AB149" s="143">
        <v>400277.72791896435</v>
      </c>
      <c r="AC149" s="143">
        <v>1847556.8414016634</v>
      </c>
      <c r="AD149" s="168">
        <v>0.2605614230127849</v>
      </c>
      <c r="AE149" s="169">
        <v>0</v>
      </c>
      <c r="AF149" s="169">
        <v>0.9</v>
      </c>
      <c r="AG149" s="169">
        <v>0</v>
      </c>
      <c r="AH149" s="170">
        <v>0.9</v>
      </c>
      <c r="AI149" s="143">
        <v>1662801.1572614971</v>
      </c>
      <c r="AJ149" s="143">
        <v>0</v>
      </c>
      <c r="AK149" s="143">
        <v>1910686.5331419874</v>
      </c>
      <c r="AL149" s="143">
        <v>1909773.1562459783</v>
      </c>
      <c r="AM149" s="143">
        <v>1909773.1562459783</v>
      </c>
      <c r="AN149" s="143">
        <v>0</v>
      </c>
      <c r="AO149" s="143">
        <v>1909773.1562459783</v>
      </c>
      <c r="AP149" s="143">
        <v>1909773.1562459795</v>
      </c>
      <c r="AQ149" s="143">
        <v>1909773.1562459795</v>
      </c>
      <c r="AR149" s="143">
        <v>0</v>
      </c>
      <c r="AS149" s="143">
        <v>1909773.1562459795</v>
      </c>
      <c r="AT149" s="143">
        <v>1909773.156245979</v>
      </c>
      <c r="AU149" s="127">
        <v>1909773.156245979</v>
      </c>
      <c r="AV149" s="143">
        <v>0</v>
      </c>
      <c r="AW149" s="143">
        <v>1875</v>
      </c>
      <c r="AX149" s="151">
        <v>1018.5456833311888</v>
      </c>
      <c r="AY149" s="152">
        <v>0</v>
      </c>
      <c r="AZ149" s="171">
        <v>0</v>
      </c>
      <c r="BA149" s="172">
        <v>1909773.156245979</v>
      </c>
      <c r="BB149" s="182">
        <v>1908799.889560936</v>
      </c>
      <c r="BC149" s="317">
        <v>0</v>
      </c>
      <c r="BD149" s="183">
        <v>0</v>
      </c>
      <c r="BE149" s="176">
        <v>0</v>
      </c>
      <c r="BF149" s="186">
        <v>0</v>
      </c>
      <c r="BG149" s="176">
        <v>1</v>
      </c>
      <c r="BH149" s="186">
        <v>1018.5456833311888</v>
      </c>
      <c r="BI149" s="185">
        <v>0</v>
      </c>
      <c r="BJ149" s="186">
        <v>0</v>
      </c>
      <c r="BK149" s="180">
        <v>1018.5456833311888</v>
      </c>
      <c r="BL149" s="13"/>
    </row>
    <row r="150" spans="1:64" ht="14.5" x14ac:dyDescent="0.35">
      <c r="A150" s="181">
        <v>4704350</v>
      </c>
      <c r="B150" s="143" t="s">
        <v>239</v>
      </c>
      <c r="C150" s="127">
        <v>822372.15128974407</v>
      </c>
      <c r="D150" s="127">
        <v>196441.13138085115</v>
      </c>
      <c r="E150" s="127">
        <v>350032.94430713222</v>
      </c>
      <c r="F150" s="127">
        <v>348797.03493317676</v>
      </c>
      <c r="G150" s="127">
        <v>1717643.2619109042</v>
      </c>
      <c r="H150" s="127">
        <v>841534.73783778853</v>
      </c>
      <c r="I150" s="127">
        <v>202915.79378700667</v>
      </c>
      <c r="J150" s="127">
        <v>373592.65378806926</v>
      </c>
      <c r="K150" s="127">
        <v>377493.20433990011</v>
      </c>
      <c r="L150" s="127">
        <v>1795536.3897527645</v>
      </c>
      <c r="M150" s="127">
        <v>1795536.3897527645</v>
      </c>
      <c r="N150" s="127">
        <v>1524438.3859593887</v>
      </c>
      <c r="O150" s="162">
        <v>271098.0037933758</v>
      </c>
      <c r="P150" s="163">
        <v>271098.0037933758</v>
      </c>
      <c r="Q150" s="164">
        <v>205218.16080779387</v>
      </c>
      <c r="R150" s="165">
        <v>1590318.2289449705</v>
      </c>
      <c r="S150" s="166">
        <v>1.0432158121917936</v>
      </c>
      <c r="T150" s="167">
        <v>0.88570648749923064</v>
      </c>
      <c r="U150" s="149" t="b">
        <v>0</v>
      </c>
      <c r="V150" s="143">
        <v>1575306.1956265368</v>
      </c>
      <c r="W150" s="143">
        <v>1575306.1956265371</v>
      </c>
      <c r="X150" s="143">
        <v>1575306.1956265371</v>
      </c>
      <c r="Y150" s="143">
        <v>729869.64334804693</v>
      </c>
      <c r="Z150" s="143">
        <v>174344.93407269238</v>
      </c>
      <c r="AA150" s="143">
        <v>310660.34984385228</v>
      </c>
      <c r="AB150" s="143">
        <v>309563.45869479689</v>
      </c>
      <c r="AC150" s="143">
        <v>1524438.3859593887</v>
      </c>
      <c r="AD150" s="168">
        <v>0.16164053075995174</v>
      </c>
      <c r="AE150" s="169">
        <v>0</v>
      </c>
      <c r="AF150" s="169">
        <v>0.9</v>
      </c>
      <c r="AG150" s="169">
        <v>0</v>
      </c>
      <c r="AH150" s="170">
        <v>0.9</v>
      </c>
      <c r="AI150" s="143">
        <v>1371994.5473634498</v>
      </c>
      <c r="AJ150" s="143">
        <v>0</v>
      </c>
      <c r="AK150" s="143">
        <v>1575306.1956265371</v>
      </c>
      <c r="AL150" s="143">
        <v>1574553.1425965042</v>
      </c>
      <c r="AM150" s="143">
        <v>1574553.1425965042</v>
      </c>
      <c r="AN150" s="143">
        <v>0</v>
      </c>
      <c r="AO150" s="143">
        <v>1574553.1425965042</v>
      </c>
      <c r="AP150" s="143">
        <v>1574553.1425965051</v>
      </c>
      <c r="AQ150" s="143">
        <v>1574553.1425965051</v>
      </c>
      <c r="AR150" s="143">
        <v>0</v>
      </c>
      <c r="AS150" s="143">
        <v>1574553.1425965051</v>
      </c>
      <c r="AT150" s="143">
        <v>1574553.1425965047</v>
      </c>
      <c r="AU150" s="127">
        <v>1574553.1425965047</v>
      </c>
      <c r="AV150" s="143">
        <v>0</v>
      </c>
      <c r="AW150" s="143">
        <v>1608</v>
      </c>
      <c r="AX150" s="151">
        <v>979.19971554508993</v>
      </c>
      <c r="AY150" s="152">
        <v>0</v>
      </c>
      <c r="AZ150" s="171">
        <v>0</v>
      </c>
      <c r="BA150" s="172">
        <v>1574553.1425965047</v>
      </c>
      <c r="BB150" s="182">
        <v>1573611.3972565969</v>
      </c>
      <c r="BC150" s="317">
        <v>0</v>
      </c>
      <c r="BD150" s="183">
        <v>0</v>
      </c>
      <c r="BE150" s="176">
        <v>0</v>
      </c>
      <c r="BF150" s="186">
        <v>0</v>
      </c>
      <c r="BG150" s="176">
        <v>1</v>
      </c>
      <c r="BH150" s="186">
        <v>979.19971554508993</v>
      </c>
      <c r="BI150" s="185">
        <v>0</v>
      </c>
      <c r="BJ150" s="186">
        <v>0</v>
      </c>
      <c r="BK150" s="180">
        <v>979.19971554508993</v>
      </c>
      <c r="BL150" s="13"/>
    </row>
    <row r="151" spans="1:64" ht="14.5" x14ac:dyDescent="0.35">
      <c r="A151" s="181">
        <v>4704380</v>
      </c>
      <c r="B151" s="143" t="s">
        <v>240</v>
      </c>
      <c r="C151" s="127">
        <v>325388.37976467324</v>
      </c>
      <c r="D151" s="127">
        <v>77725.95577185812</v>
      </c>
      <c r="E151" s="127">
        <v>167199.30319459093</v>
      </c>
      <c r="F151" s="127">
        <v>166608.94965930848</v>
      </c>
      <c r="G151" s="127">
        <v>736922.58839043067</v>
      </c>
      <c r="H151" s="127">
        <v>301445.27922547649</v>
      </c>
      <c r="I151" s="127">
        <v>72686.254490868028</v>
      </c>
      <c r="J151" s="127">
        <v>152604.61740503466</v>
      </c>
      <c r="K151" s="127">
        <v>154197.9089716532</v>
      </c>
      <c r="L151" s="127">
        <v>680934.06009303231</v>
      </c>
      <c r="M151" s="127">
        <v>680934.06009303231</v>
      </c>
      <c r="N151" s="127">
        <v>654031.6642776751</v>
      </c>
      <c r="O151" s="162">
        <v>26902.395815357217</v>
      </c>
      <c r="P151" s="163">
        <v>26902.395815357217</v>
      </c>
      <c r="Q151" s="164">
        <v>20364.813142478029</v>
      </c>
      <c r="R151" s="165">
        <v>660569.24695055431</v>
      </c>
      <c r="S151" s="166">
        <v>1.0099958198202825</v>
      </c>
      <c r="T151" s="167">
        <v>0.97009282640422534</v>
      </c>
      <c r="U151" s="149" t="b">
        <v>0</v>
      </c>
      <c r="V151" s="143">
        <v>654333.71033664467</v>
      </c>
      <c r="W151" s="143">
        <v>654333.71033664478</v>
      </c>
      <c r="X151" s="143">
        <v>654333.71033664478</v>
      </c>
      <c r="Y151" s="143">
        <v>288787.86850451888</v>
      </c>
      <c r="Z151" s="143">
        <v>68983.142886248708</v>
      </c>
      <c r="AA151" s="143">
        <v>148392.30097868704</v>
      </c>
      <c r="AB151" s="143">
        <v>147868.35190822044</v>
      </c>
      <c r="AC151" s="143">
        <v>654031.6642776751</v>
      </c>
      <c r="AD151" s="168">
        <v>0.27324478178368122</v>
      </c>
      <c r="AE151" s="169">
        <v>0</v>
      </c>
      <c r="AF151" s="169">
        <v>0.9</v>
      </c>
      <c r="AG151" s="169">
        <v>0</v>
      </c>
      <c r="AH151" s="170">
        <v>0.9</v>
      </c>
      <c r="AI151" s="143">
        <v>588628.49784990761</v>
      </c>
      <c r="AJ151" s="143">
        <v>0</v>
      </c>
      <c r="AK151" s="143">
        <v>654333.71033664478</v>
      </c>
      <c r="AL151" s="143">
        <v>654020.91528474342</v>
      </c>
      <c r="AM151" s="143">
        <v>654020.91528474342</v>
      </c>
      <c r="AN151" s="143">
        <v>0</v>
      </c>
      <c r="AO151" s="143">
        <v>654020.91528474342</v>
      </c>
      <c r="AP151" s="143">
        <v>654020.91528474377</v>
      </c>
      <c r="AQ151" s="143">
        <v>654020.91528474377</v>
      </c>
      <c r="AR151" s="143">
        <v>0</v>
      </c>
      <c r="AS151" s="143">
        <v>654020.91528474377</v>
      </c>
      <c r="AT151" s="143">
        <v>654020.91528474365</v>
      </c>
      <c r="AU151" s="127">
        <v>654020.91528474365</v>
      </c>
      <c r="AV151" s="143">
        <v>0</v>
      </c>
      <c r="AW151" s="143">
        <v>576</v>
      </c>
      <c r="AX151" s="151">
        <v>1135.4529779249021</v>
      </c>
      <c r="AY151" s="152">
        <v>0</v>
      </c>
      <c r="AZ151" s="171">
        <v>0</v>
      </c>
      <c r="BA151" s="172">
        <v>654020.91528474365</v>
      </c>
      <c r="BB151" s="182">
        <v>654027.23874081776</v>
      </c>
      <c r="BC151" s="317">
        <v>0</v>
      </c>
      <c r="BD151" s="183">
        <v>0</v>
      </c>
      <c r="BE151" s="176">
        <v>0</v>
      </c>
      <c r="BF151" s="186">
        <v>0</v>
      </c>
      <c r="BG151" s="176">
        <v>0</v>
      </c>
      <c r="BH151" s="186">
        <v>0</v>
      </c>
      <c r="BI151" s="185">
        <v>0</v>
      </c>
      <c r="BJ151" s="186">
        <v>0</v>
      </c>
      <c r="BK151" s="180">
        <v>0</v>
      </c>
      <c r="BL151" s="13"/>
    </row>
    <row r="152" spans="1:64" ht="14.5" x14ac:dyDescent="0.35">
      <c r="A152" s="181">
        <v>4704440</v>
      </c>
      <c r="B152" s="143" t="s">
        <v>241</v>
      </c>
      <c r="C152" s="127">
        <v>554841.58373246726</v>
      </c>
      <c r="D152" s="127">
        <v>132535.74829183103</v>
      </c>
      <c r="E152" s="127">
        <v>232747.98063082341</v>
      </c>
      <c r="F152" s="127">
        <v>231926.18538066404</v>
      </c>
      <c r="G152" s="127">
        <v>1152051.4980357857</v>
      </c>
      <c r="H152" s="127">
        <v>639001.19085817167</v>
      </c>
      <c r="I152" s="127">
        <v>154079.71655095465</v>
      </c>
      <c r="J152" s="127">
        <v>305425.98724764929</v>
      </c>
      <c r="K152" s="127">
        <v>308614.8334174623</v>
      </c>
      <c r="L152" s="127">
        <v>1407121.7280742377</v>
      </c>
      <c r="M152" s="127">
        <v>1407121.7280742377</v>
      </c>
      <c r="N152" s="127">
        <v>1022465.8199712172</v>
      </c>
      <c r="O152" s="162">
        <v>384655.90810302051</v>
      </c>
      <c r="P152" s="163">
        <v>384655.90810302051</v>
      </c>
      <c r="Q152" s="164">
        <v>291180.22597067343</v>
      </c>
      <c r="R152" s="165">
        <v>1115941.5021035643</v>
      </c>
      <c r="S152" s="166">
        <v>1.0914218160710532</v>
      </c>
      <c r="T152" s="167">
        <v>0.79306678295048605</v>
      </c>
      <c r="U152" s="149" t="b">
        <v>0</v>
      </c>
      <c r="V152" s="143">
        <v>1105407.4148334239</v>
      </c>
      <c r="W152" s="143">
        <v>1105407.4148334241</v>
      </c>
      <c r="X152" s="143">
        <v>1105407.4148334241</v>
      </c>
      <c r="Y152" s="143">
        <v>492431.59340740152</v>
      </c>
      <c r="Z152" s="143">
        <v>117627.79075740282</v>
      </c>
      <c r="AA152" s="143">
        <v>206567.89671996734</v>
      </c>
      <c r="AB152" s="143">
        <v>205838.5390864455</v>
      </c>
      <c r="AC152" s="143">
        <v>1022465.8199712172</v>
      </c>
      <c r="AD152" s="168">
        <v>0.25321443384487763</v>
      </c>
      <c r="AE152" s="169">
        <v>0</v>
      </c>
      <c r="AF152" s="169">
        <v>0.9</v>
      </c>
      <c r="AG152" s="169">
        <v>0</v>
      </c>
      <c r="AH152" s="170">
        <v>0.9</v>
      </c>
      <c r="AI152" s="143">
        <v>920219.23797409551</v>
      </c>
      <c r="AJ152" s="143">
        <v>0</v>
      </c>
      <c r="AK152" s="143">
        <v>1105407.4148334241</v>
      </c>
      <c r="AL152" s="143">
        <v>1104878.9903242893</v>
      </c>
      <c r="AM152" s="143">
        <v>1104878.9903242893</v>
      </c>
      <c r="AN152" s="143">
        <v>0</v>
      </c>
      <c r="AO152" s="143">
        <v>1104878.9903242893</v>
      </c>
      <c r="AP152" s="143">
        <v>1104878.99032429</v>
      </c>
      <c r="AQ152" s="143">
        <v>1104878.99032429</v>
      </c>
      <c r="AR152" s="143">
        <v>0</v>
      </c>
      <c r="AS152" s="143">
        <v>1104878.99032429</v>
      </c>
      <c r="AT152" s="143">
        <v>1104878.9903242898</v>
      </c>
      <c r="AU152" s="127">
        <v>1104878.9903242898</v>
      </c>
      <c r="AV152" s="143">
        <v>0</v>
      </c>
      <c r="AW152" s="143">
        <v>1221</v>
      </c>
      <c r="AX152" s="151">
        <v>904.89679797239125</v>
      </c>
      <c r="AY152" s="152">
        <v>0</v>
      </c>
      <c r="AZ152" s="171">
        <v>0</v>
      </c>
      <c r="BA152" s="172">
        <v>1104878.9903242898</v>
      </c>
      <c r="BB152" s="182">
        <v>1104020.2043438666</v>
      </c>
      <c r="BC152" s="317">
        <v>0</v>
      </c>
      <c r="BD152" s="183">
        <v>0</v>
      </c>
      <c r="BE152" s="176">
        <v>1</v>
      </c>
      <c r="BF152" s="186">
        <v>904.89679797239125</v>
      </c>
      <c r="BG152" s="176">
        <v>0</v>
      </c>
      <c r="BH152" s="186">
        <v>0</v>
      </c>
      <c r="BI152" s="185">
        <v>0</v>
      </c>
      <c r="BJ152" s="186">
        <v>0</v>
      </c>
      <c r="BK152" s="180">
        <v>904.89679797239125</v>
      </c>
      <c r="BL152" s="13"/>
    </row>
    <row r="153" spans="1:64" ht="14.5" x14ac:dyDescent="0.35">
      <c r="A153" s="181">
        <v>4704470</v>
      </c>
      <c r="B153" s="143" t="s">
        <v>242</v>
      </c>
      <c r="C153" s="127">
        <v>144891.78612621463</v>
      </c>
      <c r="D153" s="127">
        <v>34610.493983517365</v>
      </c>
      <c r="E153" s="127">
        <v>68203.609722863577</v>
      </c>
      <c r="F153" s="127">
        <v>67962.793874055526</v>
      </c>
      <c r="G153" s="127">
        <v>315668.68370665109</v>
      </c>
      <c r="H153" s="127">
        <v>132405.65215980131</v>
      </c>
      <c r="I153" s="127">
        <v>31926.427753801421</v>
      </c>
      <c r="J153" s="127">
        <v>61383.248750577222</v>
      </c>
      <c r="K153" s="127">
        <v>61166.514486649976</v>
      </c>
      <c r="L153" s="127">
        <v>286881.8431508299</v>
      </c>
      <c r="M153" s="127">
        <v>286881.8431508299</v>
      </c>
      <c r="N153" s="127">
        <v>280161.46854168677</v>
      </c>
      <c r="O153" s="162">
        <v>6720.374609143124</v>
      </c>
      <c r="P153" s="163">
        <v>6720.374609143124</v>
      </c>
      <c r="Q153" s="164">
        <v>5087.2485150384846</v>
      </c>
      <c r="R153" s="165">
        <v>281794.59463579144</v>
      </c>
      <c r="S153" s="166">
        <v>1.0058292316306219</v>
      </c>
      <c r="T153" s="167">
        <v>0.98226709484586028</v>
      </c>
      <c r="U153" s="149" t="b">
        <v>0</v>
      </c>
      <c r="V153" s="143">
        <v>279134.55479808332</v>
      </c>
      <c r="W153" s="143">
        <v>279134.55479808338</v>
      </c>
      <c r="X153" s="143">
        <v>279134.55479808338</v>
      </c>
      <c r="Y153" s="143">
        <v>128593.9900787599</v>
      </c>
      <c r="Z153" s="143">
        <v>30717.417728983091</v>
      </c>
      <c r="AA153" s="143">
        <v>60531.894502270276</v>
      </c>
      <c r="AB153" s="143">
        <v>60318.166231673516</v>
      </c>
      <c r="AC153" s="143">
        <v>280161.46854168677</v>
      </c>
      <c r="AD153" s="168">
        <v>0.22609472743521</v>
      </c>
      <c r="AE153" s="169">
        <v>0</v>
      </c>
      <c r="AF153" s="169">
        <v>0.9</v>
      </c>
      <c r="AG153" s="169">
        <v>0</v>
      </c>
      <c r="AH153" s="170">
        <v>0.9</v>
      </c>
      <c r="AI153" s="143">
        <v>252145.3216875181</v>
      </c>
      <c r="AJ153" s="143">
        <v>0</v>
      </c>
      <c r="AK153" s="143">
        <v>279134.55479808338</v>
      </c>
      <c r="AL153" s="143">
        <v>279001.11843957659</v>
      </c>
      <c r="AM153" s="143">
        <v>279001.11843957659</v>
      </c>
      <c r="AN153" s="143">
        <v>0</v>
      </c>
      <c r="AO153" s="143">
        <v>279001.11843957659</v>
      </c>
      <c r="AP153" s="143">
        <v>279001.11843957676</v>
      </c>
      <c r="AQ153" s="143">
        <v>279001.11843957676</v>
      </c>
      <c r="AR153" s="143">
        <v>0</v>
      </c>
      <c r="AS153" s="143">
        <v>279001.11843957676</v>
      </c>
      <c r="AT153" s="143">
        <v>279001.1184395767</v>
      </c>
      <c r="AU153" s="127">
        <v>279001.1184395767</v>
      </c>
      <c r="AV153" s="143">
        <v>0</v>
      </c>
      <c r="AW153" s="143">
        <v>253</v>
      </c>
      <c r="AX153" s="151">
        <v>1102.7712191287617</v>
      </c>
      <c r="AY153" s="152">
        <v>0</v>
      </c>
      <c r="AZ153" s="171">
        <v>0</v>
      </c>
      <c r="BA153" s="172">
        <v>279001.1184395767</v>
      </c>
      <c r="BB153" s="182">
        <v>279003.85957329988</v>
      </c>
      <c r="BC153" s="317">
        <v>0</v>
      </c>
      <c r="BD153" s="183">
        <v>0</v>
      </c>
      <c r="BE153" s="176">
        <v>0</v>
      </c>
      <c r="BF153" s="186">
        <v>0</v>
      </c>
      <c r="BG153" s="176">
        <v>0</v>
      </c>
      <c r="BH153" s="186">
        <v>0</v>
      </c>
      <c r="BI153" s="185">
        <v>0</v>
      </c>
      <c r="BJ153" s="186">
        <v>0</v>
      </c>
      <c r="BK153" s="180">
        <v>0</v>
      </c>
      <c r="BL153" s="13"/>
    </row>
    <row r="154" spans="1:64" ht="14.5" x14ac:dyDescent="0.35">
      <c r="A154" s="181">
        <v>4704490</v>
      </c>
      <c r="B154" s="143" t="s">
        <v>243</v>
      </c>
      <c r="C154" s="127">
        <v>568687.89776500652</v>
      </c>
      <c r="D154" s="127">
        <v>135843.23577148459</v>
      </c>
      <c r="E154" s="127">
        <v>273018.41981606069</v>
      </c>
      <c r="F154" s="127">
        <v>272054.43619737256</v>
      </c>
      <c r="G154" s="127">
        <v>1249603.9895499244</v>
      </c>
      <c r="H154" s="127">
        <v>552126.33608138491</v>
      </c>
      <c r="I154" s="127">
        <v>133131.94181921144</v>
      </c>
      <c r="J154" s="127">
        <v>257076.1285773046</v>
      </c>
      <c r="K154" s="127">
        <v>259760.17074199222</v>
      </c>
      <c r="L154" s="127">
        <v>1202094.5772198932</v>
      </c>
      <c r="M154" s="127">
        <v>1202094.5772198932</v>
      </c>
      <c r="N154" s="127">
        <v>1109045.3595111591</v>
      </c>
      <c r="O154" s="162">
        <v>93049.217708734097</v>
      </c>
      <c r="P154" s="163">
        <v>93049.217708734097</v>
      </c>
      <c r="Q154" s="164">
        <v>70437.218480385607</v>
      </c>
      <c r="R154" s="165">
        <v>1131657.3587395076</v>
      </c>
      <c r="S154" s="166">
        <v>1.0203887055064325</v>
      </c>
      <c r="T154" s="167">
        <v>0.9414045950999238</v>
      </c>
      <c r="U154" s="149" t="b">
        <v>0</v>
      </c>
      <c r="V154" s="143">
        <v>1120974.919423121</v>
      </c>
      <c r="W154" s="143">
        <v>1120974.9194231213</v>
      </c>
      <c r="X154" s="143">
        <v>1120974.9194231213</v>
      </c>
      <c r="Y154" s="143">
        <v>504720.43887567875</v>
      </c>
      <c r="Z154" s="143">
        <v>120563.24364617934</v>
      </c>
      <c r="AA154" s="143">
        <v>242308.6146412903</v>
      </c>
      <c r="AB154" s="143">
        <v>241453.06234801066</v>
      </c>
      <c r="AC154" s="143">
        <v>1109045.3595111591</v>
      </c>
      <c r="AD154" s="168">
        <v>0.24534883720930231</v>
      </c>
      <c r="AE154" s="169">
        <v>0</v>
      </c>
      <c r="AF154" s="169">
        <v>0.9</v>
      </c>
      <c r="AG154" s="169">
        <v>0</v>
      </c>
      <c r="AH154" s="170">
        <v>0.9</v>
      </c>
      <c r="AI154" s="143">
        <v>998140.82356004324</v>
      </c>
      <c r="AJ154" s="143">
        <v>0</v>
      </c>
      <c r="AK154" s="143">
        <v>1120974.9194231213</v>
      </c>
      <c r="AL154" s="143">
        <v>1120439.0530867823</v>
      </c>
      <c r="AM154" s="143">
        <v>1120439.0530867823</v>
      </c>
      <c r="AN154" s="143">
        <v>0</v>
      </c>
      <c r="AO154" s="143">
        <v>1120439.0530867823</v>
      </c>
      <c r="AP154" s="143">
        <v>1120439.053086783</v>
      </c>
      <c r="AQ154" s="143">
        <v>1120439.053086783</v>
      </c>
      <c r="AR154" s="143">
        <v>0</v>
      </c>
      <c r="AS154" s="143">
        <v>1120439.053086783</v>
      </c>
      <c r="AT154" s="143">
        <v>1120439.0530867828</v>
      </c>
      <c r="AU154" s="127">
        <v>1120439.0530867828</v>
      </c>
      <c r="AV154" s="143">
        <v>0</v>
      </c>
      <c r="AW154" s="143">
        <v>1055</v>
      </c>
      <c r="AX154" s="151">
        <v>1062.0275384708841</v>
      </c>
      <c r="AY154" s="152">
        <v>0</v>
      </c>
      <c r="AZ154" s="171">
        <v>0</v>
      </c>
      <c r="BA154" s="172">
        <v>1120439.0530867828</v>
      </c>
      <c r="BB154" s="182">
        <v>1120455.123770566</v>
      </c>
      <c r="BC154" s="317">
        <v>0</v>
      </c>
      <c r="BD154" s="183">
        <v>0</v>
      </c>
      <c r="BE154" s="176">
        <v>0</v>
      </c>
      <c r="BF154" s="186">
        <v>0</v>
      </c>
      <c r="BG154" s="176">
        <v>0</v>
      </c>
      <c r="BH154" s="186">
        <v>0</v>
      </c>
      <c r="BI154" s="185">
        <v>0</v>
      </c>
      <c r="BJ154" s="186">
        <v>0</v>
      </c>
      <c r="BK154" s="180">
        <v>0</v>
      </c>
      <c r="BL154" s="13"/>
    </row>
    <row r="155" spans="1:64" ht="14.5" x14ac:dyDescent="0.35">
      <c r="A155" s="181">
        <v>4704500</v>
      </c>
      <c r="B155" s="143" t="s">
        <v>244</v>
      </c>
      <c r="C155" s="127">
        <v>782316.74283846968</v>
      </c>
      <c r="D155" s="127">
        <v>0</v>
      </c>
      <c r="E155" s="127">
        <v>0</v>
      </c>
      <c r="F155" s="127">
        <v>0</v>
      </c>
      <c r="G155" s="127">
        <v>782316.74283846968</v>
      </c>
      <c r="H155" s="127">
        <v>848338.19032030785</v>
      </c>
      <c r="I155" s="127">
        <v>0</v>
      </c>
      <c r="J155" s="127">
        <v>0</v>
      </c>
      <c r="K155" s="127">
        <v>0</v>
      </c>
      <c r="L155" s="127">
        <v>848338.19032030785</v>
      </c>
      <c r="M155" s="127">
        <v>848338.19032030785</v>
      </c>
      <c r="N155" s="127">
        <v>964116.38477184519</v>
      </c>
      <c r="O155" s="162">
        <v>-115778.19445153733</v>
      </c>
      <c r="P155" s="163" t="s">
        <v>108</v>
      </c>
      <c r="Q155" s="164">
        <v>0</v>
      </c>
      <c r="R155" s="165">
        <v>848338.19032030785</v>
      </c>
      <c r="S155" s="166">
        <v>0.87991263681413745</v>
      </c>
      <c r="T155" s="167">
        <v>1</v>
      </c>
      <c r="U155" s="149" t="b">
        <v>0</v>
      </c>
      <c r="V155" s="143">
        <v>840330.18227097741</v>
      </c>
      <c r="W155" s="143">
        <v>840330.18227097753</v>
      </c>
      <c r="X155" s="143">
        <v>840330.18227097753</v>
      </c>
      <c r="Y155" s="143">
        <v>964116.38477184519</v>
      </c>
      <c r="Z155" s="143">
        <v>0</v>
      </c>
      <c r="AA155" s="143">
        <v>0</v>
      </c>
      <c r="AB155" s="143">
        <v>0</v>
      </c>
      <c r="AC155" s="143">
        <v>964116.38477184519</v>
      </c>
      <c r="AD155" s="168">
        <v>3.8126822843164924E-2</v>
      </c>
      <c r="AE155" s="169">
        <v>0.85</v>
      </c>
      <c r="AF155" s="169">
        <v>0</v>
      </c>
      <c r="AG155" s="169">
        <v>0</v>
      </c>
      <c r="AH155" s="170">
        <v>0.85</v>
      </c>
      <c r="AI155" s="143">
        <v>819498.92705606844</v>
      </c>
      <c r="AJ155" s="143">
        <v>0</v>
      </c>
      <c r="AK155" s="143">
        <v>840330.18227097753</v>
      </c>
      <c r="AL155" s="143">
        <v>839928.47421463649</v>
      </c>
      <c r="AM155" s="143">
        <v>839928.47421463649</v>
      </c>
      <c r="AN155" s="143">
        <v>0</v>
      </c>
      <c r="AO155" s="143">
        <v>839928.47421463649</v>
      </c>
      <c r="AP155" s="143">
        <v>839928.47421463695</v>
      </c>
      <c r="AQ155" s="143">
        <v>839928.47421463695</v>
      </c>
      <c r="AR155" s="143">
        <v>0</v>
      </c>
      <c r="AS155" s="143">
        <v>839928.47421463695</v>
      </c>
      <c r="AT155" s="143">
        <v>839928.47421463672</v>
      </c>
      <c r="AU155" s="127">
        <v>839928.47421463672</v>
      </c>
      <c r="AV155" s="143">
        <v>0</v>
      </c>
      <c r="AW155" s="143">
        <v>1621</v>
      </c>
      <c r="AX155" s="151">
        <v>518.15451833105283</v>
      </c>
      <c r="AY155" s="152">
        <v>6</v>
      </c>
      <c r="AZ155" s="171">
        <v>3109.0548632877326</v>
      </c>
      <c r="BA155" s="172">
        <v>836819.54710465041</v>
      </c>
      <c r="BB155" s="182">
        <v>834781.23079275608</v>
      </c>
      <c r="BC155" s="317">
        <v>2</v>
      </c>
      <c r="BD155" s="183">
        <v>1036.3090366621057</v>
      </c>
      <c r="BE155" s="176">
        <v>0</v>
      </c>
      <c r="BF155" s="186">
        <v>0</v>
      </c>
      <c r="BG155" s="176">
        <v>2</v>
      </c>
      <c r="BH155" s="186">
        <v>1036.3090366621057</v>
      </c>
      <c r="BI155" s="185">
        <v>0</v>
      </c>
      <c r="BJ155" s="186">
        <v>0</v>
      </c>
      <c r="BK155" s="180">
        <v>2072.6180733242113</v>
      </c>
      <c r="BL155" s="13"/>
    </row>
    <row r="156" spans="1:64" ht="14.5" x14ac:dyDescent="0.35">
      <c r="A156" s="181">
        <v>4704530</v>
      </c>
      <c r="B156" s="143" t="s">
        <v>245</v>
      </c>
      <c r="C156" s="127">
        <v>927208.52896468458</v>
      </c>
      <c r="D156" s="127">
        <v>0</v>
      </c>
      <c r="E156" s="127">
        <v>401829.35021205008</v>
      </c>
      <c r="F156" s="127">
        <v>400410.55615642027</v>
      </c>
      <c r="G156" s="127">
        <v>1729448.4353331551</v>
      </c>
      <c r="H156" s="127">
        <v>918466.08514012396</v>
      </c>
      <c r="I156" s="127">
        <v>0</v>
      </c>
      <c r="J156" s="127">
        <v>413455.79444147809</v>
      </c>
      <c r="K156" s="127">
        <v>417772.54213663272</v>
      </c>
      <c r="L156" s="127">
        <v>1749694.4217182347</v>
      </c>
      <c r="M156" s="127">
        <v>1749694.4217182347</v>
      </c>
      <c r="N156" s="127">
        <v>1534915.6834965758</v>
      </c>
      <c r="O156" s="162">
        <v>214778.73822165886</v>
      </c>
      <c r="P156" s="163">
        <v>214778.73822165886</v>
      </c>
      <c r="Q156" s="164">
        <v>162585.10583523687</v>
      </c>
      <c r="R156" s="165">
        <v>1587109.3158829978</v>
      </c>
      <c r="S156" s="166">
        <v>1.0340042342049198</v>
      </c>
      <c r="T156" s="167">
        <v>0.90707799955401636</v>
      </c>
      <c r="U156" s="149" t="b">
        <v>0</v>
      </c>
      <c r="V156" s="143">
        <v>1572127.573552195</v>
      </c>
      <c r="W156" s="143">
        <v>1572127.5735521952</v>
      </c>
      <c r="X156" s="143">
        <v>1572127.5735521952</v>
      </c>
      <c r="Y156" s="143">
        <v>822913.75903643272</v>
      </c>
      <c r="Z156" s="143">
        <v>0</v>
      </c>
      <c r="AA156" s="143">
        <v>356630.56447872677</v>
      </c>
      <c r="AB156" s="143">
        <v>355371.35998141638</v>
      </c>
      <c r="AC156" s="143">
        <v>1534915.6834965758</v>
      </c>
      <c r="AD156" s="168">
        <v>8.8775355354342653E-2</v>
      </c>
      <c r="AE156" s="169">
        <v>0.85</v>
      </c>
      <c r="AF156" s="169">
        <v>0</v>
      </c>
      <c r="AG156" s="169">
        <v>0</v>
      </c>
      <c r="AH156" s="170">
        <v>0.85</v>
      </c>
      <c r="AI156" s="143">
        <v>1304678.3309720894</v>
      </c>
      <c r="AJ156" s="143">
        <v>0</v>
      </c>
      <c r="AK156" s="143">
        <v>1572127.5735521952</v>
      </c>
      <c r="AL156" s="143">
        <v>1571376.0400178586</v>
      </c>
      <c r="AM156" s="143">
        <v>1571376.0400178586</v>
      </c>
      <c r="AN156" s="143">
        <v>0</v>
      </c>
      <c r="AO156" s="143">
        <v>1571376.0400178586</v>
      </c>
      <c r="AP156" s="143">
        <v>1571376.0400178595</v>
      </c>
      <c r="AQ156" s="143">
        <v>1571376.0400178595</v>
      </c>
      <c r="AR156" s="143">
        <v>0</v>
      </c>
      <c r="AS156" s="143">
        <v>1571376.0400178595</v>
      </c>
      <c r="AT156" s="143">
        <v>1571376.0400178593</v>
      </c>
      <c r="AU156" s="127">
        <v>1571376.0400178593</v>
      </c>
      <c r="AV156" s="143">
        <v>0</v>
      </c>
      <c r="AW156" s="143">
        <v>1755</v>
      </c>
      <c r="AX156" s="151">
        <v>895.37096297313917</v>
      </c>
      <c r="AY156" s="152">
        <v>30</v>
      </c>
      <c r="AZ156" s="171">
        <v>26861.618647770963</v>
      </c>
      <c r="BA156" s="172">
        <v>1544514.9111286651</v>
      </c>
      <c r="BB156" s="182">
        <v>1538275.3612290169</v>
      </c>
      <c r="BC156" s="318">
        <v>1</v>
      </c>
      <c r="BD156" s="200">
        <v>895.37096297313917</v>
      </c>
      <c r="BE156" s="176">
        <v>0</v>
      </c>
      <c r="BF156" s="186">
        <v>0</v>
      </c>
      <c r="BG156" s="176">
        <v>6</v>
      </c>
      <c r="BH156" s="186">
        <v>5372.2257778388348</v>
      </c>
      <c r="BI156" s="185">
        <v>0</v>
      </c>
      <c r="BJ156" s="186">
        <v>0</v>
      </c>
      <c r="BK156" s="180">
        <v>6267.5967408119741</v>
      </c>
      <c r="BL156" s="13"/>
    </row>
    <row r="157" spans="1:64" ht="15" thickBot="1" x14ac:dyDescent="0.4">
      <c r="A157" s="181">
        <v>4704550</v>
      </c>
      <c r="B157" s="143" t="s">
        <v>246</v>
      </c>
      <c r="C157" s="127"/>
      <c r="D157" s="127"/>
      <c r="E157" s="127"/>
      <c r="F157" s="127"/>
      <c r="G157" s="127"/>
      <c r="H157" s="127"/>
      <c r="I157" s="127"/>
      <c r="J157" s="127"/>
      <c r="K157" s="127"/>
      <c r="L157" s="127"/>
      <c r="M157" s="127"/>
      <c r="N157" s="127"/>
      <c r="O157" s="162"/>
      <c r="P157" s="163"/>
      <c r="Q157" s="164"/>
      <c r="R157" s="165"/>
      <c r="S157" s="166"/>
      <c r="T157" s="167"/>
      <c r="U157" s="149"/>
      <c r="V157" s="143"/>
      <c r="W157" s="143"/>
      <c r="X157" s="143"/>
      <c r="Y157" s="143"/>
      <c r="Z157" s="143"/>
      <c r="AA157" s="143"/>
      <c r="AB157" s="143"/>
      <c r="AC157" s="143"/>
      <c r="AD157" s="168">
        <v>0.22203389830508474</v>
      </c>
      <c r="AE157" s="169">
        <v>0</v>
      </c>
      <c r="AF157" s="169">
        <v>0.9</v>
      </c>
      <c r="AG157" s="169">
        <v>0</v>
      </c>
      <c r="AH157" s="170">
        <v>0.9</v>
      </c>
      <c r="AI157" s="143">
        <v>0</v>
      </c>
      <c r="AJ157" s="143">
        <v>0</v>
      </c>
      <c r="AK157" s="143">
        <v>0</v>
      </c>
      <c r="AL157" s="143">
        <v>0</v>
      </c>
      <c r="AM157" s="143">
        <v>0</v>
      </c>
      <c r="AN157" s="143">
        <v>0</v>
      </c>
      <c r="AO157" s="143">
        <v>0</v>
      </c>
      <c r="AP157" s="143">
        <v>0</v>
      </c>
      <c r="AQ157" s="143">
        <v>0</v>
      </c>
      <c r="AR157" s="143">
        <v>0</v>
      </c>
      <c r="AS157" s="143">
        <v>0</v>
      </c>
      <c r="AT157" s="143">
        <v>0</v>
      </c>
      <c r="AU157" s="127">
        <v>0</v>
      </c>
      <c r="AV157" s="143">
        <v>0</v>
      </c>
      <c r="AW157" s="143">
        <v>0</v>
      </c>
      <c r="AX157" s="151"/>
      <c r="AY157" s="152">
        <v>0</v>
      </c>
      <c r="AZ157" s="171">
        <v>0</v>
      </c>
      <c r="BA157" s="172">
        <v>0</v>
      </c>
      <c r="BB157" s="201">
        <v>166226.21514799172</v>
      </c>
      <c r="BC157" s="202">
        <v>170</v>
      </c>
      <c r="BD157" s="203">
        <v>198336.71636062642</v>
      </c>
      <c r="BE157" s="202">
        <v>42</v>
      </c>
      <c r="BF157" s="203">
        <v>45345.689509054784</v>
      </c>
      <c r="BG157" s="202">
        <v>130</v>
      </c>
      <c r="BH157" s="203">
        <v>148839.02413893049</v>
      </c>
      <c r="BI157" s="202">
        <v>9</v>
      </c>
      <c r="BJ157" s="203">
        <v>9346.3142211417653</v>
      </c>
      <c r="BK157" s="204">
        <v>401867.74422975344</v>
      </c>
      <c r="BL157" s="13"/>
    </row>
    <row r="158" spans="1:64" ht="15" thickBot="1" x14ac:dyDescent="0.4">
      <c r="A158" s="181"/>
      <c r="B158" s="143"/>
      <c r="C158" s="127"/>
      <c r="D158" s="127"/>
      <c r="E158" s="127"/>
      <c r="F158" s="127"/>
      <c r="G158" s="127"/>
      <c r="H158" s="127"/>
      <c r="I158" s="127"/>
      <c r="J158" s="127"/>
      <c r="K158" s="127"/>
      <c r="L158" s="127"/>
      <c r="M158" s="127"/>
      <c r="N158" s="127"/>
      <c r="O158" s="319"/>
      <c r="P158" s="163"/>
      <c r="Q158" s="320"/>
      <c r="R158" s="165"/>
      <c r="S158" s="166"/>
      <c r="T158" s="167"/>
      <c r="U158" s="149"/>
      <c r="V158" s="143"/>
      <c r="W158" s="143"/>
      <c r="X158" s="143"/>
      <c r="Y158" s="143"/>
      <c r="Z158" s="143"/>
      <c r="AA158" s="143"/>
      <c r="AB158" s="143"/>
      <c r="AC158" s="143"/>
      <c r="AD158" s="168"/>
      <c r="AE158" s="169"/>
      <c r="AF158" s="169"/>
      <c r="AG158" s="169"/>
      <c r="AH158" s="170"/>
      <c r="AI158" s="143"/>
      <c r="AJ158" s="143"/>
      <c r="AK158" s="143"/>
      <c r="AL158" s="143"/>
      <c r="AM158" s="143"/>
      <c r="AN158" s="143"/>
      <c r="AO158" s="143"/>
      <c r="AP158" s="143"/>
      <c r="AQ158" s="143"/>
      <c r="AR158" s="143"/>
      <c r="AS158" s="143"/>
      <c r="AT158" s="143"/>
      <c r="AU158" s="127"/>
      <c r="AV158" s="143"/>
      <c r="AW158" s="143"/>
      <c r="AX158" s="151"/>
      <c r="AY158" s="152"/>
      <c r="AZ158" s="205"/>
      <c r="BA158" s="206"/>
      <c r="BB158" s="207"/>
      <c r="BC158" s="1211" t="s">
        <v>99</v>
      </c>
      <c r="BD158" s="1212"/>
      <c r="BE158" s="1211" t="s">
        <v>100</v>
      </c>
      <c r="BF158" s="1212"/>
      <c r="BG158" s="1211" t="s">
        <v>101</v>
      </c>
      <c r="BH158" s="1212"/>
      <c r="BI158" s="1211" t="s">
        <v>102</v>
      </c>
      <c r="BJ158" s="1212"/>
      <c r="BK158" s="208"/>
      <c r="BL158" s="13"/>
    </row>
    <row r="159" spans="1:64" ht="14.5" x14ac:dyDescent="0.35">
      <c r="A159" s="181">
        <v>4799998</v>
      </c>
      <c r="B159" s="143" t="s">
        <v>247</v>
      </c>
      <c r="C159" s="127">
        <v>0</v>
      </c>
      <c r="D159" s="127"/>
      <c r="E159" s="127"/>
      <c r="F159" s="127"/>
      <c r="G159" s="127"/>
      <c r="H159" s="127">
        <v>0</v>
      </c>
      <c r="I159" s="127" t="s">
        <v>755</v>
      </c>
      <c r="J159" s="127">
        <v>0</v>
      </c>
      <c r="K159" s="127">
        <v>0</v>
      </c>
      <c r="L159" s="127">
        <v>0</v>
      </c>
      <c r="M159" s="127">
        <v>0</v>
      </c>
      <c r="N159" s="127">
        <v>0</v>
      </c>
      <c r="O159" s="162">
        <v>0</v>
      </c>
      <c r="P159" s="163" t="s">
        <v>108</v>
      </c>
      <c r="Q159" s="164">
        <v>0</v>
      </c>
      <c r="R159" s="165">
        <v>0</v>
      </c>
      <c r="S159" s="166">
        <v>0</v>
      </c>
      <c r="T159" s="167">
        <v>0</v>
      </c>
      <c r="U159" s="149" t="b">
        <v>1</v>
      </c>
      <c r="V159" s="143">
        <v>0</v>
      </c>
      <c r="W159" s="143">
        <v>0</v>
      </c>
      <c r="X159" s="143">
        <v>0</v>
      </c>
      <c r="Y159" s="143">
        <v>0</v>
      </c>
      <c r="Z159" s="143">
        <v>0</v>
      </c>
      <c r="AA159" s="143">
        <v>0</v>
      </c>
      <c r="AB159" s="143">
        <v>0</v>
      </c>
      <c r="AC159" s="143">
        <v>0</v>
      </c>
      <c r="AD159" s="168">
        <v>0</v>
      </c>
      <c r="AE159" s="169">
        <v>0.85</v>
      </c>
      <c r="AF159" s="169">
        <v>0</v>
      </c>
      <c r="AG159" s="169">
        <v>0</v>
      </c>
      <c r="AH159" s="170">
        <v>0.85</v>
      </c>
      <c r="AI159" s="143">
        <v>0</v>
      </c>
      <c r="AJ159" s="143">
        <v>0</v>
      </c>
      <c r="AK159" s="143">
        <v>0</v>
      </c>
      <c r="AL159" s="143">
        <v>0</v>
      </c>
      <c r="AM159" s="143">
        <v>0</v>
      </c>
      <c r="AN159" s="143">
        <v>0</v>
      </c>
      <c r="AO159" s="143">
        <v>0</v>
      </c>
      <c r="AP159" s="143">
        <v>0</v>
      </c>
      <c r="AQ159" s="143">
        <v>0</v>
      </c>
      <c r="AR159" s="143">
        <v>0</v>
      </c>
      <c r="AS159" s="143">
        <v>0</v>
      </c>
      <c r="AT159" s="143">
        <v>0</v>
      </c>
      <c r="AU159" s="127">
        <v>0</v>
      </c>
      <c r="AV159" s="143">
        <v>0</v>
      </c>
      <c r="AW159" s="143">
        <v>0</v>
      </c>
      <c r="AX159" s="151"/>
      <c r="AY159" s="152">
        <v>0</v>
      </c>
      <c r="AZ159" s="171" t="s">
        <v>721</v>
      </c>
      <c r="BA159" s="172">
        <v>0</v>
      </c>
      <c r="BB159" s="182" t="s">
        <v>721</v>
      </c>
      <c r="BC159" s="209"/>
      <c r="BD159" s="13"/>
      <c r="BE159" s="13"/>
      <c r="BF159" s="13"/>
      <c r="BG159" s="13"/>
      <c r="BH159" s="13"/>
      <c r="BI159" s="13"/>
      <c r="BJ159" s="13"/>
      <c r="BK159" s="13"/>
      <c r="BL159" s="13"/>
    </row>
    <row r="160" spans="1:64" ht="14.5" x14ac:dyDescent="0.35">
      <c r="A160" s="181">
        <v>4799999</v>
      </c>
      <c r="B160" s="143" t="s">
        <v>248</v>
      </c>
      <c r="C160" s="127">
        <v>596148.83361011336</v>
      </c>
      <c r="D160" s="127">
        <v>142103.83707225727</v>
      </c>
      <c r="E160" s="127">
        <v>237644.51640023544</v>
      </c>
      <c r="F160" s="127">
        <v>236805.43227896921</v>
      </c>
      <c r="G160" s="127">
        <v>1212702.6193615752</v>
      </c>
      <c r="H160" s="127">
        <v>674588.48076673516</v>
      </c>
      <c r="I160" s="127">
        <v>162660.73270612658</v>
      </c>
      <c r="J160" s="127">
        <v>287086.92679189646</v>
      </c>
      <c r="K160" s="127">
        <v>290084.30122998374</v>
      </c>
      <c r="L160" s="127">
        <v>1414420.4414947422</v>
      </c>
      <c r="M160" s="127">
        <v>1414420.4414947422</v>
      </c>
      <c r="N160" s="127">
        <v>1088899.8759620334</v>
      </c>
      <c r="O160" s="162">
        <v>325520.56553270877</v>
      </c>
      <c r="P160" s="163">
        <v>325520.56553270877</v>
      </c>
      <c r="Q160" s="164">
        <v>246415.43216471202</v>
      </c>
      <c r="R160" s="165">
        <v>1168005.0093300301</v>
      </c>
      <c r="S160" s="166">
        <v>1.0726468384415124</v>
      </c>
      <c r="T160" s="167">
        <v>0.82578346230325739</v>
      </c>
      <c r="U160" s="149" t="b">
        <v>0</v>
      </c>
      <c r="V160" s="143">
        <v>1156979.4612371859</v>
      </c>
      <c r="W160" s="143">
        <v>1156979.4612371861</v>
      </c>
      <c r="X160" s="143">
        <v>1156979.4612371861</v>
      </c>
      <c r="Y160" s="143">
        <v>535289.01530261815</v>
      </c>
      <c r="Z160" s="143">
        <v>127596.69855679115</v>
      </c>
      <c r="AA160" s="143">
        <v>213383.79277807061</v>
      </c>
      <c r="AB160" s="143">
        <v>212630.36932455358</v>
      </c>
      <c r="AC160" s="143">
        <v>1088899.8759620334</v>
      </c>
      <c r="AD160" s="168">
        <v>1</v>
      </c>
      <c r="AE160" s="169">
        <v>0</v>
      </c>
      <c r="AF160" s="169">
        <v>0</v>
      </c>
      <c r="AG160" s="169">
        <v>0.95</v>
      </c>
      <c r="AH160" s="170">
        <v>0.95</v>
      </c>
      <c r="AI160" s="143">
        <v>1034454.8821639317</v>
      </c>
      <c r="AJ160" s="143">
        <v>0</v>
      </c>
      <c r="AK160" s="143">
        <v>1156979.4612371861</v>
      </c>
      <c r="AL160" s="143">
        <v>1156426.383434668</v>
      </c>
      <c r="AM160" s="143">
        <v>1156426.383434668</v>
      </c>
      <c r="AN160" s="143">
        <v>0</v>
      </c>
      <c r="AO160" s="143">
        <v>1156426.383434668</v>
      </c>
      <c r="AP160" s="143">
        <v>1156426.3834346686</v>
      </c>
      <c r="AQ160" s="143">
        <v>1156426.3834346686</v>
      </c>
      <c r="AR160" s="143">
        <v>0</v>
      </c>
      <c r="AS160" s="143">
        <v>1156426.3834346686</v>
      </c>
      <c r="AT160" s="143">
        <v>1156426.3834346684</v>
      </c>
      <c r="AU160" s="127">
        <v>1156426.3834346684</v>
      </c>
      <c r="AV160" s="143">
        <v>0</v>
      </c>
      <c r="AW160" s="143">
        <v>1289</v>
      </c>
      <c r="AX160" s="151">
        <v>897.15002593845497</v>
      </c>
      <c r="AY160" s="152">
        <v>0</v>
      </c>
      <c r="AZ160" s="171" t="s">
        <v>721</v>
      </c>
      <c r="BA160" s="172">
        <v>1156426.3834346684</v>
      </c>
      <c r="BB160" s="182" t="s">
        <v>721</v>
      </c>
      <c r="BC160" s="209"/>
      <c r="BD160" s="13"/>
      <c r="BE160" s="13"/>
      <c r="BF160" s="13"/>
      <c r="BG160" s="13"/>
      <c r="BH160" s="13"/>
      <c r="BI160" s="13"/>
      <c r="BJ160" s="13"/>
      <c r="BK160" s="13"/>
      <c r="BL160" s="13"/>
    </row>
    <row r="161" spans="1:64" ht="14.5" x14ac:dyDescent="0.35">
      <c r="A161" s="210"/>
      <c r="B161" s="26"/>
      <c r="C161" s="66"/>
      <c r="D161" s="211"/>
      <c r="E161" s="66"/>
      <c r="F161" s="66"/>
      <c r="G161" s="26"/>
      <c r="H161" s="26"/>
      <c r="I161" s="26"/>
      <c r="J161" s="26"/>
      <c r="K161" s="26"/>
      <c r="L161" s="26"/>
      <c r="M161" s="26"/>
      <c r="N161" s="212"/>
      <c r="O161" s="66"/>
      <c r="P161" s="213"/>
      <c r="Q161" s="214"/>
      <c r="R161" s="215"/>
      <c r="S161" s="216"/>
      <c r="T161" s="217"/>
      <c r="V161" s="26"/>
      <c r="W161" s="26"/>
      <c r="X161" s="26"/>
      <c r="Y161" s="26"/>
      <c r="Z161" s="26"/>
      <c r="AA161" s="26"/>
      <c r="AB161" s="26"/>
      <c r="AC161" s="26"/>
      <c r="AD161" s="218"/>
      <c r="AE161" s="219"/>
      <c r="AF161" s="219"/>
      <c r="AG161" s="219"/>
      <c r="AH161" s="220"/>
      <c r="AI161" s="26"/>
      <c r="AJ161" s="26"/>
      <c r="AK161" s="26"/>
      <c r="AL161" s="26"/>
      <c r="AM161" s="26"/>
      <c r="AN161" s="26"/>
      <c r="AO161" s="26"/>
      <c r="AP161" s="26"/>
      <c r="AQ161" s="26"/>
      <c r="AR161" s="26"/>
      <c r="AS161" s="26"/>
      <c r="AT161" s="26"/>
      <c r="AU161" s="212"/>
      <c r="AV161" s="26"/>
      <c r="AW161" s="26"/>
      <c r="AX161" s="9"/>
      <c r="AY161" s="26"/>
      <c r="AZ161" s="221"/>
      <c r="BA161" s="222"/>
      <c r="BB161" s="223">
        <v>148841.21052842497</v>
      </c>
      <c r="BC161" s="209"/>
      <c r="BD161" s="13"/>
      <c r="BE161" s="13"/>
      <c r="BF161" s="13"/>
      <c r="BG161" s="13"/>
      <c r="BH161" s="13"/>
      <c r="BI161" s="13"/>
      <c r="BJ161" s="13"/>
      <c r="BK161" s="13"/>
      <c r="BL161" s="13"/>
    </row>
    <row r="162" spans="1:64" ht="23.5" thickBot="1" x14ac:dyDescent="0.3">
      <c r="A162" s="7"/>
      <c r="B162" s="224" t="s">
        <v>249</v>
      </c>
      <c r="C162" s="66">
        <v>126222453.56042092</v>
      </c>
      <c r="D162" s="66">
        <v>28325576.008212704</v>
      </c>
      <c r="E162" s="66">
        <v>75750761.508823514</v>
      </c>
      <c r="F162" s="66">
        <v>75730342.58544904</v>
      </c>
      <c r="G162" s="66">
        <v>306029133.66290617</v>
      </c>
      <c r="H162" s="66">
        <v>125024727.76704089</v>
      </c>
      <c r="I162" s="66">
        <v>28222460.371174004</v>
      </c>
      <c r="J162" s="66">
        <v>77548274.499012381</v>
      </c>
      <c r="K162" s="66">
        <v>78328830.976789281</v>
      </c>
      <c r="L162" s="66">
        <v>309124293.61401665</v>
      </c>
      <c r="M162" s="26"/>
      <c r="N162" s="212"/>
      <c r="O162" s="66"/>
      <c r="P162" s="211"/>
      <c r="Q162" s="214"/>
      <c r="R162" s="215"/>
      <c r="S162" s="216"/>
      <c r="T162" s="217"/>
      <c r="V162" s="26"/>
      <c r="W162" s="26"/>
      <c r="X162" s="26"/>
      <c r="Y162" s="26"/>
      <c r="Z162" s="26"/>
      <c r="AA162" s="26"/>
      <c r="AB162" s="26"/>
      <c r="AC162" s="26"/>
      <c r="AD162" s="218"/>
      <c r="AE162" s="219"/>
      <c r="AF162" s="219"/>
      <c r="AG162" s="219"/>
      <c r="AH162" s="220"/>
      <c r="AI162" s="26"/>
      <c r="AJ162" s="26"/>
      <c r="AK162" s="26"/>
      <c r="AL162" s="26"/>
      <c r="AM162" s="26"/>
      <c r="AN162" s="26"/>
      <c r="AO162" s="26"/>
      <c r="AP162" s="26"/>
      <c r="AQ162" s="26"/>
      <c r="AR162" s="26"/>
      <c r="AS162" s="26"/>
      <c r="AT162" s="26"/>
      <c r="AU162" s="212"/>
      <c r="AV162" s="26"/>
      <c r="AW162" s="26"/>
      <c r="AX162" s="9"/>
      <c r="AY162" s="26"/>
      <c r="AZ162" s="54"/>
      <c r="BA162" s="225"/>
      <c r="BB162" s="226">
        <v>198339.78982843051</v>
      </c>
      <c r="BC162" s="81"/>
      <c r="BD162" s="13"/>
      <c r="BE162" s="13"/>
      <c r="BF162" s="13"/>
      <c r="BG162" s="13"/>
      <c r="BH162" s="13"/>
      <c r="BI162" s="13"/>
      <c r="BJ162" s="13"/>
      <c r="BK162" s="13"/>
      <c r="BL162" s="13"/>
    </row>
    <row r="163" spans="1:64" ht="13" x14ac:dyDescent="0.3">
      <c r="C163" s="227"/>
      <c r="D163" s="228"/>
      <c r="E163" s="227"/>
      <c r="F163" s="227"/>
      <c r="G163" s="229"/>
      <c r="H163" s="26"/>
      <c r="I163" s="26"/>
      <c r="J163" s="26"/>
      <c r="K163" s="230"/>
      <c r="L163" s="231">
        <v>622799.38598334789</v>
      </c>
      <c r="M163" s="231"/>
      <c r="N163" s="232"/>
      <c r="P163" s="211"/>
      <c r="R163" s="26">
        <v>0</v>
      </c>
      <c r="AU163" s="212"/>
      <c r="AV163" s="6"/>
      <c r="AX163" s="9"/>
      <c r="AY163" s="66">
        <v>2119</v>
      </c>
      <c r="AZ163" s="61"/>
      <c r="BA163" s="233">
        <v>281155162.26112461</v>
      </c>
      <c r="BB163" s="61">
        <v>45346.492051907073</v>
      </c>
      <c r="BC163" s="208"/>
      <c r="BD163" s="234" t="s">
        <v>250</v>
      </c>
      <c r="BE163" s="235">
        <v>156877.71273386024</v>
      </c>
      <c r="BF163" s="13"/>
      <c r="BG163" s="236" t="s">
        <v>101</v>
      </c>
      <c r="BH163" s="237">
        <v>148839.02413893049</v>
      </c>
      <c r="BI163" s="13"/>
      <c r="BJ163" s="13"/>
      <c r="BK163" s="13"/>
      <c r="BL163" s="13"/>
    </row>
    <row r="164" spans="1:64" ht="38.5" thickBot="1" x14ac:dyDescent="0.35">
      <c r="D164" s="211"/>
      <c r="E164" s="66"/>
      <c r="F164" s="66"/>
      <c r="G164" s="26"/>
      <c r="H164" s="26"/>
      <c r="K164" s="70" t="s">
        <v>251</v>
      </c>
      <c r="L164" s="231">
        <v>21682296.510000002</v>
      </c>
      <c r="M164" s="231">
        <v>21682296.510000002</v>
      </c>
      <c r="N164" s="232" t="s">
        <v>251</v>
      </c>
      <c r="R164" s="26"/>
      <c r="U164" s="238" t="s">
        <v>252</v>
      </c>
      <c r="V164" s="231">
        <v>0</v>
      </c>
      <c r="X164" s="231">
        <v>0</v>
      </c>
      <c r="AS164" s="8" t="s">
        <v>253</v>
      </c>
      <c r="AT164" s="8"/>
      <c r="AU164" s="232">
        <v>0</v>
      </c>
      <c r="AV164" s="6"/>
      <c r="AX164" s="9"/>
      <c r="AY164" s="6"/>
      <c r="AZ164" s="239"/>
      <c r="BA164" s="7"/>
      <c r="BB164" s="61"/>
      <c r="BC164" s="208"/>
      <c r="BD164" s="240" t="s">
        <v>254</v>
      </c>
      <c r="BE164" s="241">
        <v>9346.3142211417653</v>
      </c>
      <c r="BF164" s="13"/>
      <c r="BG164" s="242" t="s">
        <v>99</v>
      </c>
      <c r="BH164" s="243">
        <v>198336.71636062642</v>
      </c>
      <c r="BI164" s="13"/>
      <c r="BJ164" s="13"/>
      <c r="BK164" s="13"/>
      <c r="BL164" s="13"/>
    </row>
    <row r="165" spans="1:64" ht="13.5" thickBot="1" x14ac:dyDescent="0.35">
      <c r="H165" s="26"/>
      <c r="K165" s="70" t="s">
        <v>255</v>
      </c>
      <c r="L165" s="231">
        <v>2719228.17</v>
      </c>
      <c r="M165" s="231">
        <v>2719228.17</v>
      </c>
      <c r="N165" s="244" t="s">
        <v>256</v>
      </c>
      <c r="R165" s="6"/>
      <c r="U165" s="238" t="s">
        <v>257</v>
      </c>
      <c r="V165" s="231">
        <v>21682296.510000002</v>
      </c>
      <c r="X165" s="231">
        <v>21682296.510000002</v>
      </c>
      <c r="AS165" s="8" t="s">
        <v>258</v>
      </c>
      <c r="AT165" s="8"/>
      <c r="AU165" s="232">
        <v>21682296.510000002</v>
      </c>
      <c r="AV165" s="6"/>
      <c r="AX165" s="9"/>
      <c r="AY165" s="6"/>
      <c r="AZ165" s="245"/>
      <c r="BA165" s="7"/>
      <c r="BB165" s="61"/>
      <c r="BC165" s="13"/>
      <c r="BD165" s="246" t="s">
        <v>259</v>
      </c>
      <c r="BE165" s="241">
        <v>166224.02695500202</v>
      </c>
      <c r="BF165" s="13"/>
      <c r="BG165" s="247" t="s">
        <v>100</v>
      </c>
      <c r="BH165" s="248">
        <v>45345.689509054784</v>
      </c>
      <c r="BI165" s="13"/>
      <c r="BJ165" s="13"/>
      <c r="BK165" s="13"/>
      <c r="BL165" s="13"/>
    </row>
    <row r="166" spans="1:64" ht="39.5" thickBot="1" x14ac:dyDescent="0.35">
      <c r="K166" s="249" t="s">
        <v>260</v>
      </c>
      <c r="L166" s="231">
        <v>149262.65</v>
      </c>
      <c r="M166" s="231">
        <v>0</v>
      </c>
      <c r="N166" s="250" t="s">
        <v>261</v>
      </c>
      <c r="R166" s="6"/>
      <c r="X166" s="53">
        <v>0</v>
      </c>
      <c r="AS166" s="251" t="s">
        <v>262</v>
      </c>
      <c r="AT166" s="8"/>
      <c r="AU166" s="232">
        <v>0</v>
      </c>
      <c r="AV166" s="6"/>
      <c r="AX166" s="9"/>
      <c r="AY166" s="6"/>
      <c r="BA166" s="7"/>
      <c r="BB166" s="3"/>
      <c r="BC166" s="208"/>
      <c r="BD166" s="13"/>
      <c r="BE166" s="13"/>
      <c r="BF166" s="13"/>
      <c r="BG166" s="252" t="s">
        <v>263</v>
      </c>
      <c r="BH166" s="253">
        <v>392521.43000861164</v>
      </c>
      <c r="BI166" s="13"/>
      <c r="BJ166" s="13"/>
      <c r="BK166" s="13"/>
      <c r="BL166" s="13"/>
    </row>
    <row r="167" spans="1:64" ht="13" x14ac:dyDescent="0.3">
      <c r="R167" s="6"/>
      <c r="X167" s="26"/>
      <c r="AS167" s="254" t="s">
        <v>264</v>
      </c>
      <c r="AT167" s="8"/>
      <c r="AU167" s="232"/>
      <c r="AV167" s="6"/>
      <c r="AX167" s="9"/>
      <c r="AY167" s="6"/>
      <c r="AZ167" s="6">
        <v>3054284.1831401433</v>
      </c>
      <c r="BA167" s="7"/>
      <c r="BB167" s="3">
        <v>1156467</v>
      </c>
      <c r="BC167" s="13"/>
      <c r="BD167" s="13"/>
      <c r="BE167" s="13"/>
      <c r="BF167" s="13"/>
      <c r="BG167" s="13"/>
      <c r="BH167" s="13"/>
      <c r="BI167" s="13"/>
      <c r="BJ167" s="13"/>
      <c r="BK167" s="13"/>
      <c r="BL167" s="13"/>
    </row>
    <row r="168" spans="1:64" x14ac:dyDescent="0.25">
      <c r="AZ168" s="6">
        <v>281154467.90999997</v>
      </c>
      <c r="BB168" s="7">
        <v>282315626.48487729</v>
      </c>
      <c r="BD168" s="61"/>
    </row>
  </sheetData>
  <mergeCells count="12">
    <mergeCell ref="BG13:BH13"/>
    <mergeCell ref="BI13:BJ13"/>
    <mergeCell ref="BC158:BD158"/>
    <mergeCell ref="BE158:BF158"/>
    <mergeCell ref="BG158:BH158"/>
    <mergeCell ref="BI158:BJ158"/>
    <mergeCell ref="BE13:BF13"/>
    <mergeCell ref="C8:E8"/>
    <mergeCell ref="Q8:S8"/>
    <mergeCell ref="C9:E9"/>
    <mergeCell ref="BC9:BD9"/>
    <mergeCell ref="BC13:BD13"/>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P168"/>
  <sheetViews>
    <sheetView workbookViewId="0"/>
  </sheetViews>
  <sheetFormatPr defaultColWidth="18.1796875" defaultRowHeight="12.5" x14ac:dyDescent="0.25"/>
  <cols>
    <col min="1" max="1" width="16.26953125" style="2" customWidth="1"/>
    <col min="2" max="2" width="41.26953125" style="3" customWidth="1"/>
    <col min="3" max="3" width="26.1796875" style="3" customWidth="1"/>
    <col min="4" max="4" width="24" style="4" customWidth="1"/>
    <col min="5" max="5" width="23.81640625" style="3" customWidth="1"/>
    <col min="6" max="6" width="18.1796875" style="3" customWidth="1"/>
    <col min="7" max="10" width="18.1796875" style="6" customWidth="1"/>
    <col min="11" max="11" width="22" style="6" customWidth="1"/>
    <col min="12" max="13" width="18.1796875" style="6" customWidth="1"/>
    <col min="14" max="14" width="18.1796875" style="7" customWidth="1"/>
    <col min="15" max="16" width="13.81640625" style="3" customWidth="1"/>
    <col min="17" max="17" width="16.81640625" style="3" customWidth="1"/>
    <col min="18" max="18" width="23" style="3" customWidth="1"/>
    <col min="19" max="19" width="19" style="3" customWidth="1"/>
    <col min="20" max="22" width="18.1796875" style="6" customWidth="1"/>
    <col min="23" max="23" width="13.81640625" style="6" bestFit="1" customWidth="1"/>
    <col min="24" max="32" width="18.1796875" style="6" customWidth="1"/>
    <col min="33" max="33" width="12" style="6" customWidth="1"/>
    <col min="34" max="34" width="10.453125" style="6" customWidth="1"/>
    <col min="35" max="35" width="13.453125" style="6" bestFit="1" customWidth="1"/>
    <col min="36" max="36" width="14" style="6" customWidth="1"/>
    <col min="37" max="39" width="18.1796875" style="6" customWidth="1"/>
    <col min="40" max="40" width="22.54296875" style="6" customWidth="1"/>
    <col min="41" max="43" width="18.1796875" style="6" customWidth="1"/>
    <col min="44" max="44" width="22.54296875" style="6" customWidth="1"/>
    <col min="45" max="47" width="18.1796875" style="6" customWidth="1"/>
    <col min="48" max="48" width="19.26953125" style="6" customWidth="1"/>
    <col min="49" max="49" width="18.1796875" style="7" customWidth="1"/>
    <col min="50" max="51" width="18.1796875" style="6" customWidth="1"/>
    <col min="52" max="52" width="18.1796875" style="9" customWidth="1"/>
    <col min="53" max="54" width="18.1796875" style="6" customWidth="1"/>
    <col min="55" max="55" width="18.1796875" style="7" customWidth="1"/>
    <col min="56" max="16384" width="18.1796875" style="3"/>
  </cols>
  <sheetData>
    <row r="1" spans="1:65" ht="13" x14ac:dyDescent="0.3">
      <c r="F1" s="5"/>
      <c r="AB1" s="8" t="s">
        <v>25</v>
      </c>
      <c r="AW1" s="6"/>
      <c r="AX1" s="7"/>
      <c r="AZ1" s="6"/>
      <c r="BA1" s="9"/>
      <c r="BC1" s="6"/>
      <c r="BD1" s="2"/>
      <c r="BE1" s="10" t="s">
        <v>26</v>
      </c>
      <c r="BF1" s="11"/>
      <c r="BG1" s="11" t="s">
        <v>27</v>
      </c>
      <c r="BH1" s="12" t="s">
        <v>28</v>
      </c>
    </row>
    <row r="2" spans="1:65" ht="13" x14ac:dyDescent="0.3">
      <c r="F2" s="5"/>
      <c r="Q2" s="13"/>
      <c r="R2" s="13"/>
      <c r="S2" s="13"/>
      <c r="X2" s="6" t="s">
        <v>29</v>
      </c>
      <c r="AA2" s="6" t="s">
        <v>30</v>
      </c>
      <c r="AW2" s="6"/>
      <c r="AX2" s="7"/>
      <c r="AZ2" s="6"/>
      <c r="BA2" s="9"/>
      <c r="BC2" s="6"/>
      <c r="BD2" s="2"/>
      <c r="BE2" s="14" t="s">
        <v>31</v>
      </c>
      <c r="BF2" s="15">
        <v>0.66</v>
      </c>
      <c r="BG2" s="16">
        <f>BB42</f>
        <v>402694.93341200409</v>
      </c>
      <c r="BH2" s="17">
        <f>SUM(BG2:BG4)*0.66</f>
        <v>411324.78803045995</v>
      </c>
    </row>
    <row r="3" spans="1:65" ht="13" x14ac:dyDescent="0.3">
      <c r="B3" s="18"/>
      <c r="G3" s="19"/>
      <c r="H3" s="19"/>
      <c r="N3" s="337">
        <f>Q3</f>
        <v>21086013</v>
      </c>
      <c r="O3" s="21"/>
      <c r="P3" s="21"/>
      <c r="Q3" s="338">
        <v>21086013</v>
      </c>
      <c r="R3" s="13" t="s">
        <v>770</v>
      </c>
      <c r="S3" s="6"/>
      <c r="X3" s="25">
        <f>A12+A11</f>
        <v>284479903.83999997</v>
      </c>
      <c r="Z3" s="26"/>
      <c r="AA3" s="27">
        <f>A8-A9-A10-A11</f>
        <v>284479903.83999997</v>
      </c>
      <c r="AW3" s="6"/>
      <c r="AX3" s="7"/>
      <c r="AZ3" s="6"/>
      <c r="BA3" s="9"/>
      <c r="BC3" s="6"/>
      <c r="BD3" s="2"/>
      <c r="BE3" s="14" t="s">
        <v>32</v>
      </c>
      <c r="BF3" s="28">
        <v>0.17499999999999999</v>
      </c>
      <c r="BG3" s="16">
        <f>BB16</f>
        <v>109900.27779574787</v>
      </c>
      <c r="BH3" s="17">
        <f>SUM(BG2:BG4)*0.175</f>
        <v>109063.39076565225</v>
      </c>
    </row>
    <row r="4" spans="1:65" ht="15" thickBot="1" x14ac:dyDescent="0.4">
      <c r="B4" s="8" t="s">
        <v>33</v>
      </c>
      <c r="E4" s="29" t="s">
        <v>728</v>
      </c>
      <c r="F4" s="29"/>
      <c r="G4" s="30"/>
      <c r="H4" s="31"/>
      <c r="N4" s="339">
        <f>Q13</f>
        <v>21086013.000000011</v>
      </c>
      <c r="O4" s="66"/>
      <c r="P4" s="66"/>
      <c r="Q4" s="340">
        <f>P13</f>
        <v>25530317.791196533</v>
      </c>
      <c r="R4" s="36" t="s">
        <v>771</v>
      </c>
      <c r="S4" s="26"/>
      <c r="T4" s="26"/>
      <c r="U4" s="26"/>
      <c r="V4" s="26"/>
      <c r="Y4" s="26"/>
      <c r="Z4" s="26"/>
      <c r="AA4" s="26"/>
      <c r="AW4" s="6"/>
      <c r="AX4" s="7"/>
      <c r="AZ4" s="6"/>
      <c r="BA4" s="9"/>
      <c r="BC4" s="6"/>
      <c r="BD4" s="2"/>
      <c r="BE4" s="37" t="s">
        <v>35</v>
      </c>
      <c r="BF4" s="38">
        <v>0.16500000000000001</v>
      </c>
      <c r="BG4" s="39">
        <f>BB23</f>
        <v>110624.16459597521</v>
      </c>
      <c r="BH4" s="40">
        <f>SUM(BG2:BG4)*0.165</f>
        <v>102831.19700761499</v>
      </c>
    </row>
    <row r="5" spans="1:65" ht="13.5" thickBot="1" x14ac:dyDescent="0.35">
      <c r="B5" s="8" t="s">
        <v>36</v>
      </c>
      <c r="E5" s="41" t="s">
        <v>772</v>
      </c>
      <c r="F5" s="42">
        <f>A8</f>
        <v>308792305</v>
      </c>
      <c r="G5" s="105"/>
      <c r="H5" s="42"/>
      <c r="N5" s="43">
        <f>N3-N4</f>
        <v>0</v>
      </c>
      <c r="Q5" s="341">
        <f>Q3/Q4</f>
        <v>0.82592050645256609</v>
      </c>
      <c r="R5" s="45" t="s">
        <v>773</v>
      </c>
      <c r="S5" s="6"/>
      <c r="AA5" s="29"/>
      <c r="AF5" s="29"/>
      <c r="AM5" s="46" t="s">
        <v>39</v>
      </c>
      <c r="AN5" s="47"/>
      <c r="AO5" s="47"/>
      <c r="AP5" s="47"/>
      <c r="AQ5" s="48" t="s">
        <v>40</v>
      </c>
      <c r="AR5" s="29"/>
      <c r="AS5" s="29"/>
      <c r="AT5" s="29"/>
      <c r="AU5" s="48" t="s">
        <v>41</v>
      </c>
      <c r="AV5" s="29"/>
      <c r="AW5" s="29"/>
      <c r="AX5" s="49"/>
      <c r="AY5" s="50">
        <f>AU55</f>
        <v>1055075.1746718728</v>
      </c>
      <c r="AZ5" s="8" t="s">
        <v>42</v>
      </c>
      <c r="BA5" s="9"/>
      <c r="BC5" s="6"/>
      <c r="BD5" s="2"/>
    </row>
    <row r="6" spans="1:65" ht="13.5" thickBot="1" x14ac:dyDescent="0.35">
      <c r="B6" s="8" t="s">
        <v>43</v>
      </c>
      <c r="E6" s="41" t="s">
        <v>774</v>
      </c>
      <c r="F6" s="308">
        <v>309747094</v>
      </c>
      <c r="H6" s="105"/>
      <c r="Y6" s="29"/>
      <c r="Z6" s="29"/>
      <c r="AA6" s="29"/>
      <c r="AB6" s="52"/>
      <c r="AC6" s="52"/>
      <c r="AD6" s="52"/>
      <c r="AE6" s="52"/>
      <c r="AF6" s="29"/>
      <c r="AM6" s="47"/>
      <c r="AN6" s="47"/>
      <c r="AO6" s="47"/>
      <c r="AP6" s="47"/>
      <c r="AQ6" s="47"/>
      <c r="AR6" s="29"/>
      <c r="AS6" s="29"/>
      <c r="AT6" s="29"/>
      <c r="AU6" s="47"/>
      <c r="AV6" s="29"/>
      <c r="AW6" s="29"/>
      <c r="AX6" s="49"/>
      <c r="AY6" s="53">
        <f>AY5-AY7</f>
        <v>881944.72403444117</v>
      </c>
      <c r="AZ6" s="8" t="s">
        <v>775</v>
      </c>
      <c r="BA6" s="9"/>
      <c r="BC6" s="6"/>
      <c r="BD6" s="2"/>
      <c r="BE6" s="342"/>
      <c r="BF6" s="343"/>
      <c r="BG6" s="343"/>
      <c r="BH6" s="344"/>
    </row>
    <row r="7" spans="1:65" ht="15" thickBot="1" x14ac:dyDescent="0.4">
      <c r="B7" s="8" t="s">
        <v>46</v>
      </c>
      <c r="E7" s="29"/>
      <c r="F7" s="309">
        <f>F5-F6</f>
        <v>-954789</v>
      </c>
      <c r="H7" s="54"/>
      <c r="O7"/>
      <c r="P7"/>
      <c r="Q7" s="345"/>
      <c r="R7"/>
      <c r="S7" s="56"/>
      <c r="T7" s="29"/>
      <c r="U7" s="29"/>
      <c r="V7" s="29"/>
      <c r="Y7" s="29"/>
      <c r="Z7" s="29"/>
      <c r="AA7" s="29"/>
      <c r="AB7" s="29"/>
      <c r="AC7" s="29"/>
      <c r="AD7" s="29"/>
      <c r="AE7" s="29"/>
      <c r="AF7" s="29"/>
      <c r="AM7" s="57" t="s">
        <v>47</v>
      </c>
      <c r="AN7" s="47"/>
      <c r="AO7" s="47"/>
      <c r="AP7" s="47"/>
      <c r="AQ7" s="57" t="s">
        <v>47</v>
      </c>
      <c r="AR7" s="52"/>
      <c r="AS7" s="52"/>
      <c r="AT7" s="52"/>
      <c r="AU7" s="57" t="s">
        <v>47</v>
      </c>
      <c r="AV7" s="52"/>
      <c r="AW7" s="52"/>
      <c r="AX7" s="58"/>
      <c r="AY7" s="53">
        <f>AY5*0.164093</f>
        <v>173130.45063743161</v>
      </c>
      <c r="AZ7" s="8" t="s">
        <v>776</v>
      </c>
      <c r="BA7" s="9"/>
      <c r="BC7" s="6"/>
      <c r="BD7" s="2"/>
      <c r="BE7" s="346"/>
      <c r="BF7" s="347"/>
      <c r="BG7" s="347"/>
      <c r="BH7" s="347"/>
    </row>
    <row r="8" spans="1:65" ht="14.5" x14ac:dyDescent="0.35">
      <c r="A8" s="310">
        <v>308792305</v>
      </c>
      <c r="B8" s="60" t="s">
        <v>777</v>
      </c>
      <c r="C8" s="1235" t="s">
        <v>48</v>
      </c>
      <c r="D8" s="1236"/>
      <c r="E8" s="1237"/>
      <c r="N8" s="62"/>
      <c r="O8"/>
      <c r="P8"/>
      <c r="Q8"/>
      <c r="R8"/>
      <c r="S8"/>
      <c r="T8" s="29"/>
      <c r="U8" s="29"/>
      <c r="V8" s="29"/>
      <c r="Y8" s="29"/>
      <c r="Z8" s="29"/>
      <c r="AA8" s="29"/>
      <c r="AB8" s="29"/>
      <c r="AC8" s="29"/>
      <c r="AD8" s="29"/>
      <c r="AE8" s="29"/>
      <c r="AF8" s="29"/>
      <c r="AM8" s="57" t="s">
        <v>50</v>
      </c>
      <c r="AN8" s="53">
        <f>$X13-$AJ13</f>
        <v>283137679.5074361</v>
      </c>
      <c r="AO8" s="47"/>
      <c r="AP8" s="47"/>
      <c r="AQ8" s="57" t="s">
        <v>50</v>
      </c>
      <c r="AR8" s="53">
        <f>$X13-$AJ13-$AN13</f>
        <v>280627847.25946295</v>
      </c>
      <c r="AS8" s="47"/>
      <c r="AT8" s="47"/>
      <c r="AU8" s="57" t="s">
        <v>50</v>
      </c>
      <c r="AV8" s="53">
        <f>$X13-$AJ13-$AN13-$AR13</f>
        <v>280627847.25946295</v>
      </c>
      <c r="AW8" s="29"/>
      <c r="AX8" s="49"/>
      <c r="AY8" s="29"/>
      <c r="AZ8" s="29"/>
      <c r="BA8" s="348" t="s">
        <v>778</v>
      </c>
      <c r="BC8" s="6"/>
      <c r="BD8" s="65"/>
      <c r="BE8" s="346"/>
      <c r="BF8" s="347"/>
      <c r="BG8" s="347"/>
      <c r="BH8" s="347"/>
    </row>
    <row r="9" spans="1:65" ht="13.75" customHeight="1" thickBot="1" x14ac:dyDescent="0.4">
      <c r="A9" s="349">
        <f>A8*0.07+1</f>
        <v>21615462.350000001</v>
      </c>
      <c r="B9" s="350" t="s">
        <v>779</v>
      </c>
      <c r="C9" s="1217" t="s">
        <v>780</v>
      </c>
      <c r="D9" s="1218"/>
      <c r="E9" s="1219"/>
      <c r="H9" s="70"/>
      <c r="I9" s="70"/>
      <c r="J9" s="70"/>
      <c r="K9" s="70"/>
      <c r="L9" s="71"/>
      <c r="M9" s="71"/>
      <c r="N9" s="72"/>
      <c r="O9" s="13"/>
      <c r="P9" s="13"/>
      <c r="Q9"/>
      <c r="R9" s="351"/>
      <c r="S9" s="352"/>
      <c r="T9" s="29"/>
      <c r="U9" s="29"/>
      <c r="X9" s="29"/>
      <c r="Y9" s="29"/>
      <c r="Z9" s="29"/>
      <c r="AA9" s="29"/>
      <c r="AB9" s="29"/>
      <c r="AC9" s="29"/>
      <c r="AD9" s="29"/>
      <c r="AE9" s="29"/>
      <c r="AL9" s="47"/>
      <c r="AM9" s="47"/>
      <c r="AN9" s="47"/>
      <c r="AO9" s="47"/>
      <c r="AP9" s="47"/>
      <c r="AQ9" s="47"/>
      <c r="AR9" s="47"/>
      <c r="AS9" s="47"/>
      <c r="AT9" s="29"/>
      <c r="AU9" s="47"/>
      <c r="AV9" s="47"/>
      <c r="AW9" s="74"/>
      <c r="AX9" s="29"/>
      <c r="AY9" s="29"/>
      <c r="BD9" s="353"/>
      <c r="BE9" s="354"/>
      <c r="BF9" s="347"/>
      <c r="BG9" s="347"/>
      <c r="BH9" s="347"/>
    </row>
    <row r="10" spans="1:65" ht="41.25" customHeight="1" thickBot="1" x14ac:dyDescent="0.4">
      <c r="A10" s="78">
        <f>D10</f>
        <v>2696938.81</v>
      </c>
      <c r="B10" s="350" t="s">
        <v>781</v>
      </c>
      <c r="C10" s="355" t="s">
        <v>782</v>
      </c>
      <c r="D10" s="81">
        <f>(269693881*0.01)</f>
        <v>2696938.81</v>
      </c>
      <c r="E10" s="81"/>
      <c r="F10" s="356"/>
      <c r="G10" s="71"/>
      <c r="H10" s="71"/>
      <c r="I10" s="71"/>
      <c r="J10" s="71"/>
      <c r="K10" s="71"/>
      <c r="L10" s="71"/>
      <c r="M10" s="71"/>
      <c r="N10" s="357"/>
      <c r="O10" s="84"/>
      <c r="P10" s="84"/>
      <c r="Q10"/>
      <c r="R10"/>
      <c r="S10" s="358"/>
      <c r="T10" s="86" t="s">
        <v>54</v>
      </c>
      <c r="U10" s="87" t="s">
        <v>55</v>
      </c>
      <c r="V10" s="29"/>
      <c r="X10" s="29"/>
      <c r="Y10" s="29"/>
      <c r="Z10" s="29"/>
      <c r="AA10" s="29"/>
      <c r="AB10" s="29"/>
      <c r="AC10" s="29"/>
      <c r="AD10" s="29"/>
      <c r="AE10" s="29"/>
      <c r="AF10" s="29"/>
      <c r="AG10" s="29"/>
      <c r="AH10" s="29"/>
      <c r="AI10" s="29"/>
      <c r="AJ10" s="29"/>
      <c r="AK10" s="29"/>
      <c r="AL10" s="47"/>
      <c r="AM10" s="47"/>
      <c r="AN10" s="47"/>
      <c r="AO10" s="47"/>
      <c r="AP10" s="47"/>
      <c r="AQ10" s="47"/>
      <c r="AR10" s="47"/>
      <c r="AS10" s="47"/>
      <c r="AT10" s="47"/>
      <c r="AU10" s="47"/>
      <c r="AV10" s="47"/>
      <c r="AW10" s="88"/>
      <c r="AX10" s="47"/>
      <c r="AY10" s="47"/>
      <c r="AZ10" s="89"/>
      <c r="BA10" s="47"/>
      <c r="BB10" s="47"/>
      <c r="BC10" s="74"/>
      <c r="BD10" s="359"/>
      <c r="BE10" s="360"/>
      <c r="BF10" s="361"/>
      <c r="BG10" s="361"/>
      <c r="BH10" s="361"/>
    </row>
    <row r="11" spans="1:65" ht="64" thickBot="1" x14ac:dyDescent="0.4">
      <c r="A11" s="78">
        <v>0</v>
      </c>
      <c r="B11" s="96" t="s">
        <v>736</v>
      </c>
      <c r="C11" s="313">
        <f>F6*0.05</f>
        <v>15487354.700000001</v>
      </c>
      <c r="D11" s="160" t="s">
        <v>737</v>
      </c>
      <c r="E11" s="314"/>
      <c r="N11" s="100"/>
      <c r="O11" s="101" t="s">
        <v>56</v>
      </c>
      <c r="P11" s="101"/>
      <c r="Q11"/>
      <c r="R11" s="362" t="s">
        <v>783</v>
      </c>
      <c r="S11" s="363"/>
      <c r="T11" s="103" t="s">
        <v>784</v>
      </c>
      <c r="U11" s="104" t="s">
        <v>58</v>
      </c>
      <c r="V11" s="29" t="s">
        <v>59</v>
      </c>
      <c r="X11" s="29"/>
      <c r="Y11" s="29"/>
      <c r="Z11" s="29"/>
      <c r="AA11" s="29"/>
      <c r="AB11" s="29"/>
      <c r="AC11" s="29"/>
      <c r="AD11" s="29"/>
      <c r="AE11" s="29"/>
      <c r="AF11" s="29"/>
      <c r="AG11" s="29"/>
      <c r="AH11" s="29"/>
      <c r="AI11" s="29"/>
      <c r="AJ11" s="29"/>
      <c r="AK11" s="29"/>
      <c r="AL11" s="47"/>
      <c r="AM11" s="47"/>
      <c r="AN11" s="47"/>
      <c r="AO11" s="47"/>
      <c r="AP11" s="47"/>
      <c r="AQ11" s="47"/>
      <c r="AR11" s="47"/>
      <c r="AS11" s="47"/>
      <c r="AT11" s="47"/>
      <c r="AU11" s="47"/>
      <c r="AV11" s="47"/>
      <c r="AW11" s="88"/>
      <c r="AX11" s="1240" t="s">
        <v>785</v>
      </c>
      <c r="AY11" s="1240"/>
      <c r="AZ11" s="1240"/>
      <c r="BA11" s="1240"/>
      <c r="BB11" s="1240"/>
      <c r="BD11" s="364"/>
      <c r="BE11" s="208"/>
      <c r="BF11" s="365"/>
      <c r="BG11" s="109"/>
      <c r="BH11" s="13"/>
      <c r="BI11" s="13"/>
      <c r="BJ11" s="13"/>
      <c r="BK11" s="13"/>
      <c r="BL11" s="13"/>
      <c r="BM11" s="98"/>
    </row>
    <row r="12" spans="1:65" ht="63.5" thickBot="1" x14ac:dyDescent="0.3">
      <c r="A12" s="366">
        <f>A8-SUM(A9:A11)</f>
        <v>284479903.83999997</v>
      </c>
      <c r="B12" s="367" t="s">
        <v>60</v>
      </c>
      <c r="C12" s="368" t="s">
        <v>61</v>
      </c>
      <c r="D12" s="369" t="s">
        <v>62</v>
      </c>
      <c r="E12" s="369" t="s">
        <v>63</v>
      </c>
      <c r="F12" s="369" t="s">
        <v>64</v>
      </c>
      <c r="G12" s="369" t="s">
        <v>65</v>
      </c>
      <c r="H12" s="369" t="s">
        <v>66</v>
      </c>
      <c r="I12" s="369" t="s">
        <v>67</v>
      </c>
      <c r="J12" s="369" t="s">
        <v>68</v>
      </c>
      <c r="K12" s="369" t="s">
        <v>69</v>
      </c>
      <c r="L12" s="369" t="s">
        <v>70</v>
      </c>
      <c r="M12" s="369" t="s">
        <v>70</v>
      </c>
      <c r="N12" s="370" t="s">
        <v>71</v>
      </c>
      <c r="O12" s="371" t="s">
        <v>72</v>
      </c>
      <c r="P12" s="114" t="s">
        <v>73</v>
      </c>
      <c r="Q12" s="372" t="s">
        <v>786</v>
      </c>
      <c r="R12" s="373" t="s">
        <v>75</v>
      </c>
      <c r="S12" s="373" t="s">
        <v>76</v>
      </c>
      <c r="T12" s="373" t="s">
        <v>787</v>
      </c>
      <c r="U12" s="374" t="s">
        <v>77</v>
      </c>
      <c r="V12" s="373" t="s">
        <v>78</v>
      </c>
      <c r="W12" s="375" t="s">
        <v>79</v>
      </c>
      <c r="X12" s="375" t="s">
        <v>80</v>
      </c>
      <c r="Y12" s="373" t="s">
        <v>788</v>
      </c>
      <c r="Z12" s="373" t="s">
        <v>789</v>
      </c>
      <c r="AA12" s="373" t="s">
        <v>790</v>
      </c>
      <c r="AB12" s="373" t="s">
        <v>791</v>
      </c>
      <c r="AC12" s="373" t="s">
        <v>792</v>
      </c>
      <c r="AD12" s="376" t="s">
        <v>86</v>
      </c>
      <c r="AE12" s="377" t="s">
        <v>87</v>
      </c>
      <c r="AF12" s="377" t="s">
        <v>88</v>
      </c>
      <c r="AG12" s="377" t="s">
        <v>89</v>
      </c>
      <c r="AH12" s="377" t="s">
        <v>90</v>
      </c>
      <c r="AI12" s="377" t="s">
        <v>91</v>
      </c>
      <c r="AJ12" s="377" t="s">
        <v>92</v>
      </c>
      <c r="AK12" s="377" t="s">
        <v>93</v>
      </c>
      <c r="AL12" s="377" t="s">
        <v>94</v>
      </c>
      <c r="AM12" s="377" t="s">
        <v>95</v>
      </c>
      <c r="AN12" s="377" t="s">
        <v>92</v>
      </c>
      <c r="AO12" s="377" t="s">
        <v>93</v>
      </c>
      <c r="AP12" s="377" t="s">
        <v>94</v>
      </c>
      <c r="AQ12" s="377" t="s">
        <v>95</v>
      </c>
      <c r="AR12" s="377" t="s">
        <v>92</v>
      </c>
      <c r="AS12" s="377" t="s">
        <v>93</v>
      </c>
      <c r="AT12" s="377" t="s">
        <v>94</v>
      </c>
      <c r="AU12" s="378" t="s">
        <v>96</v>
      </c>
      <c r="AV12" s="377" t="s">
        <v>92</v>
      </c>
      <c r="AW12" s="377" t="s">
        <v>11</v>
      </c>
      <c r="AX12" s="377" t="s">
        <v>97</v>
      </c>
      <c r="AY12" s="379" t="s">
        <v>12</v>
      </c>
      <c r="AZ12" s="380" t="s">
        <v>13</v>
      </c>
      <c r="BA12" s="381" t="s">
        <v>14</v>
      </c>
      <c r="BB12" s="382" t="s">
        <v>16</v>
      </c>
      <c r="BC12" s="81"/>
      <c r="BD12" s="13"/>
      <c r="BE12" s="208">
        <f>BD12-BC12</f>
        <v>0</v>
      </c>
      <c r="BF12" s="13"/>
      <c r="BG12" s="13"/>
      <c r="BH12" s="13"/>
      <c r="BI12" s="13"/>
      <c r="BJ12" s="383" t="s">
        <v>793</v>
      </c>
      <c r="BK12" s="1238" t="s">
        <v>98</v>
      </c>
      <c r="BL12" s="13"/>
    </row>
    <row r="13" spans="1:65" ht="13.5" thickBot="1" x14ac:dyDescent="0.35">
      <c r="A13" s="127"/>
      <c r="B13" s="26"/>
      <c r="C13" s="130">
        <f t="shared" ref="C13:Q13" si="0">SUM(C15:C160)</f>
        <v>125024727.76704089</v>
      </c>
      <c r="D13" s="315">
        <f t="shared" si="0"/>
        <v>28222460.371174004</v>
      </c>
      <c r="E13" s="130">
        <f t="shared" si="0"/>
        <v>77548274.499012381</v>
      </c>
      <c r="F13" s="130">
        <f t="shared" si="0"/>
        <v>78328830.976789281</v>
      </c>
      <c r="G13" s="130">
        <f t="shared" si="0"/>
        <v>309124293.61401665</v>
      </c>
      <c r="H13" s="130">
        <f t="shared" si="0"/>
        <v>124004257.4157704</v>
      </c>
      <c r="I13" s="130">
        <f t="shared" si="0"/>
        <v>28295807.881266035</v>
      </c>
      <c r="J13" s="130">
        <f t="shared" si="0"/>
        <v>77053876.324166253</v>
      </c>
      <c r="K13" s="130">
        <f t="shared" si="0"/>
        <v>78908916.026190147</v>
      </c>
      <c r="L13" s="130">
        <f t="shared" si="0"/>
        <v>308262857.64739275</v>
      </c>
      <c r="M13" s="130">
        <f>SUM(M15:M160)</f>
        <v>308262857.64739275</v>
      </c>
      <c r="N13" s="131">
        <f>SUM(N15:N160)</f>
        <v>285345569.25000012</v>
      </c>
      <c r="O13" s="132">
        <f t="shared" si="0"/>
        <v>22917288.397392735</v>
      </c>
      <c r="P13" s="132">
        <f t="shared" si="0"/>
        <v>25530317.791196533</v>
      </c>
      <c r="Q13" s="132">
        <f t="shared" si="0"/>
        <v>21086013.000000011</v>
      </c>
      <c r="R13" s="130">
        <f>SUM(R15:R160)</f>
        <v>287176844.64739257</v>
      </c>
      <c r="S13" s="130"/>
      <c r="T13" s="135"/>
      <c r="U13" s="135"/>
      <c r="V13" s="130">
        <f t="shared" ref="V13:AC13" si="1">SUM(V15:V160)</f>
        <v>284479903.84000021</v>
      </c>
      <c r="W13" s="130">
        <f t="shared" si="1"/>
        <v>284479903.84000003</v>
      </c>
      <c r="X13" s="130">
        <f t="shared" si="1"/>
        <v>284479903.84000003</v>
      </c>
      <c r="Y13" s="130">
        <f t="shared" si="1"/>
        <v>115330309.02970052</v>
      </c>
      <c r="Z13" s="130">
        <f t="shared" si="1"/>
        <v>25990249.856254403</v>
      </c>
      <c r="AA13" s="130">
        <f t="shared" si="1"/>
        <v>71651934.569761306</v>
      </c>
      <c r="AB13" s="130">
        <f t="shared" si="1"/>
        <v>72373075.794283882</v>
      </c>
      <c r="AC13" s="130">
        <f t="shared" si="1"/>
        <v>285345569.25000012</v>
      </c>
      <c r="AD13" s="135"/>
      <c r="AE13" s="135"/>
      <c r="AF13" s="135"/>
      <c r="AG13" s="135"/>
      <c r="AH13" s="135"/>
      <c r="AI13" s="130">
        <f t="shared" ref="AI13:AT13" si="2">SUM(AI15:AI160)</f>
        <v>259293076.19961369</v>
      </c>
      <c r="AJ13" s="130">
        <f t="shared" si="2"/>
        <v>1342224.3325639581</v>
      </c>
      <c r="AK13" s="130">
        <f>SUM(AK15:AK160)</f>
        <v>283352841.64791942</v>
      </c>
      <c r="AL13" s="130">
        <f t="shared" si="2"/>
        <v>283137679.5074361</v>
      </c>
      <c r="AM13" s="130">
        <f t="shared" si="2"/>
        <v>284479903.84000003</v>
      </c>
      <c r="AN13" s="130">
        <f t="shared" si="2"/>
        <v>2509832.247973131</v>
      </c>
      <c r="AO13" s="130">
        <f t="shared" si="2"/>
        <v>280628430.98668104</v>
      </c>
      <c r="AP13" s="130">
        <f t="shared" si="2"/>
        <v>280627847.25946295</v>
      </c>
      <c r="AQ13" s="130">
        <f t="shared" si="2"/>
        <v>284479903.83999997</v>
      </c>
      <c r="AR13" s="130">
        <f t="shared" si="2"/>
        <v>0</v>
      </c>
      <c r="AS13" s="130">
        <f t="shared" si="2"/>
        <v>280627847.25946295</v>
      </c>
      <c r="AT13" s="130">
        <f t="shared" si="2"/>
        <v>280627847.25946295</v>
      </c>
      <c r="AU13" s="130">
        <f>SUM(AU15:AU160)</f>
        <v>284479903.83999997</v>
      </c>
      <c r="AV13" s="130">
        <f>SUM(AV16:AV160)</f>
        <v>0</v>
      </c>
      <c r="AW13" s="130">
        <f>SUM(AW15:AW160)</f>
        <v>221535.00000000003</v>
      </c>
      <c r="AX13" s="137">
        <f>AVERAGE(AX15:AX160)</f>
        <v>1215.6221067187159</v>
      </c>
      <c r="AY13" s="138">
        <f>SUM(AY15:AY160)</f>
        <v>2080</v>
      </c>
      <c r="AZ13" s="139">
        <f>SUM(AZ15:AZ157)</f>
        <v>2983430.2875571754</v>
      </c>
      <c r="BA13" s="140">
        <f>SUM(BA15:BA160,AZ13)</f>
        <v>284479903.84000003</v>
      </c>
      <c r="BB13" s="384">
        <f>SUM(BB15:BB160,BB164,BH166)</f>
        <v>284479903.84000009</v>
      </c>
      <c r="BC13" s="1211" t="s">
        <v>99</v>
      </c>
      <c r="BD13" s="1212"/>
      <c r="BE13" s="1211" t="s">
        <v>100</v>
      </c>
      <c r="BF13" s="1212"/>
      <c r="BG13" s="1211" t="s">
        <v>101</v>
      </c>
      <c r="BH13" s="1212"/>
      <c r="BI13" s="1211" t="s">
        <v>102</v>
      </c>
      <c r="BJ13" s="1212"/>
      <c r="BK13" s="1239"/>
      <c r="BL13" s="13"/>
    </row>
    <row r="14" spans="1:65" ht="15" thickBot="1" x14ac:dyDescent="0.4">
      <c r="A14" s="127"/>
      <c r="B14" s="143"/>
      <c r="C14" s="143"/>
      <c r="D14" s="144"/>
      <c r="E14" s="143"/>
      <c r="F14" s="143"/>
      <c r="G14" s="143"/>
      <c r="H14" s="143"/>
      <c r="I14" s="143"/>
      <c r="J14" s="143"/>
      <c r="K14" s="143"/>
      <c r="L14" s="143"/>
      <c r="M14" s="143"/>
      <c r="N14" s="127"/>
      <c r="O14" s="146"/>
      <c r="P14" s="146"/>
      <c r="Q14" s="385"/>
      <c r="R14" s="148">
        <f>SUM(R13,A9)</f>
        <v>308792306.99739259</v>
      </c>
      <c r="S14" s="143"/>
      <c r="T14" s="149"/>
      <c r="U14" s="149"/>
      <c r="V14" s="150">
        <f>SUM(V13,A9,A10)</f>
        <v>308792305.00000024</v>
      </c>
      <c r="W14" s="148">
        <f>SUM(W13,A9,A11,A10)</f>
        <v>308792305.00000006</v>
      </c>
      <c r="X14" s="150">
        <f>SUM(X15:X165)</f>
        <v>308792305.00000006</v>
      </c>
      <c r="Y14" s="143"/>
      <c r="Z14" s="143"/>
      <c r="AA14" s="143"/>
      <c r="AB14" s="143"/>
      <c r="AC14" s="143"/>
      <c r="AD14" s="149"/>
      <c r="AE14" s="149"/>
      <c r="AF14" s="149"/>
      <c r="AG14" s="149"/>
      <c r="AH14" s="149"/>
      <c r="AI14" s="143"/>
      <c r="AJ14" s="143"/>
      <c r="AK14" s="143"/>
      <c r="AL14" s="143"/>
      <c r="AM14" s="143"/>
      <c r="AN14" s="143"/>
      <c r="AO14" s="143"/>
      <c r="AP14" s="143"/>
      <c r="AQ14" s="143"/>
      <c r="AR14" s="143"/>
      <c r="AS14" s="143"/>
      <c r="AT14" s="143"/>
      <c r="AU14" s="127"/>
      <c r="AV14" s="143"/>
      <c r="AW14" s="143"/>
      <c r="AX14" s="151"/>
      <c r="AY14" s="152"/>
      <c r="AZ14" s="153"/>
      <c r="BA14" s="140"/>
      <c r="BB14" s="322"/>
      <c r="BC14" s="331"/>
      <c r="BD14" s="333"/>
      <c r="BE14" s="155"/>
      <c r="BF14" s="333"/>
      <c r="BG14" s="332"/>
      <c r="BH14" s="333"/>
      <c r="BI14" s="331"/>
      <c r="BJ14" s="333"/>
      <c r="BK14" s="386"/>
      <c r="BL14" s="13"/>
    </row>
    <row r="15" spans="1:65" ht="14.5" x14ac:dyDescent="0.35">
      <c r="A15" s="161"/>
      <c r="B15" s="161" t="s">
        <v>103</v>
      </c>
      <c r="C15" s="127">
        <f>'[4]2019-2020 PRELIMINARY-Merged'!F8</f>
        <v>3058124.2220348641</v>
      </c>
      <c r="D15" s="127">
        <f>'[4]2019-2020 PRELIMINARY-Merged'!G8</f>
        <v>737392.85630427499</v>
      </c>
      <c r="E15" s="127">
        <f>'[4]2019-2020 PRELIMINARY-Merged'!H8</f>
        <v>2620198.0048949914</v>
      </c>
      <c r="F15" s="127">
        <f>'[4]2019-2020 PRELIMINARY-Merged'!I8</f>
        <v>2647554.5780777629</v>
      </c>
      <c r="G15" s="127">
        <f>'[4]2019-2020 PRELIMINARY-Merged'!J8</f>
        <v>9063269.6613118928</v>
      </c>
      <c r="H15" s="127">
        <f>'[4]2019-2020 PRELIMINARY-Merged'!K8</f>
        <v>2714438.16</v>
      </c>
      <c r="I15" s="127">
        <f>'[4]2019-2020 PRELIMINARY-Merged'!L8</f>
        <v>664430</v>
      </c>
      <c r="J15" s="127">
        <f>'[4]2019-2020 PRELIMINARY-Merged'!M8</f>
        <v>2327437</v>
      </c>
      <c r="K15" s="127">
        <f>'[4]2019-2020 PRELIMINARY-Merged'!N8</f>
        <v>2388104</v>
      </c>
      <c r="L15" s="127">
        <f>'[4]2019-2020 PRELIMINARY-Merged'!O8</f>
        <v>8094409.1600000001</v>
      </c>
      <c r="M15" s="127">
        <f>SUM(H15:K15)</f>
        <v>8094409.1600000001</v>
      </c>
      <c r="N15" s="127">
        <f>'[4]Hold Harmless Base-20'!Y7</f>
        <v>7303515.9455854613</v>
      </c>
      <c r="O15" s="162">
        <f t="shared" ref="O15:O78" si="3">M15-N15</f>
        <v>790893.21441453882</v>
      </c>
      <c r="P15" s="163">
        <f>IF(O15&gt;0,O15,"0")</f>
        <v>790893.21441453882</v>
      </c>
      <c r="Q15" s="387">
        <f>P15*$Q$5</f>
        <v>653214.9241991539</v>
      </c>
      <c r="R15" s="165">
        <f>M15-Q15</f>
        <v>7441194.2358008465</v>
      </c>
      <c r="S15" s="166">
        <f t="shared" ref="S15:S78" si="4">IF($R15&gt;0,$R15/N15,0)</f>
        <v>1.0188509604471534</v>
      </c>
      <c r="T15" s="167">
        <f t="shared" ref="T15:T78" si="5">IF(R15&gt;0,R15/L15,0)</f>
        <v>0.91930048119791941</v>
      </c>
      <c r="U15" s="149" t="b">
        <f>AND(S15&lt;100%,T15&lt;100%)</f>
        <v>0</v>
      </c>
      <c r="V15" s="143">
        <f t="shared" ref="V15:V78" si="6">R15/R$13*X$3</f>
        <v>7371312.3467686484</v>
      </c>
      <c r="W15" s="143">
        <f t="shared" ref="W15:W78" si="7">V15/V$13*AA$3</f>
        <v>7371312.3467686418</v>
      </c>
      <c r="X15" s="143">
        <f t="shared" ref="X15:X78" si="8">V15/V$13*AA$3</f>
        <v>7371312.3467686418</v>
      </c>
      <c r="Y15" s="143">
        <f>'[4]Hold Harmless Base-20'!L7</f>
        <v>2464348.9440189293</v>
      </c>
      <c r="Z15" s="143">
        <f>'[4]Hold Harmless Base-20'!M7</f>
        <v>594218.27722596203</v>
      </c>
      <c r="AA15" s="143">
        <f>'[4]Hold Harmless Base-20'!N7</f>
        <v>2111451.8958902727</v>
      </c>
      <c r="AB15" s="143">
        <f>'[4]Hold Harmless Base-20'!O7</f>
        <v>2133496.8284502979</v>
      </c>
      <c r="AC15" s="143">
        <f>SUM(Y15:AB15)</f>
        <v>7303515.9455854613</v>
      </c>
      <c r="AD15" s="168">
        <f>'[4]Populations-merg-FY20'!M8</f>
        <v>0.47382092107593177</v>
      </c>
      <c r="AE15" s="169">
        <f>IF($AD15&lt;0.15,0.85,0)</f>
        <v>0</v>
      </c>
      <c r="AF15" s="169">
        <f>IF(AND($AD15&gt;=0.15,$AD15&lt;0.3),0.9,0)</f>
        <v>0</v>
      </c>
      <c r="AG15" s="169">
        <f>IF($AD15&gt;=0.3,0.95,0)</f>
        <v>0.95</v>
      </c>
      <c r="AH15" s="170">
        <f>MAX(AE15:AG15)</f>
        <v>0.95</v>
      </c>
      <c r="AI15" s="143">
        <f>AC15*AH15</f>
        <v>6938340.1483061882</v>
      </c>
      <c r="AJ15" s="143">
        <f>IF(X15&lt;$AI15,$AI15,0)</f>
        <v>0</v>
      </c>
      <c r="AK15" s="143">
        <f>IF($AJ15=0,X15,0)</f>
        <v>7371312.3467686418</v>
      </c>
      <c r="AL15" s="143">
        <f>AK15/AK$13*AN$8</f>
        <v>7365714.9886003667</v>
      </c>
      <c r="AM15" s="143">
        <f>$AJ15+AL15</f>
        <v>7365714.9886003667</v>
      </c>
      <c r="AN15" s="143">
        <f>IF(AM15&lt;$AI15,$AI15,0)</f>
        <v>0</v>
      </c>
      <c r="AO15" s="143">
        <f>IF($AJ15+$AN15=0,AM15,0)</f>
        <v>7365714.9886003667</v>
      </c>
      <c r="AP15" s="143">
        <f t="shared" ref="AP15:AP78" si="9">AO15/AO$13*AR$8</f>
        <v>7365699.6673861034</v>
      </c>
      <c r="AQ15" s="143">
        <f>$AJ15+$AN15+AP15</f>
        <v>7365699.6673861034</v>
      </c>
      <c r="AR15" s="143">
        <f>IF(AQ15&lt;$AI15,$AI15,0)</f>
        <v>0</v>
      </c>
      <c r="AS15" s="143">
        <f>IF($AJ15+$AN15+$AR15=0,AQ15,0)</f>
        <v>7365699.6673861034</v>
      </c>
      <c r="AT15" s="143">
        <f t="shared" ref="AT15:AT78" si="10">AS15/AS$13*AV$8</f>
        <v>7365699.6673861034</v>
      </c>
      <c r="AU15" s="127">
        <f>$AJ15+$AN15+$AR15+AT15</f>
        <v>7365699.6673861034</v>
      </c>
      <c r="AV15" s="143">
        <f>IF(AU15&lt;$AI15,$AI15,0)</f>
        <v>0</v>
      </c>
      <c r="AW15" s="143">
        <f>'[4]Populations-merg-FY20'!K8</f>
        <v>4923.9470118210829</v>
      </c>
      <c r="AX15" s="151">
        <f>AU15/AW15</f>
        <v>1495.8933655668966</v>
      </c>
      <c r="AY15" s="152">
        <f>'[4]Populations-merg-FY20'!G8</f>
        <v>0</v>
      </c>
      <c r="AZ15" s="171">
        <f>AX15*AY15</f>
        <v>0</v>
      </c>
      <c r="BA15" s="172">
        <f>AU15-AZ15</f>
        <v>7365699.6673861034</v>
      </c>
      <c r="BB15" s="182">
        <f>BA15-BK15</f>
        <v>7364203.7740205368</v>
      </c>
      <c r="BC15" s="388">
        <f>'[4]Spc Sch Calculations-FY20'!C6</f>
        <v>1</v>
      </c>
      <c r="BD15" s="389">
        <f>BC15*AX15</f>
        <v>1495.8933655668966</v>
      </c>
      <c r="BE15" s="176">
        <f>'[4]Spc Sch Calculations-FY20'!D6</f>
        <v>0</v>
      </c>
      <c r="BF15" s="179">
        <f>BE15*AX15</f>
        <v>0</v>
      </c>
      <c r="BG15" s="390">
        <f>'[4]Spc Sch Calculations-FY20'!E6</f>
        <v>0</v>
      </c>
      <c r="BH15" s="179">
        <f>BG15*AX15</f>
        <v>0</v>
      </c>
      <c r="BI15" s="388">
        <f>'[4]Spc Sch Calculations-FY20'!F6</f>
        <v>0</v>
      </c>
      <c r="BJ15" s="179">
        <f>BI15*AX15</f>
        <v>0</v>
      </c>
      <c r="BK15" s="391">
        <f>SUM(BD15,BF15,BH15,BJ15)</f>
        <v>1495.8933655668966</v>
      </c>
      <c r="BL15" s="13"/>
    </row>
    <row r="16" spans="1:65" ht="14.5" x14ac:dyDescent="0.35">
      <c r="A16" s="181">
        <v>4700030</v>
      </c>
      <c r="B16" s="143" t="s">
        <v>104</v>
      </c>
      <c r="C16" s="127">
        <f>'[4]2019-2020 PRELIMINARY-Merged'!F9</f>
        <v>55997.647356121481</v>
      </c>
      <c r="D16" s="127">
        <f>'[4]2019-2020 PRELIMINARY-Merged'!G9</f>
        <v>13502.481302991113</v>
      </c>
      <c r="E16" s="127">
        <f>'[4]2019-2020 PRELIMINARY-Merged'!H9</f>
        <v>28634.109737345807</v>
      </c>
      <c r="F16" s="127">
        <f>'[4]2019-2020 PRELIMINARY-Merged'!I9</f>
        <v>28933.068486680721</v>
      </c>
      <c r="G16" s="127">
        <f>'[4]2019-2020 PRELIMINARY-Merged'!J9</f>
        <v>127067.30688313913</v>
      </c>
      <c r="H16" s="127">
        <f>'[4]2019-2020 PRELIMINARY-Merged'!K9</f>
        <v>56887.310053318884</v>
      </c>
      <c r="I16" s="127">
        <f>'[4]2019-2020 PRELIMINARY-Merged'!L9</f>
        <v>13924.823332945092</v>
      </c>
      <c r="J16" s="127">
        <f>'[4]2019-2020 PRELIMINARY-Merged'!M9</f>
        <v>28692.069740522402</v>
      </c>
      <c r="K16" s="127">
        <f>'[4]2019-2020 PRELIMINARY-Merged'!N9</f>
        <v>29439.887025571676</v>
      </c>
      <c r="L16" s="127">
        <f>'[4]2019-2020 PRELIMINARY-Merged'!O9</f>
        <v>128944.09015235805</v>
      </c>
      <c r="M16" s="127">
        <f t="shared" ref="M16:M79" si="11">SUM(H16:K16)</f>
        <v>128944.09015235805</v>
      </c>
      <c r="N16" s="127">
        <f>'[4]Hold Harmless Base-20'!Y8</f>
        <v>108594.52274498838</v>
      </c>
      <c r="O16" s="162">
        <f t="shared" si="3"/>
        <v>20349.567407369672</v>
      </c>
      <c r="P16" s="163">
        <f t="shared" ref="P16:P79" si="12">IF(O16&gt;0,O16,"0")</f>
        <v>20349.567407369672</v>
      </c>
      <c r="Q16" s="387">
        <f t="shared" ref="Q16:Q79" si="13">P16*$Q$5</f>
        <v>16807.125019185391</v>
      </c>
      <c r="R16" s="165">
        <f t="shared" ref="R16:R79" si="14">M16-Q16</f>
        <v>112136.96513317266</v>
      </c>
      <c r="S16" s="166">
        <f t="shared" si="4"/>
        <v>1.0326208200804285</v>
      </c>
      <c r="T16" s="167">
        <f t="shared" si="5"/>
        <v>0.86965571668056763</v>
      </c>
      <c r="U16" s="149" t="b">
        <f t="shared" ref="U16:U79" si="15">AND(S16&lt;100%,T16&lt;100%)</f>
        <v>0</v>
      </c>
      <c r="V16" s="143">
        <f t="shared" si="6"/>
        <v>111083.86227017497</v>
      </c>
      <c r="W16" s="143">
        <f t="shared" si="7"/>
        <v>111083.86227017488</v>
      </c>
      <c r="X16" s="143">
        <f t="shared" si="8"/>
        <v>111083.86227017488</v>
      </c>
      <c r="Y16" s="143">
        <f>'[4]Hold Harmless Base-20'!L8</f>
        <v>47856.824376334371</v>
      </c>
      <c r="Z16" s="143">
        <f>'[4]Hold Harmless Base-20'!M8</f>
        <v>11539.518298911988</v>
      </c>
      <c r="AA16" s="143">
        <f>'[4]Hold Harmless Base-20'!N8</f>
        <v>24471.341664732339</v>
      </c>
      <c r="AB16" s="143">
        <f>'[4]Hold Harmless Base-20'!O8</f>
        <v>24726.838405009687</v>
      </c>
      <c r="AC16" s="143">
        <f t="shared" ref="AC16:AC79" si="16">SUM(Y16:AB16)</f>
        <v>108594.52274498838</v>
      </c>
      <c r="AD16" s="168">
        <f>'[4]Populations-merg-FY20'!M9</f>
        <v>0.258974358974359</v>
      </c>
      <c r="AE16" s="169">
        <f t="shared" ref="AE16:AE79" si="17">IF($AD16&lt;0.15,0.85,0)</f>
        <v>0</v>
      </c>
      <c r="AF16" s="169">
        <f t="shared" ref="AF16:AF79" si="18">IF(AND($AD16&gt;=0.15,$AD16&lt;0.3),0.9,0)</f>
        <v>0.9</v>
      </c>
      <c r="AG16" s="169">
        <f t="shared" ref="AG16:AG79" si="19">IF($AD16&gt;=0.3,0.95,0)</f>
        <v>0</v>
      </c>
      <c r="AH16" s="170">
        <f t="shared" ref="AH16:AH79" si="20">MAX(AE16:AG16)</f>
        <v>0.9</v>
      </c>
      <c r="AI16" s="143">
        <f t="shared" ref="AI16:AI79" si="21">AC16*AH16</f>
        <v>97735.070470489547</v>
      </c>
      <c r="AJ16" s="143">
        <f t="shared" ref="AJ16:AJ79" si="22">IF(X16&lt;$AI16,$AI16,0)</f>
        <v>0</v>
      </c>
      <c r="AK16" s="143">
        <f t="shared" ref="AK16:AK79" si="23">IF($AJ16=0,X16,0)</f>
        <v>111083.86227017488</v>
      </c>
      <c r="AL16" s="143">
        <f t="shared" ref="AL16:AL79" si="24">AK16/AK$13*AN$8</f>
        <v>110999.51146063226</v>
      </c>
      <c r="AM16" s="143">
        <f t="shared" ref="AM16:AM79" si="25">$AJ16+AL16</f>
        <v>110999.51146063226</v>
      </c>
      <c r="AN16" s="143">
        <f t="shared" ref="AN16:AN79" si="26">IF(AM16&lt;$AI16,$AI16,0)</f>
        <v>0</v>
      </c>
      <c r="AO16" s="143">
        <f t="shared" ref="AO16:AO79" si="27">IF($AJ16+$AN16=0,AM16,0)</f>
        <v>110999.51146063226</v>
      </c>
      <c r="AP16" s="143">
        <f t="shared" si="9"/>
        <v>110999.28057370534</v>
      </c>
      <c r="AQ16" s="143">
        <f t="shared" ref="AQ16:AQ79" si="28">$AJ16+$AN16+AP16</f>
        <v>110999.28057370534</v>
      </c>
      <c r="AR16" s="143">
        <f t="shared" ref="AR16:AR79" si="29">IF(AQ16&lt;$AI16,$AI16,0)</f>
        <v>0</v>
      </c>
      <c r="AS16" s="143">
        <f t="shared" ref="AS16:AS79" si="30">IF($AJ16+$AN16+$AR16=0,AQ16,0)</f>
        <v>110999.28057370534</v>
      </c>
      <c r="AT16" s="143">
        <f t="shared" si="10"/>
        <v>110999.28057370534</v>
      </c>
      <c r="AU16" s="127">
        <f t="shared" ref="AU16:AU79" si="31">$AJ16+$AN16+$AR16+AT16</f>
        <v>110999.28057370534</v>
      </c>
      <c r="AV16" s="143">
        <f t="shared" ref="AV16:AV79" si="32">IF(AU16&lt;$AI16,$AI16,0)</f>
        <v>0</v>
      </c>
      <c r="AW16" s="143">
        <f>'[4]Populations-merg-FY20'!K9</f>
        <v>101</v>
      </c>
      <c r="AX16" s="151">
        <f t="shared" ref="AX16:AX79" si="33">AU16/AW16</f>
        <v>1099.0027779574787</v>
      </c>
      <c r="AY16" s="152">
        <f>'[4]Populations-merg-FY20'!G9</f>
        <v>0</v>
      </c>
      <c r="AZ16" s="171">
        <f t="shared" ref="AZ16:AZ79" si="34">AX16*AY16</f>
        <v>0</v>
      </c>
      <c r="BA16" s="172">
        <f t="shared" ref="BA16:BA79" si="35">AU16-AZ16</f>
        <v>110999.28057370534</v>
      </c>
      <c r="BB16" s="182">
        <f t="shared" ref="BB16:BB54" si="36">BA16-BK16</f>
        <v>109900.27779574787</v>
      </c>
      <c r="BC16" s="392">
        <f>'[4]Spc Sch Calculations-FY20'!C7</f>
        <v>0</v>
      </c>
      <c r="BD16" s="200">
        <f t="shared" ref="BD16:BD79" si="37">BC16*AX16</f>
        <v>0</v>
      </c>
      <c r="BE16" s="393">
        <f>'[4]Spc Sch Calculations-FY20'!D7</f>
        <v>1</v>
      </c>
      <c r="BF16" s="186">
        <f t="shared" ref="BF16:BF79" si="38">BE16*AX16</f>
        <v>1099.0027779574787</v>
      </c>
      <c r="BG16" s="394">
        <f>'[4]Spc Sch Calculations-FY20'!E7</f>
        <v>0</v>
      </c>
      <c r="BH16" s="186">
        <f t="shared" ref="BH16:BH79" si="39">BG16*AX16</f>
        <v>0</v>
      </c>
      <c r="BI16" s="392">
        <f>'[4]Spc Sch Calculations-FY20'!F7</f>
        <v>0</v>
      </c>
      <c r="BJ16" s="186">
        <f t="shared" ref="BJ16:BJ79" si="40">BI16*AX16</f>
        <v>0</v>
      </c>
      <c r="BK16" s="180">
        <f t="shared" ref="BK16:BK79" si="41">SUM(BD16,BF16,BH16,BJ16)</f>
        <v>1099.0027779574787</v>
      </c>
      <c r="BL16" s="13"/>
    </row>
    <row r="17" spans="1:64" ht="14.5" x14ac:dyDescent="0.35">
      <c r="A17" s="181">
        <v>4700060</v>
      </c>
      <c r="B17" s="143" t="s">
        <v>105</v>
      </c>
      <c r="C17" s="127">
        <f>'[4]2019-2020 PRELIMINARY-Merged'!F10</f>
        <v>139933.83854627598</v>
      </c>
      <c r="D17" s="127">
        <f>'[4]2019-2020 PRELIMINARY-Merged'!G10</f>
        <v>33333.520211388735</v>
      </c>
      <c r="E17" s="127">
        <f>'[4]2019-2020 PRELIMINARY-Merged'!H10</f>
        <v>64131.024981076895</v>
      </c>
      <c r="F17" s="127">
        <f>'[4]2019-2020 PRELIMINARY-Merged'!I10</f>
        <v>65380.07237662375</v>
      </c>
      <c r="G17" s="127">
        <f>'[4]2019-2020 PRELIMINARY-Merged'!J10</f>
        <v>302778.45611536538</v>
      </c>
      <c r="H17" s="127">
        <f>'[4]2019-2020 PRELIMINARY-Merged'!K10</f>
        <v>152988.20276475075</v>
      </c>
      <c r="I17" s="127">
        <f>'[4]2019-2020 PRELIMINARY-Merged'!L10</f>
        <v>37448.311293454273</v>
      </c>
      <c r="J17" s="127">
        <f>'[4]2019-2020 PRELIMINARY-Merged'!M10</f>
        <v>65900.100992629901</v>
      </c>
      <c r="K17" s="127">
        <f>'[4]2019-2020 PRELIMINARY-Merged'!N10</f>
        <v>67617.691778322929</v>
      </c>
      <c r="L17" s="127">
        <f>'[4]2019-2020 PRELIMINARY-Merged'!O10</f>
        <v>323954.30682915781</v>
      </c>
      <c r="M17" s="127">
        <f t="shared" si="11"/>
        <v>323954.30682915781</v>
      </c>
      <c r="N17" s="127">
        <f>'[4]Hold Harmless Base-20'!Y9</f>
        <v>299776.96444002516</v>
      </c>
      <c r="O17" s="162">
        <f t="shared" si="3"/>
        <v>24177.342389132653</v>
      </c>
      <c r="P17" s="163">
        <f t="shared" si="12"/>
        <v>24177.342389132653</v>
      </c>
      <c r="Q17" s="387">
        <f t="shared" si="13"/>
        <v>19968.562870709535</v>
      </c>
      <c r="R17" s="165">
        <f t="shared" si="14"/>
        <v>303985.74395844829</v>
      </c>
      <c r="S17" s="166">
        <f t="shared" si="4"/>
        <v>1.0140397029047412</v>
      </c>
      <c r="T17" s="167">
        <f t="shared" si="5"/>
        <v>0.93835994012192514</v>
      </c>
      <c r="U17" s="149" t="b">
        <f t="shared" si="15"/>
        <v>0</v>
      </c>
      <c r="V17" s="143">
        <f t="shared" si="6"/>
        <v>301130.94708666793</v>
      </c>
      <c r="W17" s="143">
        <f t="shared" si="7"/>
        <v>301130.9470866677</v>
      </c>
      <c r="X17" s="143">
        <f t="shared" si="8"/>
        <v>301130.9470866677</v>
      </c>
      <c r="Y17" s="143">
        <f>'[4]Hold Harmless Base-20'!L9</f>
        <v>138546.65183265123</v>
      </c>
      <c r="Z17" s="143">
        <f>'[4]Hold Harmless Base-20'!M9</f>
        <v>33003.079648648869</v>
      </c>
      <c r="AA17" s="143">
        <f>'[4]Hold Harmless Base-20'!N9</f>
        <v>63495.283785744301</v>
      </c>
      <c r="AB17" s="143">
        <f>'[4]Hold Harmless Base-20'!O9</f>
        <v>64731.949172980734</v>
      </c>
      <c r="AC17" s="143">
        <f t="shared" si="16"/>
        <v>299776.96444002516</v>
      </c>
      <c r="AD17" s="168">
        <f>'[4]Populations-merg-FY20'!M10</f>
        <v>0.22408293460925041</v>
      </c>
      <c r="AE17" s="169">
        <f t="shared" si="17"/>
        <v>0</v>
      </c>
      <c r="AF17" s="169">
        <f t="shared" si="18"/>
        <v>0.9</v>
      </c>
      <c r="AG17" s="169">
        <f t="shared" si="19"/>
        <v>0</v>
      </c>
      <c r="AH17" s="170">
        <f t="shared" si="20"/>
        <v>0.9</v>
      </c>
      <c r="AI17" s="143">
        <f t="shared" si="21"/>
        <v>269799.26799602265</v>
      </c>
      <c r="AJ17" s="143">
        <f t="shared" si="22"/>
        <v>0</v>
      </c>
      <c r="AK17" s="143">
        <f t="shared" si="23"/>
        <v>301130.9470866677</v>
      </c>
      <c r="AL17" s="143">
        <f t="shared" si="24"/>
        <v>300902.28525725345</v>
      </c>
      <c r="AM17" s="143">
        <f t="shared" si="25"/>
        <v>300902.28525725345</v>
      </c>
      <c r="AN17" s="143">
        <f t="shared" si="26"/>
        <v>0</v>
      </c>
      <c r="AO17" s="143">
        <f t="shared" si="27"/>
        <v>300902.28525725345</v>
      </c>
      <c r="AP17" s="143">
        <f t="shared" si="9"/>
        <v>300901.65935896768</v>
      </c>
      <c r="AQ17" s="143">
        <f t="shared" si="28"/>
        <v>300901.65935896768</v>
      </c>
      <c r="AR17" s="143">
        <f t="shared" si="29"/>
        <v>0</v>
      </c>
      <c r="AS17" s="143">
        <f t="shared" si="30"/>
        <v>300901.65935896768</v>
      </c>
      <c r="AT17" s="143">
        <f t="shared" si="10"/>
        <v>300901.65935896768</v>
      </c>
      <c r="AU17" s="127">
        <f t="shared" si="31"/>
        <v>300901.65935896768</v>
      </c>
      <c r="AV17" s="143">
        <f t="shared" si="32"/>
        <v>0</v>
      </c>
      <c r="AW17" s="143">
        <f>'[4]Populations-merg-FY20'!K10</f>
        <v>281</v>
      </c>
      <c r="AX17" s="151">
        <f t="shared" si="33"/>
        <v>1070.8244105301342</v>
      </c>
      <c r="AY17" s="152">
        <f>'[4]Populations-merg-FY20'!G10</f>
        <v>0</v>
      </c>
      <c r="AZ17" s="171">
        <f t="shared" si="34"/>
        <v>0</v>
      </c>
      <c r="BA17" s="172">
        <f t="shared" si="35"/>
        <v>300901.65935896768</v>
      </c>
      <c r="BB17" s="182">
        <f t="shared" si="36"/>
        <v>300901.65935896768</v>
      </c>
      <c r="BC17" s="392">
        <f>'[4]Spc Sch Calculations-FY20'!C8</f>
        <v>0</v>
      </c>
      <c r="BD17" s="200">
        <f t="shared" si="37"/>
        <v>0</v>
      </c>
      <c r="BE17" s="393">
        <f>'[4]Spc Sch Calculations-FY20'!D8</f>
        <v>0</v>
      </c>
      <c r="BF17" s="186">
        <f t="shared" si="38"/>
        <v>0</v>
      </c>
      <c r="BG17" s="394">
        <f>'[4]Spc Sch Calculations-FY20'!E8</f>
        <v>0</v>
      </c>
      <c r="BH17" s="186">
        <f t="shared" si="39"/>
        <v>0</v>
      </c>
      <c r="BI17" s="392">
        <f>'[4]Spc Sch Calculations-FY20'!F8</f>
        <v>0</v>
      </c>
      <c r="BJ17" s="186">
        <f t="shared" si="40"/>
        <v>0</v>
      </c>
      <c r="BK17" s="180">
        <f t="shared" si="41"/>
        <v>0</v>
      </c>
      <c r="BL17" s="13"/>
    </row>
    <row r="18" spans="1:64" ht="14.5" x14ac:dyDescent="0.35">
      <c r="A18" s="181">
        <v>4700090</v>
      </c>
      <c r="B18" s="143" t="s">
        <v>106</v>
      </c>
      <c r="C18" s="127">
        <f>'[4]2019-2020 PRELIMINARY-Merged'!F11</f>
        <v>801998.28921329358</v>
      </c>
      <c r="D18" s="127">
        <f>'[4]2019-2020 PRELIMINARY-Merged'!G11</f>
        <v>191574.39980364664</v>
      </c>
      <c r="E18" s="127">
        <f>'[4]2019-2020 PRELIMINARY-Merged'!H11</f>
        <v>369341.23061463906</v>
      </c>
      <c r="F18" s="127">
        <f>'[4]2019-2020 PRELIMINARY-Merged'!I11</f>
        <v>368037.14682330191</v>
      </c>
      <c r="G18" s="127">
        <f>'[4]2019-2020 PRELIMINARY-Merged'!J11</f>
        <v>1730951.0664548811</v>
      </c>
      <c r="H18" s="127">
        <f>'[4]2019-2020 PRELIMINARY-Merged'!K11</f>
        <v>829560.57961247547</v>
      </c>
      <c r="I18" s="127">
        <f>'[4]2019-2020 PRELIMINARY-Merged'!L11</f>
        <v>203059.07423382075</v>
      </c>
      <c r="J18" s="127">
        <f>'[4]2019-2020 PRELIMINARY-Merged'!M11</f>
        <v>371664.61320140806</v>
      </c>
      <c r="K18" s="127">
        <f>'[4]2019-2020 PRELIMINARY-Merged'!N11</f>
        <v>381351.51360652718</v>
      </c>
      <c r="L18" s="127">
        <f>'[4]2019-2020 PRELIMINARY-Merged'!O11</f>
        <v>1785635.7806542313</v>
      </c>
      <c r="M18" s="127">
        <f t="shared" si="11"/>
        <v>1785635.7806542313</v>
      </c>
      <c r="N18" s="127">
        <f>'[4]Hold Harmless Base-20'!Y10</f>
        <v>1695798.6867358373</v>
      </c>
      <c r="O18" s="162">
        <f t="shared" si="3"/>
        <v>89837.093918394065</v>
      </c>
      <c r="P18" s="163">
        <f t="shared" si="12"/>
        <v>89837.093918394065</v>
      </c>
      <c r="Q18" s="387">
        <f t="shared" si="13"/>
        <v>74198.298107306764</v>
      </c>
      <c r="R18" s="165">
        <f t="shared" si="14"/>
        <v>1711437.4825469246</v>
      </c>
      <c r="S18" s="166">
        <f t="shared" si="4"/>
        <v>1.0092220827468559</v>
      </c>
      <c r="T18" s="167">
        <f t="shared" si="5"/>
        <v>0.95844712627783391</v>
      </c>
      <c r="U18" s="149" t="b">
        <f t="shared" si="15"/>
        <v>0</v>
      </c>
      <c r="V18" s="143">
        <f t="shared" si="6"/>
        <v>1695364.997344821</v>
      </c>
      <c r="W18" s="143">
        <f t="shared" si="7"/>
        <v>1695364.9973448196</v>
      </c>
      <c r="X18" s="143">
        <f t="shared" si="8"/>
        <v>1695364.9973448196</v>
      </c>
      <c r="Y18" s="143">
        <f>'[4]Hold Harmless Base-20'!L10</f>
        <v>785711.20349330909</v>
      </c>
      <c r="Z18" s="143">
        <f>'[4]Hold Harmless Base-20'!M10</f>
        <v>187683.88193930397</v>
      </c>
      <c r="AA18" s="143">
        <f>'[4]Hold Harmless Base-20'!N10</f>
        <v>361840.6007955331</v>
      </c>
      <c r="AB18" s="143">
        <f>'[4]Hold Harmless Base-20'!O10</f>
        <v>360563.00050769118</v>
      </c>
      <c r="AC18" s="143">
        <f t="shared" si="16"/>
        <v>1695798.6867358373</v>
      </c>
      <c r="AD18" s="168">
        <f>'[4]Populations-merg-FY20'!M11</f>
        <v>0.20818053596614949</v>
      </c>
      <c r="AE18" s="169">
        <f t="shared" si="17"/>
        <v>0</v>
      </c>
      <c r="AF18" s="169">
        <f t="shared" si="18"/>
        <v>0.9</v>
      </c>
      <c r="AG18" s="169">
        <f t="shared" si="19"/>
        <v>0</v>
      </c>
      <c r="AH18" s="170">
        <f t="shared" si="20"/>
        <v>0.9</v>
      </c>
      <c r="AI18" s="143">
        <f t="shared" si="21"/>
        <v>1526218.8180622535</v>
      </c>
      <c r="AJ18" s="143">
        <f t="shared" si="22"/>
        <v>0</v>
      </c>
      <c r="AK18" s="143">
        <f t="shared" si="23"/>
        <v>1695364.9973448196</v>
      </c>
      <c r="AL18" s="143">
        <f t="shared" si="24"/>
        <v>1694077.6329421627</v>
      </c>
      <c r="AM18" s="143">
        <f t="shared" si="25"/>
        <v>1694077.6329421627</v>
      </c>
      <c r="AN18" s="143">
        <f t="shared" si="26"/>
        <v>0</v>
      </c>
      <c r="AO18" s="143">
        <f t="shared" si="27"/>
        <v>1694077.6329421627</v>
      </c>
      <c r="AP18" s="143">
        <f t="shared" si="9"/>
        <v>1694074.1091394587</v>
      </c>
      <c r="AQ18" s="143">
        <f t="shared" si="28"/>
        <v>1694074.1091394587</v>
      </c>
      <c r="AR18" s="143">
        <f t="shared" si="29"/>
        <v>0</v>
      </c>
      <c r="AS18" s="143">
        <f t="shared" si="30"/>
        <v>1694074.1091394587</v>
      </c>
      <c r="AT18" s="143">
        <f t="shared" si="10"/>
        <v>1694074.1091394587</v>
      </c>
      <c r="AU18" s="127">
        <f t="shared" si="31"/>
        <v>1694074.1091394587</v>
      </c>
      <c r="AV18" s="143">
        <f t="shared" si="32"/>
        <v>0</v>
      </c>
      <c r="AW18" s="143">
        <f>'[4]Populations-merg-FY20'!K11</f>
        <v>1476</v>
      </c>
      <c r="AX18" s="151">
        <f t="shared" si="33"/>
        <v>1147.7466864088474</v>
      </c>
      <c r="AY18" s="152">
        <f>'[4]Populations-merg-FY20'!G11</f>
        <v>47</v>
      </c>
      <c r="AZ18" s="171">
        <f t="shared" si="34"/>
        <v>53944.094261215825</v>
      </c>
      <c r="BA18" s="172">
        <f t="shared" si="35"/>
        <v>1640130.014878243</v>
      </c>
      <c r="BB18" s="182">
        <f t="shared" si="36"/>
        <v>1638982.2681918342</v>
      </c>
      <c r="BC18" s="392">
        <f>'[4]Spc Sch Calculations-FY20'!C9</f>
        <v>0</v>
      </c>
      <c r="BD18" s="200">
        <f t="shared" si="37"/>
        <v>0</v>
      </c>
      <c r="BE18" s="393">
        <f>'[4]Spc Sch Calculations-FY20'!D9</f>
        <v>0</v>
      </c>
      <c r="BF18" s="186">
        <f t="shared" si="38"/>
        <v>0</v>
      </c>
      <c r="BG18" s="394">
        <f>'[4]Spc Sch Calculations-FY20'!E9</f>
        <v>1</v>
      </c>
      <c r="BH18" s="186">
        <f t="shared" si="39"/>
        <v>1147.7466864088474</v>
      </c>
      <c r="BI18" s="392">
        <f>'[4]Spc Sch Calculations-FY20'!F9</f>
        <v>0</v>
      </c>
      <c r="BJ18" s="186">
        <f t="shared" si="40"/>
        <v>0</v>
      </c>
      <c r="BK18" s="180">
        <f t="shared" si="41"/>
        <v>1147.7466864088474</v>
      </c>
    </row>
    <row r="19" spans="1:64" ht="14.5" x14ac:dyDescent="0.35">
      <c r="A19" s="181"/>
      <c r="B19" s="187" t="s">
        <v>107</v>
      </c>
      <c r="C19" s="127">
        <f>'[4]2019-2020 PRELIMINARY-Merged'!F12</f>
        <v>475710.50673438766</v>
      </c>
      <c r="D19" s="127">
        <f>'[4]2019-2020 PRELIMINARY-Merged'!G12</f>
        <v>0</v>
      </c>
      <c r="E19" s="127">
        <f>'[4]2019-2020 PRELIMINARY-Merged'!H12</f>
        <v>372361.32986733085</v>
      </c>
      <c r="F19" s="127">
        <f>'[4]2019-2020 PRELIMINARY-Merged'!I12</f>
        <v>379613.62233280129</v>
      </c>
      <c r="G19" s="127">
        <f>'[4]2019-2020 PRELIMINARY-Merged'!J12</f>
        <v>1227685.4589345199</v>
      </c>
      <c r="H19" s="127">
        <f>'[4]2019-2020 PRELIMINARY-Merged'!K12</f>
        <v>324503.29699531134</v>
      </c>
      <c r="I19" s="127">
        <f>'[4]2019-2020 PRELIMINARY-Merged'!L12</f>
        <v>0</v>
      </c>
      <c r="J19" s="127">
        <f>'[4]2019-2020 PRELIMINARY-Merged'!M12</f>
        <v>254004.22632030325</v>
      </c>
      <c r="K19" s="127">
        <f>'[4]2019-2020 PRELIMINARY-Merged'!N12</f>
        <v>258951.33760437975</v>
      </c>
      <c r="L19" s="127">
        <f>'[4]2019-2020 PRELIMINARY-Merged'!O12</f>
        <v>837458.8609199943</v>
      </c>
      <c r="M19" s="127">
        <f t="shared" si="11"/>
        <v>837458.8609199943</v>
      </c>
      <c r="N19" s="127">
        <f>'[4]Hold Harmless Base-20'!Y11</f>
        <v>1215515.2149475296</v>
      </c>
      <c r="O19" s="162">
        <f t="shared" si="3"/>
        <v>-378056.3540275353</v>
      </c>
      <c r="P19" s="163" t="str">
        <f t="shared" si="12"/>
        <v>0</v>
      </c>
      <c r="Q19" s="387">
        <f t="shared" si="13"/>
        <v>0</v>
      </c>
      <c r="R19" s="165">
        <f t="shared" si="14"/>
        <v>837458.8609199943</v>
      </c>
      <c r="S19" s="166">
        <f t="shared" si="4"/>
        <v>0.68897439589527887</v>
      </c>
      <c r="T19" s="167">
        <f t="shared" si="5"/>
        <v>1</v>
      </c>
      <c r="U19" s="149" t="b">
        <f t="shared" si="15"/>
        <v>0</v>
      </c>
      <c r="V19" s="143">
        <f t="shared" si="6"/>
        <v>829594.1008649111</v>
      </c>
      <c r="W19" s="143">
        <f t="shared" si="7"/>
        <v>829594.1008649104</v>
      </c>
      <c r="X19" s="143">
        <f t="shared" si="8"/>
        <v>829594.1008649104</v>
      </c>
      <c r="Y19" s="143">
        <f>'[4]Hold Harmless Base-20'!L11</f>
        <v>470994.7117463483</v>
      </c>
      <c r="Z19" s="143">
        <f>'[4]Hold Harmless Base-20'!M11</f>
        <v>0</v>
      </c>
      <c r="AA19" s="143">
        <f>'[4]Hold Harmless Base-20'!N11</f>
        <v>368670.05194037838</v>
      </c>
      <c r="AB19" s="143">
        <f>'[4]Hold Harmless Base-20'!O11</f>
        <v>375850.45126080298</v>
      </c>
      <c r="AC19" s="143">
        <f t="shared" si="16"/>
        <v>1215515.2149475296</v>
      </c>
      <c r="AD19" s="168">
        <f>'[4]Populations-merg-FY20'!M12</f>
        <v>6.6872527965937123E-2</v>
      </c>
      <c r="AE19" s="169">
        <f t="shared" si="17"/>
        <v>0.85</v>
      </c>
      <c r="AF19" s="169">
        <f t="shared" si="18"/>
        <v>0</v>
      </c>
      <c r="AG19" s="169">
        <f t="shared" si="19"/>
        <v>0</v>
      </c>
      <c r="AH19" s="170">
        <f t="shared" si="20"/>
        <v>0.85</v>
      </c>
      <c r="AI19" s="143">
        <f t="shared" si="21"/>
        <v>1033187.9327054002</v>
      </c>
      <c r="AJ19" s="143">
        <f t="shared" si="22"/>
        <v>1033187.9327054002</v>
      </c>
      <c r="AK19" s="143">
        <f t="shared" si="23"/>
        <v>0</v>
      </c>
      <c r="AL19" s="143">
        <f t="shared" si="24"/>
        <v>0</v>
      </c>
      <c r="AM19" s="143">
        <f t="shared" si="25"/>
        <v>1033187.9327054002</v>
      </c>
      <c r="AN19" s="143">
        <f t="shared" si="26"/>
        <v>0</v>
      </c>
      <c r="AO19" s="143">
        <f t="shared" si="27"/>
        <v>0</v>
      </c>
      <c r="AP19" s="143">
        <f t="shared" si="9"/>
        <v>0</v>
      </c>
      <c r="AQ19" s="143">
        <f t="shared" si="28"/>
        <v>1033187.9327054002</v>
      </c>
      <c r="AR19" s="143">
        <f t="shared" si="29"/>
        <v>0</v>
      </c>
      <c r="AS19" s="143">
        <f t="shared" si="30"/>
        <v>0</v>
      </c>
      <c r="AT19" s="143">
        <f t="shared" si="10"/>
        <v>0</v>
      </c>
      <c r="AU19" s="127">
        <f t="shared" si="31"/>
        <v>1033187.9327054002</v>
      </c>
      <c r="AV19" s="143">
        <f t="shared" si="32"/>
        <v>0</v>
      </c>
      <c r="AW19" s="143">
        <f>'[4]Populations-merg-FY20'!K12</f>
        <v>202.02190698509605</v>
      </c>
      <c r="AX19" s="151">
        <f t="shared" si="33"/>
        <v>5114.2371048978493</v>
      </c>
      <c r="AY19" s="152">
        <f>'[4]Populations-merg-FY20'!G12</f>
        <v>0</v>
      </c>
      <c r="AZ19" s="171">
        <f t="shared" si="34"/>
        <v>0</v>
      </c>
      <c r="BA19" s="172">
        <f t="shared" si="35"/>
        <v>1033187.9327054002</v>
      </c>
      <c r="BB19" s="182">
        <f t="shared" si="36"/>
        <v>1033187.9327054002</v>
      </c>
      <c r="BC19" s="392">
        <f>'[4]Spc Sch Calculations-FY20'!C10</f>
        <v>0</v>
      </c>
      <c r="BD19" s="200">
        <f t="shared" si="37"/>
        <v>0</v>
      </c>
      <c r="BE19" s="393">
        <f>'[4]Spc Sch Calculations-FY20'!D10</f>
        <v>0</v>
      </c>
      <c r="BF19" s="186">
        <f t="shared" si="38"/>
        <v>0</v>
      </c>
      <c r="BG19" s="394">
        <f>'[4]Spc Sch Calculations-FY20'!E10</f>
        <v>0</v>
      </c>
      <c r="BH19" s="186">
        <f t="shared" si="39"/>
        <v>0</v>
      </c>
      <c r="BI19" s="392">
        <f>'[4]Spc Sch Calculations-FY20'!F10</f>
        <v>0</v>
      </c>
      <c r="BJ19" s="186">
        <f t="shared" si="40"/>
        <v>0</v>
      </c>
      <c r="BK19" s="180">
        <f t="shared" si="41"/>
        <v>0</v>
      </c>
      <c r="BL19" s="13"/>
    </row>
    <row r="20" spans="1:64" ht="14.5" x14ac:dyDescent="0.35">
      <c r="A20" s="181">
        <v>4700120</v>
      </c>
      <c r="B20" s="143" t="s">
        <v>109</v>
      </c>
      <c r="C20" s="127">
        <f>'[4]2019-2020 PRELIMINARY-Merged'!F13</f>
        <v>267926.17652963515</v>
      </c>
      <c r="D20" s="127">
        <f>'[4]2019-2020 PRELIMINARY-Merged'!G13</f>
        <v>63999.882731295933</v>
      </c>
      <c r="E20" s="127">
        <f>'[4]2019-2020 PRELIMINARY-Merged'!H13</f>
        <v>187017.4432701373</v>
      </c>
      <c r="F20" s="127">
        <f>'[4]2019-2020 PRELIMINARY-Merged'!I13</f>
        <v>186357.11510677452</v>
      </c>
      <c r="G20" s="127">
        <f>'[4]2019-2020 PRELIMINARY-Merged'!J13</f>
        <v>705300.61763784289</v>
      </c>
      <c r="H20" s="127">
        <f>'[4]2019-2020 PRELIMINARY-Merged'!K13</f>
        <v>294378.02192639775</v>
      </c>
      <c r="I20" s="127">
        <f>'[4]2019-2020 PRELIMINARY-Merged'!L13</f>
        <v>72057.580936502287</v>
      </c>
      <c r="J20" s="127">
        <f>'[4]2019-2020 PRELIMINARY-Merged'!M13</f>
        <v>195335.47362341738</v>
      </c>
      <c r="K20" s="127">
        <f>'[4]2019-2020 PRELIMINARY-Merged'!N13</f>
        <v>200426.61012489384</v>
      </c>
      <c r="L20" s="127">
        <f>'[4]2019-2020 PRELIMINARY-Merged'!O13</f>
        <v>762197.68661121128</v>
      </c>
      <c r="M20" s="127">
        <f t="shared" si="11"/>
        <v>762197.68661121128</v>
      </c>
      <c r="N20" s="127">
        <f>'[4]Hold Harmless Base-20'!Y12</f>
        <v>690977.28082736931</v>
      </c>
      <c r="O20" s="162">
        <f t="shared" si="3"/>
        <v>71220.405783841969</v>
      </c>
      <c r="P20" s="163">
        <f t="shared" si="12"/>
        <v>71220.405783841969</v>
      </c>
      <c r="Q20" s="387">
        <f t="shared" si="13"/>
        <v>58822.393614748027</v>
      </c>
      <c r="R20" s="165">
        <f t="shared" si="14"/>
        <v>703375.29299646325</v>
      </c>
      <c r="S20" s="166">
        <f t="shared" si="4"/>
        <v>1.0179427204238158</v>
      </c>
      <c r="T20" s="167">
        <f t="shared" si="5"/>
        <v>0.92282527925756785</v>
      </c>
      <c r="U20" s="149" t="b">
        <f t="shared" si="15"/>
        <v>0</v>
      </c>
      <c r="V20" s="143">
        <f t="shared" si="6"/>
        <v>696769.74117029482</v>
      </c>
      <c r="W20" s="143">
        <f t="shared" si="7"/>
        <v>696769.74117029435</v>
      </c>
      <c r="X20" s="143">
        <f t="shared" si="8"/>
        <v>696769.74117029435</v>
      </c>
      <c r="Y20" s="143">
        <f>'[4]Hold Harmless Base-20'!L12</f>
        <v>262485.09683849715</v>
      </c>
      <c r="Z20" s="143">
        <f>'[4]Hold Harmless Base-20'!M12</f>
        <v>62700.16477661542</v>
      </c>
      <c r="AA20" s="143">
        <f>'[4]Hold Harmless Base-20'!N12</f>
        <v>183219.46867263416</v>
      </c>
      <c r="AB20" s="143">
        <f>'[4]Hold Harmless Base-20'!O12</f>
        <v>182572.55053962267</v>
      </c>
      <c r="AC20" s="143">
        <f t="shared" si="16"/>
        <v>690977.28082736931</v>
      </c>
      <c r="AD20" s="168">
        <f>'[4]Populations-merg-FY20'!M13</f>
        <v>0.38702928870292885</v>
      </c>
      <c r="AE20" s="169">
        <f t="shared" si="17"/>
        <v>0</v>
      </c>
      <c r="AF20" s="169">
        <f t="shared" si="18"/>
        <v>0</v>
      </c>
      <c r="AG20" s="169">
        <f t="shared" si="19"/>
        <v>0.95</v>
      </c>
      <c r="AH20" s="170">
        <f t="shared" si="20"/>
        <v>0.95</v>
      </c>
      <c r="AI20" s="143">
        <f t="shared" si="21"/>
        <v>656428.41678600083</v>
      </c>
      <c r="AJ20" s="143">
        <f t="shared" si="22"/>
        <v>0</v>
      </c>
      <c r="AK20" s="143">
        <f t="shared" si="23"/>
        <v>696769.74117029435</v>
      </c>
      <c r="AL20" s="143">
        <f t="shared" si="24"/>
        <v>696240.65359149221</v>
      </c>
      <c r="AM20" s="143">
        <f t="shared" si="25"/>
        <v>696240.65359149221</v>
      </c>
      <c r="AN20" s="143">
        <f t="shared" si="26"/>
        <v>0</v>
      </c>
      <c r="AO20" s="143">
        <f t="shared" si="27"/>
        <v>696240.65359149221</v>
      </c>
      <c r="AP20" s="143">
        <f t="shared" si="9"/>
        <v>696239.20536111004</v>
      </c>
      <c r="AQ20" s="143">
        <f t="shared" si="28"/>
        <v>696239.20536111004</v>
      </c>
      <c r="AR20" s="143">
        <f t="shared" si="29"/>
        <v>0</v>
      </c>
      <c r="AS20" s="143">
        <f t="shared" si="30"/>
        <v>696239.20536111004</v>
      </c>
      <c r="AT20" s="143">
        <f t="shared" si="10"/>
        <v>696239.20536111004</v>
      </c>
      <c r="AU20" s="127">
        <f t="shared" si="31"/>
        <v>696239.20536111004</v>
      </c>
      <c r="AV20" s="143">
        <f t="shared" si="32"/>
        <v>0</v>
      </c>
      <c r="AW20" s="143">
        <f>'[4]Populations-merg-FY20'!K13</f>
        <v>555</v>
      </c>
      <c r="AX20" s="151">
        <f t="shared" si="33"/>
        <v>1254.4850547047029</v>
      </c>
      <c r="AY20" s="152">
        <f>'[4]Populations-merg-FY20'!G13</f>
        <v>0</v>
      </c>
      <c r="AZ20" s="171">
        <f t="shared" si="34"/>
        <v>0</v>
      </c>
      <c r="BA20" s="172">
        <f t="shared" si="35"/>
        <v>696239.20536111004</v>
      </c>
      <c r="BB20" s="182">
        <f t="shared" si="36"/>
        <v>696239.20536111004</v>
      </c>
      <c r="BC20" s="392">
        <f>'[4]Spc Sch Calculations-FY20'!C11</f>
        <v>0</v>
      </c>
      <c r="BD20" s="200">
        <f t="shared" si="37"/>
        <v>0</v>
      </c>
      <c r="BE20" s="393">
        <f>'[4]Spc Sch Calculations-FY20'!D11</f>
        <v>0</v>
      </c>
      <c r="BF20" s="186">
        <f t="shared" si="38"/>
        <v>0</v>
      </c>
      <c r="BG20" s="394">
        <f>'[4]Spc Sch Calculations-FY20'!E11</f>
        <v>0</v>
      </c>
      <c r="BH20" s="186">
        <f t="shared" si="39"/>
        <v>0</v>
      </c>
      <c r="BI20" s="392">
        <f>'[4]Spc Sch Calculations-FY20'!F11</f>
        <v>0</v>
      </c>
      <c r="BJ20" s="186">
        <f t="shared" si="40"/>
        <v>0</v>
      </c>
      <c r="BK20" s="180">
        <f t="shared" si="41"/>
        <v>0</v>
      </c>
      <c r="BL20" s="13"/>
    </row>
    <row r="21" spans="1:64" ht="14.5" x14ac:dyDescent="0.35">
      <c r="A21" s="181"/>
      <c r="B21" s="187" t="s">
        <v>110</v>
      </c>
      <c r="C21" s="127">
        <f>'[4]2019-2020 PRELIMINARY-Merged'!F14</f>
        <v>1390185.4331459578</v>
      </c>
      <c r="D21" s="127">
        <f>'[4]2019-2020 PRELIMINARY-Merged'!G14</f>
        <v>331154.88515684847</v>
      </c>
      <c r="E21" s="127">
        <f>'[4]2019-2020 PRELIMINARY-Merged'!H14</f>
        <v>1088164.5230035884</v>
      </c>
      <c r="F21" s="127">
        <f>'[4]2019-2020 PRELIMINARY-Merged'!I14</f>
        <v>1109358.1506399028</v>
      </c>
      <c r="G21" s="127">
        <f>'[4]2019-2020 PRELIMINARY-Merged'!J14</f>
        <v>3918862.9919462977</v>
      </c>
      <c r="H21" s="127">
        <f>'[4]2019-2020 PRELIMINARY-Merged'!K14</f>
        <v>1251166.8898313621</v>
      </c>
      <c r="I21" s="127">
        <f>'[4]2019-2020 PRELIMINARY-Merged'!L14</f>
        <v>298039.39664116362</v>
      </c>
      <c r="J21" s="127">
        <f>'[4]2019-2020 PRELIMINARY-Merged'!M14</f>
        <v>979348.07070322963</v>
      </c>
      <c r="K21" s="127">
        <f>'[4]2019-2020 PRELIMINARY-Merged'!N14</f>
        <v>998422.3355759125</v>
      </c>
      <c r="L21" s="127">
        <f>'[4]2019-2020 PRELIMINARY-Merged'!O14</f>
        <v>3526976.6927516679</v>
      </c>
      <c r="M21" s="127">
        <f t="shared" si="11"/>
        <v>3526976.6927516679</v>
      </c>
      <c r="N21" s="127">
        <f>'[4]Hold Harmless Base-20'!Y13</f>
        <v>3839278.2118623964</v>
      </c>
      <c r="O21" s="162">
        <f t="shared" si="3"/>
        <v>-312301.51911072852</v>
      </c>
      <c r="P21" s="163" t="str">
        <f t="shared" si="12"/>
        <v>0</v>
      </c>
      <c r="Q21" s="387">
        <f t="shared" si="13"/>
        <v>0</v>
      </c>
      <c r="R21" s="165">
        <f t="shared" si="14"/>
        <v>3526976.6927516679</v>
      </c>
      <c r="S21" s="166">
        <f t="shared" si="4"/>
        <v>0.91865618955516271</v>
      </c>
      <c r="T21" s="167">
        <f t="shared" si="5"/>
        <v>1</v>
      </c>
      <c r="U21" s="149" t="b">
        <f t="shared" si="15"/>
        <v>0</v>
      </c>
      <c r="V21" s="143">
        <f t="shared" si="6"/>
        <v>3493854.0801639999</v>
      </c>
      <c r="W21" s="143">
        <f t="shared" si="7"/>
        <v>3493854.0801639971</v>
      </c>
      <c r="X21" s="143">
        <f t="shared" si="8"/>
        <v>3493854.0801639971</v>
      </c>
      <c r="Y21" s="143">
        <f>'[4]Hold Harmless Base-20'!L13</f>
        <v>1361953.3662938795</v>
      </c>
      <c r="Z21" s="143">
        <f>'[4]Hold Harmless Base-20'!M13</f>
        <v>324429.74861518334</v>
      </c>
      <c r="AA21" s="143">
        <f>'[4]Hold Harmless Base-20'!N13</f>
        <v>1066065.9361337952</v>
      </c>
      <c r="AB21" s="143">
        <f>'[4]Hold Harmless Base-20'!O13</f>
        <v>1086829.1608195386</v>
      </c>
      <c r="AC21" s="143">
        <f t="shared" si="16"/>
        <v>3839278.2118623964</v>
      </c>
      <c r="AD21" s="168">
        <f>'[4]Populations-merg-FY20'!M14</f>
        <v>0.16537056122927013</v>
      </c>
      <c r="AE21" s="169">
        <f t="shared" si="17"/>
        <v>0</v>
      </c>
      <c r="AF21" s="169">
        <f t="shared" si="18"/>
        <v>0.9</v>
      </c>
      <c r="AG21" s="169">
        <f t="shared" si="19"/>
        <v>0</v>
      </c>
      <c r="AH21" s="170">
        <f t="shared" si="20"/>
        <v>0.9</v>
      </c>
      <c r="AI21" s="143">
        <f t="shared" si="21"/>
        <v>3455350.3906761571</v>
      </c>
      <c r="AJ21" s="143">
        <f t="shared" si="22"/>
        <v>0</v>
      </c>
      <c r="AK21" s="143">
        <f t="shared" si="23"/>
        <v>3493854.0801639971</v>
      </c>
      <c r="AL21" s="143">
        <f t="shared" si="24"/>
        <v>3491201.0447539673</v>
      </c>
      <c r="AM21" s="143">
        <f t="shared" si="25"/>
        <v>3491201.0447539673</v>
      </c>
      <c r="AN21" s="143">
        <f t="shared" si="26"/>
        <v>0</v>
      </c>
      <c r="AO21" s="143">
        <f t="shared" si="27"/>
        <v>3491201.0447539673</v>
      </c>
      <c r="AP21" s="143">
        <f t="shared" si="9"/>
        <v>3491193.7828059657</v>
      </c>
      <c r="AQ21" s="143">
        <f t="shared" si="28"/>
        <v>3491193.7828059657</v>
      </c>
      <c r="AR21" s="143">
        <f t="shared" si="29"/>
        <v>0</v>
      </c>
      <c r="AS21" s="143">
        <f t="shared" si="30"/>
        <v>3491193.7828059657</v>
      </c>
      <c r="AT21" s="143">
        <f t="shared" si="10"/>
        <v>3491193.7828059657</v>
      </c>
      <c r="AU21" s="127">
        <f t="shared" si="31"/>
        <v>3491193.7828059657</v>
      </c>
      <c r="AV21" s="143">
        <f t="shared" si="32"/>
        <v>0</v>
      </c>
      <c r="AW21" s="143">
        <f>'[4]Populations-merg-FY20'!K14</f>
        <v>1765</v>
      </c>
      <c r="AX21" s="151">
        <f t="shared" si="33"/>
        <v>1978.0134746776009</v>
      </c>
      <c r="AY21" s="152">
        <f>'[4]Populations-merg-FY20'!G14</f>
        <v>467</v>
      </c>
      <c r="AZ21" s="171">
        <f t="shared" si="34"/>
        <v>923732.29267443961</v>
      </c>
      <c r="BA21" s="172">
        <f t="shared" si="35"/>
        <v>2567461.4901315263</v>
      </c>
      <c r="BB21" s="182">
        <f t="shared" si="36"/>
        <v>2565483.4766568486</v>
      </c>
      <c r="BC21" s="392">
        <f>'[4]Spc Sch Calculations-FY20'!C12</f>
        <v>0</v>
      </c>
      <c r="BD21" s="200">
        <f t="shared" si="37"/>
        <v>0</v>
      </c>
      <c r="BE21" s="393">
        <f>'[4]Spc Sch Calculations-FY20'!D12</f>
        <v>0</v>
      </c>
      <c r="BF21" s="186">
        <f t="shared" si="38"/>
        <v>0</v>
      </c>
      <c r="BG21" s="394">
        <f>'[4]Spc Sch Calculations-FY20'!E12</f>
        <v>1</v>
      </c>
      <c r="BH21" s="186">
        <f t="shared" si="39"/>
        <v>1978.0134746776009</v>
      </c>
      <c r="BI21" s="392">
        <f>'[4]Spc Sch Calculations-FY20'!F12</f>
        <v>0</v>
      </c>
      <c r="BJ21" s="186">
        <f t="shared" si="40"/>
        <v>0</v>
      </c>
      <c r="BK21" s="180">
        <f t="shared" si="41"/>
        <v>1978.0134746776009</v>
      </c>
      <c r="BL21" s="13"/>
    </row>
    <row r="22" spans="1:64" ht="14.5" x14ac:dyDescent="0.35">
      <c r="A22" s="181">
        <v>4700180</v>
      </c>
      <c r="B22" s="143" t="s">
        <v>111</v>
      </c>
      <c r="C22" s="127">
        <f>'[4]2019-2020 PRELIMINARY-Merged'!F15</f>
        <v>968706.96501103672</v>
      </c>
      <c r="D22" s="127">
        <f>'[4]2019-2020 PRELIMINARY-Merged'!G15</f>
        <v>233580.30740034158</v>
      </c>
      <c r="E22" s="127">
        <f>'[4]2019-2020 PRELIMINARY-Merged'!H15</f>
        <v>439488.86588860227</v>
      </c>
      <c r="F22" s="127">
        <f>'[4]2019-2020 PRELIMINARY-Merged'!I15</f>
        <v>444077.4157998049</v>
      </c>
      <c r="G22" s="127">
        <f>'[4]2019-2020 PRELIMINARY-Merged'!J15</f>
        <v>2085853.5540997856</v>
      </c>
      <c r="H22" s="127">
        <f>'[4]2019-2020 PRELIMINARY-Merged'!K15</f>
        <v>1027837.7088274412</v>
      </c>
      <c r="I22" s="127">
        <f>'[4]2019-2020 PRELIMINARY-Merged'!L15</f>
        <v>251593.16720981375</v>
      </c>
      <c r="J22" s="127">
        <f>'[4]2019-2020 PRELIMINARY-Merged'!M15</f>
        <v>476588.01776704832</v>
      </c>
      <c r="K22" s="127">
        <f>'[4]2019-2020 PRELIMINARY-Merged'!N15</f>
        <v>489009.59490514576</v>
      </c>
      <c r="L22" s="127">
        <f>'[4]2019-2020 PRELIMINARY-Merged'!O15</f>
        <v>2245028.4887094493</v>
      </c>
      <c r="M22" s="127">
        <f t="shared" si="11"/>
        <v>2245028.4887094493</v>
      </c>
      <c r="N22" s="127">
        <f>'[4]Hold Harmless Base-20'!Y14</f>
        <v>2023591.071673648</v>
      </c>
      <c r="O22" s="162">
        <f t="shared" si="3"/>
        <v>221437.41703580134</v>
      </c>
      <c r="P22" s="163">
        <f t="shared" si="12"/>
        <v>221437.41703580134</v>
      </c>
      <c r="Q22" s="387">
        <f t="shared" si="13"/>
        <v>182889.70362575713</v>
      </c>
      <c r="R22" s="165">
        <f t="shared" si="14"/>
        <v>2062138.7850836921</v>
      </c>
      <c r="S22" s="166">
        <f t="shared" si="4"/>
        <v>1.0190491616362798</v>
      </c>
      <c r="T22" s="167">
        <f t="shared" si="5"/>
        <v>0.91853568694315724</v>
      </c>
      <c r="U22" s="149" t="b">
        <f t="shared" si="15"/>
        <v>0</v>
      </c>
      <c r="V22" s="143">
        <f t="shared" si="6"/>
        <v>2042772.786941231</v>
      </c>
      <c r="W22" s="143">
        <f t="shared" si="7"/>
        <v>2042772.7869412294</v>
      </c>
      <c r="X22" s="143">
        <f t="shared" si="8"/>
        <v>2042772.7869412294</v>
      </c>
      <c r="Y22" s="143">
        <f>'[4]Hold Harmless Base-20'!L14</f>
        <v>939791.176428215</v>
      </c>
      <c r="Z22" s="143">
        <f>'[4]Hold Harmless Base-20'!M14</f>
        <v>226607.96279061554</v>
      </c>
      <c r="AA22" s="143">
        <f>'[4]Hold Harmless Base-20'!N14</f>
        <v>426370.17510847136</v>
      </c>
      <c r="AB22" s="143">
        <f>'[4]Hold Harmless Base-20'!O14</f>
        <v>430821.75734634616</v>
      </c>
      <c r="AC22" s="143">
        <f t="shared" si="16"/>
        <v>2023591.071673648</v>
      </c>
      <c r="AD22" s="168">
        <f>'[4]Populations-merg-FY20'!M15</f>
        <v>0.20647593701485917</v>
      </c>
      <c r="AE22" s="169">
        <f t="shared" si="17"/>
        <v>0</v>
      </c>
      <c r="AF22" s="169">
        <f t="shared" si="18"/>
        <v>0.9</v>
      </c>
      <c r="AG22" s="169">
        <f t="shared" si="19"/>
        <v>0</v>
      </c>
      <c r="AH22" s="170">
        <f t="shared" si="20"/>
        <v>0.9</v>
      </c>
      <c r="AI22" s="143">
        <f t="shared" si="21"/>
        <v>1821231.9645062832</v>
      </c>
      <c r="AJ22" s="143">
        <f t="shared" si="22"/>
        <v>0</v>
      </c>
      <c r="AK22" s="143">
        <f t="shared" si="23"/>
        <v>2042772.7869412294</v>
      </c>
      <c r="AL22" s="143">
        <f t="shared" si="24"/>
        <v>2041221.6206892759</v>
      </c>
      <c r="AM22" s="143">
        <f t="shared" si="25"/>
        <v>2041221.6206892759</v>
      </c>
      <c r="AN22" s="143">
        <f t="shared" si="26"/>
        <v>0</v>
      </c>
      <c r="AO22" s="143">
        <f t="shared" si="27"/>
        <v>2041221.6206892759</v>
      </c>
      <c r="AP22" s="143">
        <f t="shared" si="9"/>
        <v>2041217.374802236</v>
      </c>
      <c r="AQ22" s="143">
        <f t="shared" si="28"/>
        <v>2041217.374802236</v>
      </c>
      <c r="AR22" s="143">
        <f t="shared" si="29"/>
        <v>0</v>
      </c>
      <c r="AS22" s="143">
        <f t="shared" si="30"/>
        <v>2041217.374802236</v>
      </c>
      <c r="AT22" s="143">
        <f t="shared" si="10"/>
        <v>2041217.374802236</v>
      </c>
      <c r="AU22" s="127">
        <f t="shared" si="31"/>
        <v>2041217.374802236</v>
      </c>
      <c r="AV22" s="143">
        <f t="shared" si="32"/>
        <v>0</v>
      </c>
      <c r="AW22" s="143">
        <f>'[4]Populations-merg-FY20'!K15</f>
        <v>1862</v>
      </c>
      <c r="AX22" s="151">
        <f t="shared" si="33"/>
        <v>1096.2499327616736</v>
      </c>
      <c r="AY22" s="152">
        <f>'[4]Populations-merg-FY20'!G15</f>
        <v>0</v>
      </c>
      <c r="AZ22" s="171">
        <f t="shared" si="34"/>
        <v>0</v>
      </c>
      <c r="BA22" s="172">
        <f t="shared" si="35"/>
        <v>2041217.374802236</v>
      </c>
      <c r="BB22" s="182">
        <f t="shared" si="36"/>
        <v>2037928.6250039509</v>
      </c>
      <c r="BC22" s="392">
        <f>'[4]Spc Sch Calculations-FY20'!C13</f>
        <v>1</v>
      </c>
      <c r="BD22" s="200">
        <f t="shared" si="37"/>
        <v>1096.2499327616736</v>
      </c>
      <c r="BE22" s="393">
        <f>'[4]Spc Sch Calculations-FY20'!D13</f>
        <v>0</v>
      </c>
      <c r="BF22" s="186">
        <f t="shared" si="38"/>
        <v>0</v>
      </c>
      <c r="BG22" s="394">
        <f>'[4]Spc Sch Calculations-FY20'!E13</f>
        <v>2</v>
      </c>
      <c r="BH22" s="186">
        <f t="shared" si="39"/>
        <v>2192.4998655233471</v>
      </c>
      <c r="BI22" s="392">
        <f>'[4]Spc Sch Calculations-FY20'!F13</f>
        <v>0</v>
      </c>
      <c r="BJ22" s="186">
        <f t="shared" si="40"/>
        <v>0</v>
      </c>
      <c r="BK22" s="180">
        <f t="shared" si="41"/>
        <v>3288.7497982850209</v>
      </c>
      <c r="BL22" s="13"/>
    </row>
    <row r="23" spans="1:64" ht="14.5" x14ac:dyDescent="0.35">
      <c r="A23" s="181">
        <v>4700210</v>
      </c>
      <c r="B23" s="143" t="s">
        <v>112</v>
      </c>
      <c r="C23" s="127">
        <f>'[4]2019-2020 PRELIMINARY-Merged'!F16</f>
        <v>46101.729378831609</v>
      </c>
      <c r="D23" s="127">
        <f>'[4]2019-2020 PRELIMINARY-Merged'!G16</f>
        <v>10916.331702952028</v>
      </c>
      <c r="E23" s="127">
        <f>'[4]2019-2020 PRELIMINARY-Merged'!H16</f>
        <v>27668.575349284958</v>
      </c>
      <c r="F23" s="127">
        <f>'[4]2019-2020 PRELIMINARY-Merged'!I16</f>
        <v>30812.880781354877</v>
      </c>
      <c r="G23" s="127">
        <f>'[4]2019-2020 PRELIMINARY-Merged'!J16</f>
        <v>115499.51721242347</v>
      </c>
      <c r="H23" s="127">
        <f>'[4]2019-2020 PRELIMINARY-Merged'!K16</f>
        <v>47498.14237461576</v>
      </c>
      <c r="I23" s="127">
        <f>'[4]2019-2020 PRELIMINARY-Merged'!L16</f>
        <v>11626.551520711433</v>
      </c>
      <c r="J23" s="127">
        <f>'[4]2019-2020 PRELIMINARY-Merged'!M16</f>
        <v>24901.717814356463</v>
      </c>
      <c r="K23" s="127">
        <f>'[4]2019-2020 PRELIMINARY-Merged'!N16</f>
        <v>27731.59270321939</v>
      </c>
      <c r="L23" s="127">
        <f>'[4]2019-2020 PRELIMINARY-Merged'!O16</f>
        <v>111758.00441290304</v>
      </c>
      <c r="M23" s="127">
        <f t="shared" si="11"/>
        <v>111758.00441290304</v>
      </c>
      <c r="N23" s="127">
        <f>'[4]Hold Harmless Base-20'!Y15</f>
        <v>114354.55186757473</v>
      </c>
      <c r="O23" s="162">
        <f t="shared" si="3"/>
        <v>-2596.5474546716869</v>
      </c>
      <c r="P23" s="163" t="str">
        <f t="shared" si="12"/>
        <v>0</v>
      </c>
      <c r="Q23" s="387">
        <f t="shared" si="13"/>
        <v>0</v>
      </c>
      <c r="R23" s="165">
        <f t="shared" si="14"/>
        <v>111758.00441290304</v>
      </c>
      <c r="S23" s="166">
        <f t="shared" si="4"/>
        <v>0.97729388631876635</v>
      </c>
      <c r="T23" s="167">
        <f t="shared" si="5"/>
        <v>1</v>
      </c>
      <c r="U23" s="149" t="b">
        <f t="shared" si="15"/>
        <v>0</v>
      </c>
      <c r="V23" s="143">
        <f t="shared" si="6"/>
        <v>110708.46045324294</v>
      </c>
      <c r="W23" s="143">
        <f t="shared" si="7"/>
        <v>110708.46045324285</v>
      </c>
      <c r="X23" s="143">
        <f t="shared" si="8"/>
        <v>110708.46045324285</v>
      </c>
      <c r="Y23" s="143">
        <f>'[4]Hold Harmless Base-20'!L15</f>
        <v>45644.715499030914</v>
      </c>
      <c r="Z23" s="143">
        <f>'[4]Hold Harmless Base-20'!M15</f>
        <v>10808.116345914941</v>
      </c>
      <c r="AA23" s="143">
        <f>'[4]Hold Harmless Base-20'!N15</f>
        <v>27394.292298750614</v>
      </c>
      <c r="AB23" s="143">
        <f>'[4]Hold Harmless Base-20'!O15</f>
        <v>30507.427723878271</v>
      </c>
      <c r="AC23" s="143">
        <f t="shared" si="16"/>
        <v>114354.55186757473</v>
      </c>
      <c r="AD23" s="168">
        <f>'[4]Populations-merg-FY20'!M16</f>
        <v>0.25825825825825827</v>
      </c>
      <c r="AE23" s="169">
        <f t="shared" si="17"/>
        <v>0</v>
      </c>
      <c r="AF23" s="169">
        <f t="shared" si="18"/>
        <v>0.9</v>
      </c>
      <c r="AG23" s="169">
        <f t="shared" si="19"/>
        <v>0</v>
      </c>
      <c r="AH23" s="170">
        <f t="shared" si="20"/>
        <v>0.9</v>
      </c>
      <c r="AI23" s="143">
        <f t="shared" si="21"/>
        <v>102919.09668081725</v>
      </c>
      <c r="AJ23" s="143">
        <f t="shared" si="22"/>
        <v>0</v>
      </c>
      <c r="AK23" s="143">
        <f t="shared" si="23"/>
        <v>110708.46045324285</v>
      </c>
      <c r="AL23" s="143">
        <f t="shared" si="24"/>
        <v>110624.39470263242</v>
      </c>
      <c r="AM23" s="143">
        <f t="shared" si="25"/>
        <v>110624.39470263242</v>
      </c>
      <c r="AN23" s="143">
        <f t="shared" si="26"/>
        <v>0</v>
      </c>
      <c r="AO23" s="143">
        <f t="shared" si="27"/>
        <v>110624.39470263242</v>
      </c>
      <c r="AP23" s="143">
        <f t="shared" si="9"/>
        <v>110624.16459597521</v>
      </c>
      <c r="AQ23" s="143">
        <f t="shared" si="28"/>
        <v>110624.16459597521</v>
      </c>
      <c r="AR23" s="143">
        <f t="shared" si="29"/>
        <v>0</v>
      </c>
      <c r="AS23" s="143">
        <f t="shared" si="30"/>
        <v>110624.16459597521</v>
      </c>
      <c r="AT23" s="143">
        <f t="shared" si="10"/>
        <v>110624.16459597521</v>
      </c>
      <c r="AU23" s="127">
        <f t="shared" si="31"/>
        <v>110624.16459597521</v>
      </c>
      <c r="AV23" s="143">
        <f t="shared" si="32"/>
        <v>0</v>
      </c>
      <c r="AW23" s="143">
        <f>'[4]Populations-merg-FY20'!K16</f>
        <v>86</v>
      </c>
      <c r="AX23" s="151">
        <f t="shared" si="33"/>
        <v>1286.3274953020373</v>
      </c>
      <c r="AY23" s="152">
        <f>'[4]Populations-merg-FY20'!G16</f>
        <v>0</v>
      </c>
      <c r="AZ23" s="171">
        <f t="shared" si="34"/>
        <v>0</v>
      </c>
      <c r="BA23" s="172">
        <f t="shared" si="35"/>
        <v>110624.16459597521</v>
      </c>
      <c r="BB23" s="182">
        <f t="shared" si="36"/>
        <v>110624.16459597521</v>
      </c>
      <c r="BC23" s="392">
        <f>'[4]Spc Sch Calculations-FY20'!C14</f>
        <v>0</v>
      </c>
      <c r="BD23" s="200">
        <f t="shared" si="37"/>
        <v>0</v>
      </c>
      <c r="BE23" s="393">
        <f>'[4]Spc Sch Calculations-FY20'!D14</f>
        <v>0</v>
      </c>
      <c r="BF23" s="186">
        <f t="shared" si="38"/>
        <v>0</v>
      </c>
      <c r="BG23" s="394">
        <f>'[4]Spc Sch Calculations-FY20'!E14</f>
        <v>0</v>
      </c>
      <c r="BH23" s="186">
        <f t="shared" si="39"/>
        <v>0</v>
      </c>
      <c r="BI23" s="392">
        <f>'[4]Spc Sch Calculations-FY20'!F14</f>
        <v>0</v>
      </c>
      <c r="BJ23" s="186">
        <f t="shared" si="40"/>
        <v>0</v>
      </c>
      <c r="BK23" s="180">
        <f t="shared" si="41"/>
        <v>0</v>
      </c>
      <c r="BL23" s="13"/>
    </row>
    <row r="24" spans="1:64" ht="14.5" x14ac:dyDescent="0.35">
      <c r="A24" s="181">
        <v>4700240</v>
      </c>
      <c r="B24" s="143" t="s">
        <v>113</v>
      </c>
      <c r="C24" s="127">
        <f>'[4]2019-2020 PRELIMINARY-Merged'!F17</f>
        <v>338602.59663000592</v>
      </c>
      <c r="D24" s="127">
        <f>'[4]2019-2020 PRELIMINARY-Merged'!G17</f>
        <v>81645.844888179898</v>
      </c>
      <c r="E24" s="127">
        <f>'[4]2019-2020 PRELIMINARY-Merged'!H17</f>
        <v>172531.36980566921</v>
      </c>
      <c r="F24" s="127">
        <f>'[4]2019-2020 PRELIMINARY-Merged'!I17</f>
        <v>174332.70964166446</v>
      </c>
      <c r="G24" s="127">
        <f>'[4]2019-2020 PRELIMINARY-Merged'!J17</f>
        <v>767112.52096551959</v>
      </c>
      <c r="H24" s="127">
        <f>'[4]2019-2020 PRELIMINARY-Merged'!K17</f>
        <v>358997.58771511907</v>
      </c>
      <c r="I24" s="127">
        <f>'[4]2019-2020 PRELIMINARY-Merged'!L17</f>
        <v>87875.098703051553</v>
      </c>
      <c r="J24" s="127">
        <f>'[4]2019-2020 PRELIMINARY-Merged'!M17</f>
        <v>190438.72171359905</v>
      </c>
      <c r="K24" s="127">
        <f>'[4]2019-2020 PRELIMINARY-Merged'!N17</f>
        <v>195402.23146134606</v>
      </c>
      <c r="L24" s="127">
        <f>'[4]2019-2020 PRELIMINARY-Merged'!O17</f>
        <v>832713.63959311566</v>
      </c>
      <c r="M24" s="127">
        <f t="shared" si="11"/>
        <v>832713.63959311566</v>
      </c>
      <c r="N24" s="127">
        <f>'[4]Hold Harmless Base-20'!Y16</f>
        <v>692473.78693025699</v>
      </c>
      <c r="O24" s="162">
        <f t="shared" si="3"/>
        <v>140239.85266285867</v>
      </c>
      <c r="P24" s="163">
        <f t="shared" si="12"/>
        <v>140239.85266285867</v>
      </c>
      <c r="Q24" s="387">
        <f t="shared" si="13"/>
        <v>115826.97013614148</v>
      </c>
      <c r="R24" s="165">
        <f t="shared" si="14"/>
        <v>716886.66945697414</v>
      </c>
      <c r="S24" s="166">
        <f t="shared" si="4"/>
        <v>1.0352545944517837</v>
      </c>
      <c r="T24" s="167">
        <f t="shared" si="5"/>
        <v>0.86090419968053189</v>
      </c>
      <c r="U24" s="149" t="b">
        <f t="shared" si="15"/>
        <v>0</v>
      </c>
      <c r="V24" s="143">
        <f t="shared" si="6"/>
        <v>710154.22932758904</v>
      </c>
      <c r="W24" s="143">
        <f t="shared" si="7"/>
        <v>710154.22932758846</v>
      </c>
      <c r="X24" s="143">
        <f t="shared" si="8"/>
        <v>710154.22932758846</v>
      </c>
      <c r="Y24" s="143">
        <f>'[4]Hold Harmless Base-20'!L16</f>
        <v>305657.14408843248</v>
      </c>
      <c r="Z24" s="143">
        <f>'[4]Hold Harmless Base-20'!M16</f>
        <v>73701.844060213931</v>
      </c>
      <c r="AA24" s="143">
        <f>'[4]Hold Harmless Base-20'!N16</f>
        <v>155744.3631127571</v>
      </c>
      <c r="AB24" s="143">
        <f>'[4]Hold Harmless Base-20'!O16</f>
        <v>157370.43566885352</v>
      </c>
      <c r="AC24" s="143">
        <f t="shared" si="16"/>
        <v>692473.78693025699</v>
      </c>
      <c r="AD24" s="168">
        <f>'[4]Populations-merg-FY20'!M17</f>
        <v>0.28546486250545611</v>
      </c>
      <c r="AE24" s="169">
        <f t="shared" si="17"/>
        <v>0</v>
      </c>
      <c r="AF24" s="169">
        <f t="shared" si="18"/>
        <v>0.9</v>
      </c>
      <c r="AG24" s="169">
        <f t="shared" si="19"/>
        <v>0</v>
      </c>
      <c r="AH24" s="170">
        <f t="shared" si="20"/>
        <v>0.9</v>
      </c>
      <c r="AI24" s="143">
        <f t="shared" si="21"/>
        <v>623226.40823723131</v>
      </c>
      <c r="AJ24" s="143">
        <f t="shared" si="22"/>
        <v>0</v>
      </c>
      <c r="AK24" s="143">
        <f t="shared" si="23"/>
        <v>710154.22932758846</v>
      </c>
      <c r="AL24" s="143">
        <f t="shared" si="24"/>
        <v>709614.97832461004</v>
      </c>
      <c r="AM24" s="143">
        <f t="shared" si="25"/>
        <v>709614.97832461004</v>
      </c>
      <c r="AN24" s="143">
        <f t="shared" si="26"/>
        <v>0</v>
      </c>
      <c r="AO24" s="143">
        <f t="shared" si="27"/>
        <v>709614.97832461004</v>
      </c>
      <c r="AP24" s="143">
        <f t="shared" si="9"/>
        <v>709613.50227467541</v>
      </c>
      <c r="AQ24" s="143">
        <f t="shared" si="28"/>
        <v>709613.50227467541</v>
      </c>
      <c r="AR24" s="143">
        <f t="shared" si="29"/>
        <v>0</v>
      </c>
      <c r="AS24" s="143">
        <f t="shared" si="30"/>
        <v>709613.50227467541</v>
      </c>
      <c r="AT24" s="143">
        <f t="shared" si="10"/>
        <v>709613.50227467541</v>
      </c>
      <c r="AU24" s="127">
        <f t="shared" si="31"/>
        <v>709613.50227467541</v>
      </c>
      <c r="AV24" s="143">
        <f t="shared" si="32"/>
        <v>0</v>
      </c>
      <c r="AW24" s="143">
        <f>'[4]Populations-merg-FY20'!K17</f>
        <v>654</v>
      </c>
      <c r="AX24" s="151">
        <f t="shared" si="33"/>
        <v>1085.0359361998094</v>
      </c>
      <c r="AY24" s="152">
        <f>'[4]Populations-merg-FY20'!G17</f>
        <v>0</v>
      </c>
      <c r="AZ24" s="171">
        <f t="shared" si="34"/>
        <v>0</v>
      </c>
      <c r="BA24" s="172">
        <f t="shared" si="35"/>
        <v>709613.50227467541</v>
      </c>
      <c r="BB24" s="182">
        <f t="shared" si="36"/>
        <v>709613.50227467541</v>
      </c>
      <c r="BC24" s="392">
        <f>'[4]Spc Sch Calculations-FY20'!C15</f>
        <v>0</v>
      </c>
      <c r="BD24" s="200">
        <f t="shared" si="37"/>
        <v>0</v>
      </c>
      <c r="BE24" s="393">
        <f>'[4]Spc Sch Calculations-FY20'!D15</f>
        <v>0</v>
      </c>
      <c r="BF24" s="186">
        <f t="shared" si="38"/>
        <v>0</v>
      </c>
      <c r="BG24" s="394">
        <f>'[4]Spc Sch Calculations-FY20'!E15</f>
        <v>0</v>
      </c>
      <c r="BH24" s="186">
        <f t="shared" si="39"/>
        <v>0</v>
      </c>
      <c r="BI24" s="392">
        <f>'[4]Spc Sch Calculations-FY20'!F15</f>
        <v>0</v>
      </c>
      <c r="BJ24" s="186">
        <f t="shared" si="40"/>
        <v>0</v>
      </c>
      <c r="BK24" s="180">
        <f t="shared" si="41"/>
        <v>0</v>
      </c>
      <c r="BL24" s="13"/>
    </row>
    <row r="25" spans="1:64" ht="14.5" x14ac:dyDescent="0.35">
      <c r="A25" s="181">
        <v>4700270</v>
      </c>
      <c r="B25" s="143" t="s">
        <v>114</v>
      </c>
      <c r="C25" s="127">
        <f>'[4]2019-2020 PRELIMINARY-Merged'!F18</f>
        <v>274231.46929539868</v>
      </c>
      <c r="D25" s="127">
        <f>'[4]2019-2020 PRELIMINARY-Merged'!G18</f>
        <v>66124.300960442459</v>
      </c>
      <c r="E25" s="127">
        <f>'[4]2019-2020 PRELIMINARY-Merged'!H18</f>
        <v>146119.99173018764</v>
      </c>
      <c r="F25" s="127">
        <f>'[4]2019-2020 PRELIMINARY-Merged'!I18</f>
        <v>147645.57958261907</v>
      </c>
      <c r="G25" s="127">
        <f>'[4]2019-2020 PRELIMINARY-Merged'!J18</f>
        <v>634121.34156864788</v>
      </c>
      <c r="H25" s="127">
        <f>'[4]2019-2020 PRELIMINARY-Merged'!K18</f>
        <v>264553.6069469878</v>
      </c>
      <c r="I25" s="127">
        <f>'[4]2019-2020 PRELIMINARY-Merged'!L18</f>
        <v>64757.188121171843</v>
      </c>
      <c r="J25" s="127">
        <f>'[4]2019-2020 PRELIMINARY-Merged'!M18</f>
        <v>138041.44941556026</v>
      </c>
      <c r="K25" s="127">
        <f>'[4]2019-2020 PRELIMINARY-Merged'!N18</f>
        <v>141639.30007115175</v>
      </c>
      <c r="L25" s="127">
        <f>'[4]2019-2020 PRELIMINARY-Merged'!O18</f>
        <v>608991.54455487174</v>
      </c>
      <c r="M25" s="127">
        <f t="shared" si="11"/>
        <v>608991.54455487174</v>
      </c>
      <c r="N25" s="127">
        <f>'[4]Hold Harmless Base-20'!Y17</f>
        <v>573358.97350720374</v>
      </c>
      <c r="O25" s="162">
        <f t="shared" si="3"/>
        <v>35632.571047667996</v>
      </c>
      <c r="P25" s="163">
        <f t="shared" si="12"/>
        <v>35632.571047667996</v>
      </c>
      <c r="Q25" s="387">
        <f t="shared" si="13"/>
        <v>29429.671125896995</v>
      </c>
      <c r="R25" s="165">
        <f t="shared" si="14"/>
        <v>579561.87342897477</v>
      </c>
      <c r="S25" s="166">
        <f t="shared" si="4"/>
        <v>1.0108185276735588</v>
      </c>
      <c r="T25" s="167">
        <f t="shared" si="5"/>
        <v>0.95167474591554813</v>
      </c>
      <c r="U25" s="149" t="b">
        <f t="shared" si="15"/>
        <v>0</v>
      </c>
      <c r="V25" s="143">
        <f t="shared" si="6"/>
        <v>574119.08061335387</v>
      </c>
      <c r="W25" s="143">
        <f t="shared" si="7"/>
        <v>574119.08061335341</v>
      </c>
      <c r="X25" s="143">
        <f t="shared" si="8"/>
        <v>574119.08061335341</v>
      </c>
      <c r="Y25" s="143">
        <f>'[4]Hold Harmless Base-20'!L17</f>
        <v>247954.23751174999</v>
      </c>
      <c r="Z25" s="143">
        <f>'[4]Hold Harmless Base-20'!M17</f>
        <v>59788.180648161266</v>
      </c>
      <c r="AA25" s="143">
        <f>'[4]Hold Harmless Base-20'!N17</f>
        <v>132118.57569728527</v>
      </c>
      <c r="AB25" s="143">
        <f>'[4]Hold Harmless Base-20'!O17</f>
        <v>133497.97965000721</v>
      </c>
      <c r="AC25" s="143">
        <f t="shared" si="16"/>
        <v>573358.97350720374</v>
      </c>
      <c r="AD25" s="168">
        <f>'[4]Populations-merg-FY20'!M18</f>
        <v>0.27687861271676301</v>
      </c>
      <c r="AE25" s="169">
        <f t="shared" si="17"/>
        <v>0</v>
      </c>
      <c r="AF25" s="169">
        <f t="shared" si="18"/>
        <v>0.9</v>
      </c>
      <c r="AG25" s="169">
        <f t="shared" si="19"/>
        <v>0</v>
      </c>
      <c r="AH25" s="170">
        <f t="shared" si="20"/>
        <v>0.9</v>
      </c>
      <c r="AI25" s="143">
        <f t="shared" si="21"/>
        <v>516023.07615648338</v>
      </c>
      <c r="AJ25" s="143">
        <f t="shared" si="22"/>
        <v>0</v>
      </c>
      <c r="AK25" s="143">
        <f t="shared" si="23"/>
        <v>574119.08061335341</v>
      </c>
      <c r="AL25" s="143">
        <f t="shared" si="24"/>
        <v>573683.12701726914</v>
      </c>
      <c r="AM25" s="143">
        <f t="shared" si="25"/>
        <v>573683.12701726914</v>
      </c>
      <c r="AN25" s="143">
        <f t="shared" si="26"/>
        <v>0</v>
      </c>
      <c r="AO25" s="143">
        <f t="shared" si="27"/>
        <v>573683.12701726914</v>
      </c>
      <c r="AP25" s="143">
        <f t="shared" si="9"/>
        <v>573681.93371531239</v>
      </c>
      <c r="AQ25" s="143">
        <f t="shared" si="28"/>
        <v>573681.93371531239</v>
      </c>
      <c r="AR25" s="143">
        <f t="shared" si="29"/>
        <v>0</v>
      </c>
      <c r="AS25" s="143">
        <f t="shared" si="30"/>
        <v>573681.93371531239</v>
      </c>
      <c r="AT25" s="143">
        <f t="shared" si="10"/>
        <v>573681.93371531239</v>
      </c>
      <c r="AU25" s="127">
        <f t="shared" si="31"/>
        <v>573681.93371531239</v>
      </c>
      <c r="AV25" s="143">
        <f t="shared" si="32"/>
        <v>0</v>
      </c>
      <c r="AW25" s="143">
        <f>'[4]Populations-merg-FY20'!K18</f>
        <v>479</v>
      </c>
      <c r="AX25" s="151">
        <f t="shared" si="33"/>
        <v>1197.6658323910488</v>
      </c>
      <c r="AY25" s="152">
        <f>'[4]Populations-merg-FY20'!G18</f>
        <v>0</v>
      </c>
      <c r="AZ25" s="171">
        <f t="shared" si="34"/>
        <v>0</v>
      </c>
      <c r="BA25" s="172">
        <f t="shared" si="35"/>
        <v>573681.93371531239</v>
      </c>
      <c r="BB25" s="182">
        <f t="shared" si="36"/>
        <v>573681.93371531239</v>
      </c>
      <c r="BC25" s="392">
        <f>'[4]Spc Sch Calculations-FY20'!C16</f>
        <v>0</v>
      </c>
      <c r="BD25" s="200">
        <f t="shared" si="37"/>
        <v>0</v>
      </c>
      <c r="BE25" s="393">
        <f>'[4]Spc Sch Calculations-FY20'!D16</f>
        <v>0</v>
      </c>
      <c r="BF25" s="186">
        <f t="shared" si="38"/>
        <v>0</v>
      </c>
      <c r="BG25" s="394">
        <f>'[4]Spc Sch Calculations-FY20'!E16</f>
        <v>0</v>
      </c>
      <c r="BH25" s="186">
        <f t="shared" si="39"/>
        <v>0</v>
      </c>
      <c r="BI25" s="392">
        <f>'[4]Spc Sch Calculations-FY20'!F16</f>
        <v>0</v>
      </c>
      <c r="BJ25" s="186">
        <f t="shared" si="40"/>
        <v>0</v>
      </c>
      <c r="BK25" s="180">
        <f t="shared" si="41"/>
        <v>0</v>
      </c>
      <c r="BL25" s="13"/>
    </row>
    <row r="26" spans="1:64" ht="14.5" x14ac:dyDescent="0.35">
      <c r="A26" s="181">
        <v>4700300</v>
      </c>
      <c r="B26" s="143" t="s">
        <v>115</v>
      </c>
      <c r="C26" s="127">
        <f>'[4]2019-2020 PRELIMINARY-Merged'!F19</f>
        <v>1169147.1419960321</v>
      </c>
      <c r="D26" s="127">
        <f>'[4]2019-2020 PRELIMINARY-Merged'!G19</f>
        <v>281911.61898020684</v>
      </c>
      <c r="E26" s="127">
        <f>'[4]2019-2020 PRELIMINARY-Merged'!H19</f>
        <v>543349.97384952439</v>
      </c>
      <c r="F26" s="127">
        <f>'[4]2019-2020 PRELIMINARY-Merged'!I19</f>
        <v>549022.90135183628</v>
      </c>
      <c r="G26" s="127">
        <f>'[4]2019-2020 PRELIMINARY-Merged'!J19</f>
        <v>2543431.6361775994</v>
      </c>
      <c r="H26" s="127">
        <f>'[4]2019-2020 PRELIMINARY-Merged'!K19</f>
        <v>1334918.7223191434</v>
      </c>
      <c r="I26" s="127">
        <f>'[4]2019-2020 PRELIMINARY-Merged'!L19</f>
        <v>326760.17471580871</v>
      </c>
      <c r="J26" s="127">
        <f>'[4]2019-2020 PRELIMINARY-Merged'!M19</f>
        <v>654188.17238465406</v>
      </c>
      <c r="K26" s="127">
        <f>'[4]2019-2020 PRELIMINARY-Merged'!N19</f>
        <v>671238.64059445087</v>
      </c>
      <c r="L26" s="127">
        <f>'[4]2019-2020 PRELIMINARY-Merged'!O19</f>
        <v>2987105.7100140569</v>
      </c>
      <c r="M26" s="127">
        <f t="shared" si="11"/>
        <v>2987105.7100140569</v>
      </c>
      <c r="N26" s="127">
        <f>'[4]Hold Harmless Base-20'!Y18</f>
        <v>2400152.5142157362</v>
      </c>
      <c r="O26" s="162">
        <f t="shared" si="3"/>
        <v>586953.1957983207</v>
      </c>
      <c r="P26" s="163">
        <f t="shared" si="12"/>
        <v>586953.1957983207</v>
      </c>
      <c r="Q26" s="387">
        <f t="shared" si="13"/>
        <v>484776.68073770124</v>
      </c>
      <c r="R26" s="165">
        <f t="shared" si="14"/>
        <v>2502329.0292763556</v>
      </c>
      <c r="S26" s="166">
        <f t="shared" si="4"/>
        <v>1.0425708426674736</v>
      </c>
      <c r="T26" s="167">
        <f t="shared" si="5"/>
        <v>0.83771023599448713</v>
      </c>
      <c r="U26" s="149" t="b">
        <f t="shared" si="15"/>
        <v>0</v>
      </c>
      <c r="V26" s="143">
        <f t="shared" si="6"/>
        <v>2478829.1078921477</v>
      </c>
      <c r="W26" s="143">
        <f t="shared" si="7"/>
        <v>2478829.1078921454</v>
      </c>
      <c r="X26" s="143">
        <f t="shared" si="8"/>
        <v>2478829.1078921454</v>
      </c>
      <c r="Y26" s="143">
        <f>'[4]Hold Harmless Base-20'!L18</f>
        <v>1103285.5817454241</v>
      </c>
      <c r="Z26" s="143">
        <f>'[4]Hold Harmless Base-20'!M18</f>
        <v>266030.69312248076</v>
      </c>
      <c r="AA26" s="143">
        <f>'[4]Hold Harmless Base-20'!N18</f>
        <v>512741.44242142624</v>
      </c>
      <c r="AB26" s="143">
        <f>'[4]Hold Harmless Base-20'!O18</f>
        <v>518094.79692640522</v>
      </c>
      <c r="AC26" s="143">
        <f t="shared" si="16"/>
        <v>2400152.5142157362</v>
      </c>
      <c r="AD26" s="168">
        <f>'[4]Populations-merg-FY20'!M19</f>
        <v>0.17433343099912102</v>
      </c>
      <c r="AE26" s="169">
        <f t="shared" si="17"/>
        <v>0</v>
      </c>
      <c r="AF26" s="169">
        <f t="shared" si="18"/>
        <v>0.9</v>
      </c>
      <c r="AG26" s="169">
        <f t="shared" si="19"/>
        <v>0</v>
      </c>
      <c r="AH26" s="170">
        <f t="shared" si="20"/>
        <v>0.9</v>
      </c>
      <c r="AI26" s="143">
        <f t="shared" si="21"/>
        <v>2160137.2627941626</v>
      </c>
      <c r="AJ26" s="143">
        <f t="shared" si="22"/>
        <v>0</v>
      </c>
      <c r="AK26" s="143">
        <f t="shared" si="23"/>
        <v>2478829.1078921454</v>
      </c>
      <c r="AL26" s="143">
        <f t="shared" si="24"/>
        <v>2476946.8251042101</v>
      </c>
      <c r="AM26" s="143">
        <f t="shared" si="25"/>
        <v>2476946.8251042101</v>
      </c>
      <c r="AN26" s="143">
        <f t="shared" si="26"/>
        <v>0</v>
      </c>
      <c r="AO26" s="143">
        <f t="shared" si="27"/>
        <v>2476946.8251042101</v>
      </c>
      <c r="AP26" s="143">
        <f t="shared" si="9"/>
        <v>2476941.672877565</v>
      </c>
      <c r="AQ26" s="143">
        <f t="shared" si="28"/>
        <v>2476941.672877565</v>
      </c>
      <c r="AR26" s="143">
        <f t="shared" si="29"/>
        <v>0</v>
      </c>
      <c r="AS26" s="143">
        <f t="shared" si="30"/>
        <v>2476941.672877565</v>
      </c>
      <c r="AT26" s="143">
        <f t="shared" si="10"/>
        <v>2476941.672877565</v>
      </c>
      <c r="AU26" s="127">
        <f t="shared" si="31"/>
        <v>2476941.672877565</v>
      </c>
      <c r="AV26" s="143">
        <f t="shared" si="32"/>
        <v>0</v>
      </c>
      <c r="AW26" s="143">
        <f>'[4]Populations-merg-FY20'!K19</f>
        <v>2380</v>
      </c>
      <c r="AX26" s="151">
        <f t="shared" si="33"/>
        <v>1040.7317953267079</v>
      </c>
      <c r="AY26" s="152">
        <f>'[4]Populations-merg-FY20'!G19</f>
        <v>108</v>
      </c>
      <c r="AZ26" s="171">
        <f t="shared" si="34"/>
        <v>112399.03389528446</v>
      </c>
      <c r="BA26" s="172">
        <f t="shared" si="35"/>
        <v>2364542.6389822806</v>
      </c>
      <c r="BB26" s="182">
        <f t="shared" si="36"/>
        <v>2353094.5892336867</v>
      </c>
      <c r="BC26" s="392">
        <f>'[4]Spc Sch Calculations-FY20'!C17</f>
        <v>9</v>
      </c>
      <c r="BD26" s="200">
        <f t="shared" si="37"/>
        <v>9366.5861579403718</v>
      </c>
      <c r="BE26" s="393">
        <f>'[4]Spc Sch Calculations-FY20'!D17</f>
        <v>0</v>
      </c>
      <c r="BF26" s="186">
        <f t="shared" si="38"/>
        <v>0</v>
      </c>
      <c r="BG26" s="394">
        <f>'[4]Spc Sch Calculations-FY20'!E17</f>
        <v>2</v>
      </c>
      <c r="BH26" s="186">
        <f t="shared" si="39"/>
        <v>2081.4635906534158</v>
      </c>
      <c r="BI26" s="392">
        <f>'[4]Spc Sch Calculations-FY20'!F17</f>
        <v>0</v>
      </c>
      <c r="BJ26" s="186">
        <f t="shared" si="40"/>
        <v>0</v>
      </c>
      <c r="BK26" s="180">
        <f t="shared" si="41"/>
        <v>11448.049748593789</v>
      </c>
      <c r="BL26" s="13"/>
    </row>
    <row r="27" spans="1:64" ht="14.5" x14ac:dyDescent="0.35">
      <c r="A27" s="181">
        <v>4701390</v>
      </c>
      <c r="B27" s="143" t="s">
        <v>116</v>
      </c>
      <c r="C27" s="127">
        <f>'[4]2019-2020 PRELIMINARY-Merged'!F20</f>
        <v>52334.249865534111</v>
      </c>
      <c r="D27" s="127">
        <f>'[4]2019-2020 PRELIMINARY-Merged'!G20</f>
        <v>12619.141404664595</v>
      </c>
      <c r="E27" s="127">
        <f>'[4]2019-2020 PRELIMINARY-Merged'!H20</f>
        <v>19469.55562260529</v>
      </c>
      <c r="F27" s="127">
        <f>'[4]2019-2020 PRELIMINARY-Merged'!I20</f>
        <v>19672.830459938508</v>
      </c>
      <c r="G27" s="127">
        <f>'[4]2019-2020 PRELIMINARY-Merged'!J20</f>
        <v>104095.7773527425</v>
      </c>
      <c r="H27" s="127">
        <f>'[4]2019-2020 PRELIMINARY-Merged'!K20</f>
        <v>53573.486166717783</v>
      </c>
      <c r="I27" s="127">
        <f>'[4]2019-2020 PRELIMINARY-Merged'!L20</f>
        <v>13113.668575686159</v>
      </c>
      <c r="J27" s="127">
        <f>'[4]2019-2020 PRELIMINARY-Merged'!M20</f>
        <v>19869.58965160681</v>
      </c>
      <c r="K27" s="127">
        <f>'[4]2019-2020 PRELIMINARY-Merged'!N20</f>
        <v>20387.461757825862</v>
      </c>
      <c r="L27" s="127">
        <f>'[4]2019-2020 PRELIMINARY-Merged'!O20</f>
        <v>106944.20615183661</v>
      </c>
      <c r="M27" s="127">
        <f t="shared" si="11"/>
        <v>106944.20615183661</v>
      </c>
      <c r="N27" s="127">
        <f>'[4]Hold Harmless Base-20'!Y19</f>
        <v>119547.52587932543</v>
      </c>
      <c r="O27" s="162">
        <f t="shared" si="3"/>
        <v>-12603.319727488823</v>
      </c>
      <c r="P27" s="163" t="str">
        <f t="shared" si="12"/>
        <v>0</v>
      </c>
      <c r="Q27" s="387">
        <f t="shared" si="13"/>
        <v>0</v>
      </c>
      <c r="R27" s="165">
        <f t="shared" si="14"/>
        <v>106944.20615183661</v>
      </c>
      <c r="S27" s="166">
        <f t="shared" si="4"/>
        <v>0.89457481754820289</v>
      </c>
      <c r="T27" s="167">
        <f t="shared" si="5"/>
        <v>1</v>
      </c>
      <c r="U27" s="149" t="b">
        <f t="shared" si="15"/>
        <v>0</v>
      </c>
      <c r="V27" s="143">
        <f t="shared" si="6"/>
        <v>105939.86962867706</v>
      </c>
      <c r="W27" s="143">
        <f t="shared" si="7"/>
        <v>105939.86962867697</v>
      </c>
      <c r="X27" s="143">
        <f t="shared" si="8"/>
        <v>105939.86962867697</v>
      </c>
      <c r="Y27" s="143">
        <f>'[4]Hold Harmless Base-20'!L19</f>
        <v>60102.630954705011</v>
      </c>
      <c r="Z27" s="143">
        <f>'[4]Hold Harmless Base-20'!M19</f>
        <v>14492.299034733733</v>
      </c>
      <c r="AA27" s="143">
        <f>'[4]Hold Harmless Base-20'!N19</f>
        <v>22359.573691113332</v>
      </c>
      <c r="AB27" s="143">
        <f>'[4]Hold Harmless Base-20'!O19</f>
        <v>22593.02219877336</v>
      </c>
      <c r="AC27" s="143">
        <f t="shared" si="16"/>
        <v>119547.52587932543</v>
      </c>
      <c r="AD27" s="168">
        <f>'[4]Populations-merg-FY20'!M20</f>
        <v>0.16724137931034483</v>
      </c>
      <c r="AE27" s="169">
        <f t="shared" si="17"/>
        <v>0</v>
      </c>
      <c r="AF27" s="169">
        <f t="shared" si="18"/>
        <v>0.9</v>
      </c>
      <c r="AG27" s="169">
        <f t="shared" si="19"/>
        <v>0</v>
      </c>
      <c r="AH27" s="170">
        <f t="shared" si="20"/>
        <v>0.9</v>
      </c>
      <c r="AI27" s="143">
        <f t="shared" si="21"/>
        <v>107592.77329139289</v>
      </c>
      <c r="AJ27" s="143">
        <f t="shared" si="22"/>
        <v>107592.77329139289</v>
      </c>
      <c r="AK27" s="143">
        <f t="shared" si="23"/>
        <v>0</v>
      </c>
      <c r="AL27" s="143">
        <f t="shared" si="24"/>
        <v>0</v>
      </c>
      <c r="AM27" s="143">
        <f t="shared" si="25"/>
        <v>107592.77329139289</v>
      </c>
      <c r="AN27" s="143">
        <f t="shared" si="26"/>
        <v>0</v>
      </c>
      <c r="AO27" s="143">
        <f t="shared" si="27"/>
        <v>0</v>
      </c>
      <c r="AP27" s="143">
        <f t="shared" si="9"/>
        <v>0</v>
      </c>
      <c r="AQ27" s="143">
        <f t="shared" si="28"/>
        <v>107592.77329139289</v>
      </c>
      <c r="AR27" s="143">
        <f t="shared" si="29"/>
        <v>0</v>
      </c>
      <c r="AS27" s="143">
        <f t="shared" si="30"/>
        <v>0</v>
      </c>
      <c r="AT27" s="143">
        <f t="shared" si="10"/>
        <v>0</v>
      </c>
      <c r="AU27" s="127">
        <f t="shared" si="31"/>
        <v>107592.77329139289</v>
      </c>
      <c r="AV27" s="143">
        <f t="shared" si="32"/>
        <v>0</v>
      </c>
      <c r="AW27" s="143">
        <f>'[4]Populations-merg-FY20'!K20</f>
        <v>97</v>
      </c>
      <c r="AX27" s="151">
        <f t="shared" si="33"/>
        <v>1109.2038483648753</v>
      </c>
      <c r="AY27" s="152">
        <f>'[4]Populations-merg-FY20'!G20</f>
        <v>0</v>
      </c>
      <c r="AZ27" s="171">
        <f t="shared" si="34"/>
        <v>0</v>
      </c>
      <c r="BA27" s="172">
        <f t="shared" si="35"/>
        <v>107592.77329139289</v>
      </c>
      <c r="BB27" s="182">
        <f t="shared" si="36"/>
        <v>107592.77329139289</v>
      </c>
      <c r="BC27" s="392">
        <f>'[4]Spc Sch Calculations-FY20'!C18</f>
        <v>0</v>
      </c>
      <c r="BD27" s="200">
        <f t="shared" si="37"/>
        <v>0</v>
      </c>
      <c r="BE27" s="393">
        <f>'[4]Spc Sch Calculations-FY20'!D18</f>
        <v>0</v>
      </c>
      <c r="BF27" s="186">
        <f t="shared" si="38"/>
        <v>0</v>
      </c>
      <c r="BG27" s="394">
        <f>'[4]Spc Sch Calculations-FY20'!E18</f>
        <v>0</v>
      </c>
      <c r="BH27" s="186">
        <f t="shared" si="39"/>
        <v>0</v>
      </c>
      <c r="BI27" s="392">
        <f>'[4]Spc Sch Calculations-FY20'!F18</f>
        <v>0</v>
      </c>
      <c r="BJ27" s="186">
        <f t="shared" si="40"/>
        <v>0</v>
      </c>
      <c r="BK27" s="180">
        <f t="shared" si="41"/>
        <v>0</v>
      </c>
      <c r="BL27" s="13"/>
    </row>
    <row r="28" spans="1:64" ht="14.5" x14ac:dyDescent="0.35">
      <c r="A28" s="181">
        <v>4700330</v>
      </c>
      <c r="B28" s="143" t="s">
        <v>117</v>
      </c>
      <c r="C28" s="127">
        <f>'[4]2019-2020 PRELIMINARY-Merged'!F21</f>
        <v>931297.96662649512</v>
      </c>
      <c r="D28" s="127">
        <f>'[4]2019-2020 PRELIMINARY-Merged'!G21</f>
        <v>224560.03020836279</v>
      </c>
      <c r="E28" s="127">
        <f>'[4]2019-2020 PRELIMINARY-Merged'!H21</f>
        <v>420815.53013716737</v>
      </c>
      <c r="F28" s="127">
        <f>'[4]2019-2020 PRELIMINARY-Merged'!I21</f>
        <v>425209.11826491111</v>
      </c>
      <c r="G28" s="127">
        <f>'[4]2019-2020 PRELIMINARY-Merged'!J21</f>
        <v>2001882.6452369364</v>
      </c>
      <c r="H28" s="127">
        <f>'[4]2019-2020 PRELIMINARY-Merged'!K21</f>
        <v>1030293.913042432</v>
      </c>
      <c r="I28" s="127">
        <f>'[4]2019-2020 PRELIMINARY-Merged'!L21</f>
        <v>252194.39461415619</v>
      </c>
      <c r="J28" s="127">
        <f>'[4]2019-2020 PRELIMINARY-Merged'!M21</f>
        <v>477907.72409221862</v>
      </c>
      <c r="K28" s="127">
        <f>'[4]2019-2020 PRELIMINARY-Merged'!N21</f>
        <v>490363.69746628235</v>
      </c>
      <c r="L28" s="127">
        <f>'[4]2019-2020 PRELIMINARY-Merged'!O21</f>
        <v>2250759.7292150892</v>
      </c>
      <c r="M28" s="127">
        <f t="shared" si="11"/>
        <v>2250759.7292150892</v>
      </c>
      <c r="N28" s="127">
        <f>'[4]Hold Harmless Base-20'!Y20</f>
        <v>1903083.797823766</v>
      </c>
      <c r="O28" s="162">
        <f t="shared" si="3"/>
        <v>347675.93139132322</v>
      </c>
      <c r="P28" s="163">
        <f t="shared" si="12"/>
        <v>347675.93139132322</v>
      </c>
      <c r="Q28" s="387">
        <f t="shared" si="13"/>
        <v>287152.68133608927</v>
      </c>
      <c r="R28" s="165">
        <f t="shared" si="14"/>
        <v>1963607.047879</v>
      </c>
      <c r="S28" s="166">
        <f t="shared" si="4"/>
        <v>1.0318027246747852</v>
      </c>
      <c r="T28" s="167">
        <f t="shared" si="5"/>
        <v>0.87241966452090891</v>
      </c>
      <c r="U28" s="149" t="b">
        <f t="shared" si="15"/>
        <v>0</v>
      </c>
      <c r="V28" s="143">
        <f t="shared" si="6"/>
        <v>1945166.3829165762</v>
      </c>
      <c r="W28" s="143">
        <f t="shared" si="7"/>
        <v>1945166.3829165746</v>
      </c>
      <c r="X28" s="143">
        <f t="shared" si="8"/>
        <v>1945166.3829165746</v>
      </c>
      <c r="Y28" s="143">
        <f>'[4]Hold Harmless Base-20'!L20</f>
        <v>885335.64914507407</v>
      </c>
      <c r="Z28" s="143">
        <f>'[4]Hold Harmless Base-20'!M20</f>
        <v>213477.32652818423</v>
      </c>
      <c r="AA28" s="143">
        <f>'[4]Hold Harmless Base-20'!N20</f>
        <v>400047.03531553724</v>
      </c>
      <c r="AB28" s="143">
        <f>'[4]Hold Harmless Base-20'!O20</f>
        <v>404223.78683497029</v>
      </c>
      <c r="AC28" s="143">
        <f t="shared" si="16"/>
        <v>1903083.797823766</v>
      </c>
      <c r="AD28" s="168">
        <f>'[4]Populations-merg-FY20'!M21</f>
        <v>0.16993934370693353</v>
      </c>
      <c r="AE28" s="169">
        <f t="shared" si="17"/>
        <v>0</v>
      </c>
      <c r="AF28" s="169">
        <f t="shared" si="18"/>
        <v>0.9</v>
      </c>
      <c r="AG28" s="169">
        <f t="shared" si="19"/>
        <v>0</v>
      </c>
      <c r="AH28" s="170">
        <f t="shared" si="20"/>
        <v>0.9</v>
      </c>
      <c r="AI28" s="143">
        <f t="shared" si="21"/>
        <v>1712775.4180413894</v>
      </c>
      <c r="AJ28" s="143">
        <f t="shared" si="22"/>
        <v>0</v>
      </c>
      <c r="AK28" s="143">
        <f t="shared" si="23"/>
        <v>1945166.3829165746</v>
      </c>
      <c r="AL28" s="143">
        <f t="shared" si="24"/>
        <v>1943689.3334537547</v>
      </c>
      <c r="AM28" s="143">
        <f t="shared" si="25"/>
        <v>1943689.3334537547</v>
      </c>
      <c r="AN28" s="143">
        <f t="shared" si="26"/>
        <v>0</v>
      </c>
      <c r="AO28" s="143">
        <f t="shared" si="27"/>
        <v>1943689.3334537547</v>
      </c>
      <c r="AP28" s="143">
        <f t="shared" si="9"/>
        <v>1943685.2904408516</v>
      </c>
      <c r="AQ28" s="143">
        <f t="shared" si="28"/>
        <v>1943685.2904408516</v>
      </c>
      <c r="AR28" s="143">
        <f t="shared" si="29"/>
        <v>0</v>
      </c>
      <c r="AS28" s="143">
        <f t="shared" si="30"/>
        <v>1943685.2904408516</v>
      </c>
      <c r="AT28" s="143">
        <f t="shared" si="10"/>
        <v>1943685.2904408516</v>
      </c>
      <c r="AU28" s="127">
        <f t="shared" si="31"/>
        <v>1943685.2904408516</v>
      </c>
      <c r="AV28" s="143">
        <f t="shared" si="32"/>
        <v>0</v>
      </c>
      <c r="AW28" s="143">
        <f>'[4]Populations-merg-FY20'!K21</f>
        <v>1815.4620088211709</v>
      </c>
      <c r="AX28" s="151">
        <f t="shared" si="33"/>
        <v>1070.6284576579708</v>
      </c>
      <c r="AY28" s="152">
        <f>'[4]Populations-merg-FY20'!G21</f>
        <v>15</v>
      </c>
      <c r="AZ28" s="171">
        <f t="shared" si="34"/>
        <v>16059.426864869562</v>
      </c>
      <c r="BA28" s="172">
        <f t="shared" si="35"/>
        <v>1927625.8635759819</v>
      </c>
      <c r="BB28" s="182">
        <f t="shared" si="36"/>
        <v>1923343.34974535</v>
      </c>
      <c r="BC28" s="392">
        <f>'[4]Spc Sch Calculations-FY20'!C19</f>
        <v>2</v>
      </c>
      <c r="BD28" s="200">
        <f t="shared" si="37"/>
        <v>2141.2569153159416</v>
      </c>
      <c r="BE28" s="393">
        <f>'[4]Spc Sch Calculations-FY20'!D19</f>
        <v>0</v>
      </c>
      <c r="BF28" s="186">
        <f t="shared" si="38"/>
        <v>0</v>
      </c>
      <c r="BG28" s="394">
        <f>'[4]Spc Sch Calculations-FY20'!E19</f>
        <v>2</v>
      </c>
      <c r="BH28" s="186">
        <f t="shared" si="39"/>
        <v>2141.2569153159416</v>
      </c>
      <c r="BI28" s="392">
        <f>'[4]Spc Sch Calculations-FY20'!F19</f>
        <v>0</v>
      </c>
      <c r="BJ28" s="186">
        <f t="shared" si="40"/>
        <v>0</v>
      </c>
      <c r="BK28" s="180">
        <f t="shared" si="41"/>
        <v>4282.5138306318831</v>
      </c>
      <c r="BL28" s="13"/>
    </row>
    <row r="29" spans="1:64" ht="14.5" x14ac:dyDescent="0.35">
      <c r="A29" s="181">
        <v>4700360</v>
      </c>
      <c r="B29" s="143" t="s">
        <v>118</v>
      </c>
      <c r="C29" s="127">
        <f>'[4]2019-2020 PRELIMINARY-Merged'!F22</f>
        <v>481998.44126156927</v>
      </c>
      <c r="D29" s="127">
        <f>'[4]2019-2020 PRELIMINARY-Merged'!G22</f>
        <v>116222.29233696088</v>
      </c>
      <c r="E29" s="127">
        <f>'[4]2019-2020 PRELIMINARY-Merged'!H22</f>
        <v>219305.22429550104</v>
      </c>
      <c r="F29" s="127">
        <f>'[4]2019-2020 PRELIMINARY-Merged'!I22</f>
        <v>221594.91362684008</v>
      </c>
      <c r="G29" s="127">
        <f>'[4]2019-2020 PRELIMINARY-Merged'!J22</f>
        <v>1039120.8715208713</v>
      </c>
      <c r="H29" s="127">
        <f>'[4]2019-2020 PRELIMINARY-Merged'!K22</f>
        <v>497073.58299016493</v>
      </c>
      <c r="I29" s="127">
        <f>'[4]2019-2020 PRELIMINARY-Merged'!L22</f>
        <v>121673.21358884062</v>
      </c>
      <c r="J29" s="127">
        <f>'[4]2019-2020 PRELIMINARY-Merged'!M22</f>
        <v>226790.9452650779</v>
      </c>
      <c r="K29" s="127">
        <f>'[4]2019-2020 PRELIMINARY-Merged'!N22</f>
        <v>232701.92312396562</v>
      </c>
      <c r="L29" s="127">
        <f>'[4]2019-2020 PRELIMINARY-Merged'!O22</f>
        <v>1078239.6649680492</v>
      </c>
      <c r="M29" s="127">
        <f t="shared" si="11"/>
        <v>1078239.6649680492</v>
      </c>
      <c r="N29" s="127">
        <f>'[4]Hold Harmless Base-20'!Y21</f>
        <v>930408.71264517901</v>
      </c>
      <c r="O29" s="162">
        <f t="shared" si="3"/>
        <v>147830.95232287014</v>
      </c>
      <c r="P29" s="163">
        <f t="shared" si="12"/>
        <v>147830.95232287014</v>
      </c>
      <c r="Q29" s="387">
        <f t="shared" si="13"/>
        <v>122096.61501187006</v>
      </c>
      <c r="R29" s="165">
        <f t="shared" si="14"/>
        <v>956143.04995617911</v>
      </c>
      <c r="S29" s="166">
        <f t="shared" si="4"/>
        <v>1.027659174899423</v>
      </c>
      <c r="T29" s="167">
        <f t="shared" si="5"/>
        <v>0.88676300920956375</v>
      </c>
      <c r="U29" s="149" t="b">
        <f t="shared" si="15"/>
        <v>0</v>
      </c>
      <c r="V29" s="143">
        <f t="shared" si="6"/>
        <v>947163.70062076242</v>
      </c>
      <c r="W29" s="143">
        <f t="shared" si="7"/>
        <v>947163.70062076161</v>
      </c>
      <c r="X29" s="143">
        <f t="shared" si="8"/>
        <v>947163.70062076161</v>
      </c>
      <c r="Y29" s="143">
        <f>'[4]Hold Harmless Base-20'!L21</f>
        <v>431572.07358831511</v>
      </c>
      <c r="Z29" s="143">
        <f>'[4]Hold Harmless Base-20'!M21</f>
        <v>104063.1906812118</v>
      </c>
      <c r="AA29" s="143">
        <f>'[4]Hold Harmless Base-20'!N21</f>
        <v>196361.65243654334</v>
      </c>
      <c r="AB29" s="143">
        <f>'[4]Hold Harmless Base-20'!O21</f>
        <v>198411.79593910871</v>
      </c>
      <c r="AC29" s="143">
        <f t="shared" si="16"/>
        <v>930408.71264517901</v>
      </c>
      <c r="AD29" s="168">
        <f>'[4]Populations-merg-FY20'!M22</f>
        <v>0.23893805309734514</v>
      </c>
      <c r="AE29" s="169">
        <f t="shared" si="17"/>
        <v>0</v>
      </c>
      <c r="AF29" s="169">
        <f t="shared" si="18"/>
        <v>0.9</v>
      </c>
      <c r="AG29" s="169">
        <f t="shared" si="19"/>
        <v>0</v>
      </c>
      <c r="AH29" s="170">
        <f t="shared" si="20"/>
        <v>0.9</v>
      </c>
      <c r="AI29" s="143">
        <f t="shared" si="21"/>
        <v>837367.84138066112</v>
      </c>
      <c r="AJ29" s="143">
        <f t="shared" si="22"/>
        <v>0</v>
      </c>
      <c r="AK29" s="143">
        <f t="shared" si="23"/>
        <v>947163.70062076161</v>
      </c>
      <c r="AL29" s="143">
        <f t="shared" si="24"/>
        <v>946444.47801466938</v>
      </c>
      <c r="AM29" s="143">
        <f t="shared" si="25"/>
        <v>946444.47801466938</v>
      </c>
      <c r="AN29" s="143">
        <f t="shared" si="26"/>
        <v>0</v>
      </c>
      <c r="AO29" s="143">
        <f t="shared" si="27"/>
        <v>946444.47801466938</v>
      </c>
      <c r="AP29" s="143">
        <f t="shared" si="9"/>
        <v>946442.50934242795</v>
      </c>
      <c r="AQ29" s="143">
        <f t="shared" si="28"/>
        <v>946442.50934242795</v>
      </c>
      <c r="AR29" s="143">
        <f t="shared" si="29"/>
        <v>0</v>
      </c>
      <c r="AS29" s="143">
        <f t="shared" si="30"/>
        <v>946442.50934242795</v>
      </c>
      <c r="AT29" s="143">
        <f t="shared" si="10"/>
        <v>946442.50934242795</v>
      </c>
      <c r="AU29" s="127">
        <f t="shared" si="31"/>
        <v>946442.50934242795</v>
      </c>
      <c r="AV29" s="143">
        <f t="shared" si="32"/>
        <v>0</v>
      </c>
      <c r="AW29" s="143">
        <f>'[4]Populations-merg-FY20'!K22</f>
        <v>918</v>
      </c>
      <c r="AX29" s="151">
        <f t="shared" si="33"/>
        <v>1030.9831256453463</v>
      </c>
      <c r="AY29" s="152">
        <f>'[4]Populations-merg-FY20'!G22</f>
        <v>0</v>
      </c>
      <c r="AZ29" s="171">
        <f t="shared" si="34"/>
        <v>0</v>
      </c>
      <c r="BA29" s="172">
        <f t="shared" si="35"/>
        <v>946442.50934242795</v>
      </c>
      <c r="BB29" s="182">
        <f t="shared" si="36"/>
        <v>946442.50934242795</v>
      </c>
      <c r="BC29" s="392">
        <f>'[4]Spc Sch Calculations-FY20'!C20</f>
        <v>0</v>
      </c>
      <c r="BD29" s="200">
        <f t="shared" si="37"/>
        <v>0</v>
      </c>
      <c r="BE29" s="393">
        <f>'[4]Spc Sch Calculations-FY20'!D20</f>
        <v>0</v>
      </c>
      <c r="BF29" s="186">
        <f t="shared" si="38"/>
        <v>0</v>
      </c>
      <c r="BG29" s="394">
        <f>'[4]Spc Sch Calculations-FY20'!E20</f>
        <v>0</v>
      </c>
      <c r="BH29" s="186">
        <f t="shared" si="39"/>
        <v>0</v>
      </c>
      <c r="BI29" s="392">
        <f>'[4]Spc Sch Calculations-FY20'!F20</f>
        <v>0</v>
      </c>
      <c r="BJ29" s="186">
        <f t="shared" si="40"/>
        <v>0</v>
      </c>
      <c r="BK29" s="180">
        <f t="shared" si="41"/>
        <v>0</v>
      </c>
      <c r="BL29" s="13"/>
    </row>
    <row r="30" spans="1:64" ht="14.5" x14ac:dyDescent="0.35">
      <c r="A30" s="181">
        <v>4700420</v>
      </c>
      <c r="B30" s="143" t="s">
        <v>119</v>
      </c>
      <c r="C30" s="127">
        <f>'[4]2019-2020 PRELIMINARY-Merged'!F23</f>
        <v>1068292.5787319504</v>
      </c>
      <c r="D30" s="127">
        <f>'[4]2019-2020 PRELIMINARY-Merged'!G23</f>
        <v>255184.47151055481</v>
      </c>
      <c r="E30" s="127">
        <f>'[4]2019-2020 PRELIMINARY-Merged'!H23</f>
        <v>656175.0415020308</v>
      </c>
      <c r="F30" s="127">
        <f>'[4]2019-2020 PRELIMINARY-Merged'!I23</f>
        <v>653858.19419397693</v>
      </c>
      <c r="G30" s="127">
        <f>'[4]2019-2020 PRELIMINARY-Merged'!J23</f>
        <v>2633510.285938513</v>
      </c>
      <c r="H30" s="127">
        <f>'[4]2019-2020 PRELIMINARY-Merged'!K23</f>
        <v>961463.32085875538</v>
      </c>
      <c r="I30" s="127">
        <f>'[4]2019-2020 PRELIMINARY-Merged'!L23</f>
        <v>230232.75860199507</v>
      </c>
      <c r="J30" s="127">
        <f>'[4]2019-2020 PRELIMINARY-Merged'!M23</f>
        <v>590557.53735182772</v>
      </c>
      <c r="K30" s="127">
        <f>'[4]2019-2020 PRELIMINARY-Merged'!N23</f>
        <v>588472.37477457931</v>
      </c>
      <c r="L30" s="127">
        <f>'[4]2019-2020 PRELIMINARY-Merged'!O23</f>
        <v>2370725.9915871574</v>
      </c>
      <c r="M30" s="127">
        <f t="shared" si="11"/>
        <v>2370725.9915871574</v>
      </c>
      <c r="N30" s="127">
        <f>'[4]Hold Harmless Base-20'!Y22</f>
        <v>2477586.4922925811</v>
      </c>
      <c r="O30" s="162">
        <f t="shared" si="3"/>
        <v>-106860.50070542376</v>
      </c>
      <c r="P30" s="163" t="str">
        <f t="shared" si="12"/>
        <v>0</v>
      </c>
      <c r="Q30" s="387">
        <f t="shared" si="13"/>
        <v>0</v>
      </c>
      <c r="R30" s="165">
        <f t="shared" si="14"/>
        <v>2370725.9915871574</v>
      </c>
      <c r="S30" s="166">
        <f t="shared" si="4"/>
        <v>0.95686911393896779</v>
      </c>
      <c r="T30" s="167">
        <f t="shared" si="5"/>
        <v>1</v>
      </c>
      <c r="U30" s="149" t="b">
        <f t="shared" si="15"/>
        <v>0</v>
      </c>
      <c r="V30" s="143">
        <f t="shared" si="6"/>
        <v>2348461.9832277503</v>
      </c>
      <c r="W30" s="143">
        <f t="shared" si="7"/>
        <v>2348461.983227748</v>
      </c>
      <c r="X30" s="143">
        <f t="shared" si="8"/>
        <v>2348461.983227748</v>
      </c>
      <c r="Y30" s="143">
        <f>'[4]Hold Harmless Base-20'!L22</f>
        <v>1005041.5512007178</v>
      </c>
      <c r="Z30" s="143">
        <f>'[4]Hold Harmless Base-20'!M22</f>
        <v>240075.61429822081</v>
      </c>
      <c r="AA30" s="143">
        <f>'[4]Hold Harmless Base-20'!N22</f>
        <v>617324.49957968865</v>
      </c>
      <c r="AB30" s="143">
        <f>'[4]Hold Harmless Base-20'!O22</f>
        <v>615144.82721395383</v>
      </c>
      <c r="AC30" s="143">
        <f t="shared" si="16"/>
        <v>2477586.4922925811</v>
      </c>
      <c r="AD30" s="168">
        <f>'[4]Populations-merg-FY20'!M23</f>
        <v>0.28232758620689657</v>
      </c>
      <c r="AE30" s="169">
        <f t="shared" si="17"/>
        <v>0</v>
      </c>
      <c r="AF30" s="169">
        <f t="shared" si="18"/>
        <v>0.9</v>
      </c>
      <c r="AG30" s="169">
        <f t="shared" si="19"/>
        <v>0</v>
      </c>
      <c r="AH30" s="170">
        <f t="shared" si="20"/>
        <v>0.9</v>
      </c>
      <c r="AI30" s="143">
        <f t="shared" si="21"/>
        <v>2229827.8430633233</v>
      </c>
      <c r="AJ30" s="143">
        <f t="shared" si="22"/>
        <v>0</v>
      </c>
      <c r="AK30" s="143">
        <f t="shared" si="23"/>
        <v>2348461.983227748</v>
      </c>
      <c r="AL30" s="143">
        <f t="shared" si="24"/>
        <v>2346678.6938694473</v>
      </c>
      <c r="AM30" s="143">
        <f t="shared" si="25"/>
        <v>2346678.6938694473</v>
      </c>
      <c r="AN30" s="143">
        <f t="shared" si="26"/>
        <v>0</v>
      </c>
      <c r="AO30" s="143">
        <f t="shared" si="27"/>
        <v>2346678.6938694473</v>
      </c>
      <c r="AP30" s="143">
        <f t="shared" si="9"/>
        <v>2346673.8126098369</v>
      </c>
      <c r="AQ30" s="143">
        <f t="shared" si="28"/>
        <v>2346673.8126098369</v>
      </c>
      <c r="AR30" s="143">
        <f t="shared" si="29"/>
        <v>0</v>
      </c>
      <c r="AS30" s="143">
        <f t="shared" si="30"/>
        <v>2346673.8126098369</v>
      </c>
      <c r="AT30" s="143">
        <f t="shared" si="10"/>
        <v>2346673.8126098369</v>
      </c>
      <c r="AU30" s="127">
        <f t="shared" si="31"/>
        <v>2346673.8126098369</v>
      </c>
      <c r="AV30" s="143">
        <f t="shared" si="32"/>
        <v>0</v>
      </c>
      <c r="AW30" s="143">
        <f>'[4]Populations-merg-FY20'!K23</f>
        <v>1703</v>
      </c>
      <c r="AX30" s="151">
        <f t="shared" si="33"/>
        <v>1377.9646580210433</v>
      </c>
      <c r="AY30" s="152">
        <f>'[4]Populations-merg-FY20'!G23</f>
        <v>0</v>
      </c>
      <c r="AZ30" s="171">
        <f t="shared" si="34"/>
        <v>0</v>
      </c>
      <c r="BA30" s="172">
        <f t="shared" si="35"/>
        <v>2346673.8126098369</v>
      </c>
      <c r="BB30" s="182">
        <f t="shared" si="36"/>
        <v>2341161.9539777529</v>
      </c>
      <c r="BC30" s="392">
        <f>'[4]Spc Sch Calculations-FY20'!C21</f>
        <v>3</v>
      </c>
      <c r="BD30" s="200">
        <f t="shared" si="37"/>
        <v>4133.8939740631304</v>
      </c>
      <c r="BE30" s="393">
        <f>'[4]Spc Sch Calculations-FY20'!D21</f>
        <v>0</v>
      </c>
      <c r="BF30" s="186">
        <f t="shared" si="38"/>
        <v>0</v>
      </c>
      <c r="BG30" s="394">
        <f>'[4]Spc Sch Calculations-FY20'!E21</f>
        <v>1</v>
      </c>
      <c r="BH30" s="186">
        <f t="shared" si="39"/>
        <v>1377.9646580210433</v>
      </c>
      <c r="BI30" s="392">
        <f>'[4]Spc Sch Calculations-FY20'!F21</f>
        <v>0</v>
      </c>
      <c r="BJ30" s="186">
        <f t="shared" si="40"/>
        <v>0</v>
      </c>
      <c r="BK30" s="180">
        <f t="shared" si="41"/>
        <v>5511.8586320841732</v>
      </c>
      <c r="BL30" s="13"/>
    </row>
    <row r="31" spans="1:64" ht="14.5" x14ac:dyDescent="0.35">
      <c r="A31" s="181">
        <v>4700450</v>
      </c>
      <c r="B31" s="143" t="s">
        <v>120</v>
      </c>
      <c r="C31" s="127">
        <f>'[4]2019-2020 PRELIMINARY-Merged'!F24</f>
        <v>223467.24692583064</v>
      </c>
      <c r="D31" s="127">
        <f>'[4]2019-2020 PRELIMINARY-Merged'!G24</f>
        <v>53883.733797917812</v>
      </c>
      <c r="E31" s="127">
        <f>'[4]2019-2020 PRELIMINARY-Merged'!H24</f>
        <v>89758.034996357674</v>
      </c>
      <c r="F31" s="127">
        <f>'[4]2019-2020 PRELIMINARY-Merged'!I24</f>
        <v>90695.167323201822</v>
      </c>
      <c r="G31" s="127">
        <f>'[4]2019-2020 PRELIMINARY-Merged'!J24</f>
        <v>457804.18304330797</v>
      </c>
      <c r="H31" s="127">
        <f>'[4]2019-2020 PRELIMINARY-Merged'!K24</f>
        <v>266210.51889028837</v>
      </c>
      <c r="I31" s="127">
        <f>'[4]2019-2020 PRELIMINARY-Merged'!L24</f>
        <v>65162.765499801317</v>
      </c>
      <c r="J31" s="127">
        <f>'[4]2019-2020 PRELIMINARY-Merged'!M24</f>
        <v>113989.0595014788</v>
      </c>
      <c r="K31" s="127">
        <f>'[4]2019-2020 PRELIMINARY-Merged'!N24</f>
        <v>116960.01941383835</v>
      </c>
      <c r="L31" s="127">
        <f>'[4]2019-2020 PRELIMINARY-Merged'!O24</f>
        <v>562322.36330540688</v>
      </c>
      <c r="M31" s="127">
        <f t="shared" si="11"/>
        <v>562322.36330540688</v>
      </c>
      <c r="N31" s="127">
        <f>'[4]Hold Harmless Base-20'!Y23</f>
        <v>430020.84817745094</v>
      </c>
      <c r="O31" s="162">
        <f t="shared" si="3"/>
        <v>132301.51512795594</v>
      </c>
      <c r="P31" s="163">
        <f t="shared" si="12"/>
        <v>132301.51512795594</v>
      </c>
      <c r="Q31" s="387">
        <f t="shared" si="13"/>
        <v>109270.5343789232</v>
      </c>
      <c r="R31" s="165">
        <f t="shared" si="14"/>
        <v>453051.82892648369</v>
      </c>
      <c r="S31" s="166">
        <f t="shared" si="4"/>
        <v>1.0535578236419108</v>
      </c>
      <c r="T31" s="167">
        <f t="shared" si="5"/>
        <v>0.80567990620786234</v>
      </c>
      <c r="U31" s="149" t="b">
        <f t="shared" si="15"/>
        <v>0</v>
      </c>
      <c r="V31" s="143">
        <f t="shared" si="6"/>
        <v>448797.11971830943</v>
      </c>
      <c r="W31" s="143">
        <f t="shared" si="7"/>
        <v>448797.11971830908</v>
      </c>
      <c r="X31" s="143">
        <f t="shared" si="8"/>
        <v>448797.11971830908</v>
      </c>
      <c r="Y31" s="143">
        <f>'[4]Hold Harmless Base-20'!L23</f>
        <v>209905.41070227616</v>
      </c>
      <c r="Z31" s="143">
        <f>'[4]Hold Harmless Base-20'!M23</f>
        <v>50613.624272097637</v>
      </c>
      <c r="AA31" s="143">
        <f>'[4]Hold Harmless Base-20'!N23</f>
        <v>84310.776898741722</v>
      </c>
      <c r="AB31" s="143">
        <f>'[4]Hold Harmless Base-20'!O23</f>
        <v>85191.036304335459</v>
      </c>
      <c r="AC31" s="143">
        <f t="shared" si="16"/>
        <v>430020.84817745094</v>
      </c>
      <c r="AD31" s="168">
        <f>'[4]Populations-merg-FY20'!M24</f>
        <v>0.21790235081374321</v>
      </c>
      <c r="AE31" s="169">
        <f t="shared" si="17"/>
        <v>0</v>
      </c>
      <c r="AF31" s="169">
        <f t="shared" si="18"/>
        <v>0.9</v>
      </c>
      <c r="AG31" s="169">
        <f t="shared" si="19"/>
        <v>0</v>
      </c>
      <c r="AH31" s="170">
        <f t="shared" si="20"/>
        <v>0.9</v>
      </c>
      <c r="AI31" s="143">
        <f t="shared" si="21"/>
        <v>387018.76335970586</v>
      </c>
      <c r="AJ31" s="143">
        <f t="shared" si="22"/>
        <v>0</v>
      </c>
      <c r="AK31" s="143">
        <f t="shared" si="23"/>
        <v>448797.11971830908</v>
      </c>
      <c r="AL31" s="143">
        <f t="shared" si="24"/>
        <v>448456.32853950973</v>
      </c>
      <c r="AM31" s="143">
        <f t="shared" si="25"/>
        <v>448456.32853950973</v>
      </c>
      <c r="AN31" s="143">
        <f t="shared" si="26"/>
        <v>0</v>
      </c>
      <c r="AO31" s="143">
        <f t="shared" si="27"/>
        <v>448456.32853950973</v>
      </c>
      <c r="AP31" s="143">
        <f t="shared" si="9"/>
        <v>448455.39571825502</v>
      </c>
      <c r="AQ31" s="143">
        <f t="shared" si="28"/>
        <v>448455.39571825502</v>
      </c>
      <c r="AR31" s="143">
        <f t="shared" si="29"/>
        <v>0</v>
      </c>
      <c r="AS31" s="143">
        <f t="shared" si="30"/>
        <v>448455.39571825502</v>
      </c>
      <c r="AT31" s="143">
        <f t="shared" si="10"/>
        <v>448455.39571825502</v>
      </c>
      <c r="AU31" s="127">
        <f t="shared" si="31"/>
        <v>448455.39571825502</v>
      </c>
      <c r="AV31" s="143">
        <f t="shared" si="32"/>
        <v>0</v>
      </c>
      <c r="AW31" s="143">
        <f>'[4]Populations-merg-FY20'!K24</f>
        <v>482</v>
      </c>
      <c r="AX31" s="151">
        <f t="shared" si="33"/>
        <v>930.40538530758306</v>
      </c>
      <c r="AY31" s="152">
        <f>'[4]Populations-merg-FY20'!G24</f>
        <v>0</v>
      </c>
      <c r="AZ31" s="171">
        <f t="shared" si="34"/>
        <v>0</v>
      </c>
      <c r="BA31" s="172">
        <f t="shared" si="35"/>
        <v>448455.39571825502</v>
      </c>
      <c r="BB31" s="182">
        <f t="shared" si="36"/>
        <v>447524.99033294746</v>
      </c>
      <c r="BC31" s="392">
        <f>'[4]Spc Sch Calculations-FY20'!C22</f>
        <v>0</v>
      </c>
      <c r="BD31" s="200">
        <f t="shared" si="37"/>
        <v>0</v>
      </c>
      <c r="BE31" s="393">
        <f>'[4]Spc Sch Calculations-FY20'!D22</f>
        <v>0</v>
      </c>
      <c r="BF31" s="186">
        <f t="shared" si="38"/>
        <v>0</v>
      </c>
      <c r="BG31" s="394">
        <f>'[4]Spc Sch Calculations-FY20'!E22</f>
        <v>1</v>
      </c>
      <c r="BH31" s="186">
        <f t="shared" si="39"/>
        <v>930.40538530758306</v>
      </c>
      <c r="BI31" s="392">
        <f>'[4]Spc Sch Calculations-FY20'!F22</f>
        <v>0</v>
      </c>
      <c r="BJ31" s="186">
        <f t="shared" si="40"/>
        <v>0</v>
      </c>
      <c r="BK31" s="180">
        <f t="shared" si="41"/>
        <v>930.40538530758306</v>
      </c>
      <c r="BL31" s="13"/>
    </row>
    <row r="32" spans="1:64" ht="14.5" x14ac:dyDescent="0.35">
      <c r="A32" s="181">
        <v>4700510</v>
      </c>
      <c r="B32" s="143" t="s">
        <v>121</v>
      </c>
      <c r="C32" s="127">
        <f>'[4]2019-2020 PRELIMINARY-Merged'!F25</f>
        <v>896485.70019659924</v>
      </c>
      <c r="D32" s="127">
        <f>'[4]2019-2020 PRELIMINARY-Merged'!G25</f>
        <v>216165.89226190446</v>
      </c>
      <c r="E32" s="127">
        <f>'[4]2019-2020 PRELIMINARY-Merged'!H25</f>
        <v>457933.37384260749</v>
      </c>
      <c r="F32" s="127">
        <f>'[4]2019-2020 PRELIMINARY-Merged'!I25</f>
        <v>462714.49642607459</v>
      </c>
      <c r="G32" s="127">
        <f>'[4]2019-2020 PRELIMINARY-Merged'!J25</f>
        <v>2033299.4627271858</v>
      </c>
      <c r="H32" s="127">
        <f>'[4]2019-2020 PRELIMINARY-Merged'!K25</f>
        <v>911853.87279640243</v>
      </c>
      <c r="I32" s="127">
        <f>'[4]2019-2020 PRELIMINARY-Merged'!L25</f>
        <v>223202.75070575092</v>
      </c>
      <c r="J32" s="127">
        <f>'[4]2019-2020 PRELIMINARY-Merged'!M25</f>
        <v>467639.43961991585</v>
      </c>
      <c r="K32" s="127">
        <f>'[4]2019-2020 PRELIMINARY-Merged'!N25</f>
        <v>479827.78501573898</v>
      </c>
      <c r="L32" s="127">
        <f>'[4]2019-2020 PRELIMINARY-Merged'!O25</f>
        <v>2082523.8481378083</v>
      </c>
      <c r="M32" s="127">
        <f t="shared" si="11"/>
        <v>2082523.8481378083</v>
      </c>
      <c r="N32" s="127">
        <f>'[4]Hold Harmless Base-20'!Y24</f>
        <v>1909108.2926719333</v>
      </c>
      <c r="O32" s="162">
        <f t="shared" si="3"/>
        <v>173415.55546587496</v>
      </c>
      <c r="P32" s="163">
        <f t="shared" si="12"/>
        <v>173415.55546587496</v>
      </c>
      <c r="Q32" s="387">
        <f t="shared" si="13"/>
        <v>143227.46339712851</v>
      </c>
      <c r="R32" s="165">
        <f t="shared" si="14"/>
        <v>1939296.3847406798</v>
      </c>
      <c r="S32" s="166">
        <f t="shared" si="4"/>
        <v>1.0158126661460865</v>
      </c>
      <c r="T32" s="167">
        <f t="shared" si="5"/>
        <v>0.93122409449226595</v>
      </c>
      <c r="U32" s="149" t="b">
        <f t="shared" si="15"/>
        <v>0</v>
      </c>
      <c r="V32" s="143">
        <f t="shared" si="6"/>
        <v>1921084.0265540094</v>
      </c>
      <c r="W32" s="143">
        <f t="shared" si="7"/>
        <v>1921084.0265540078</v>
      </c>
      <c r="X32" s="143">
        <f t="shared" si="8"/>
        <v>1921084.0265540078</v>
      </c>
      <c r="Y32" s="143">
        <f>'[4]Hold Harmless Base-20'!L24</f>
        <v>841729.57101536798</v>
      </c>
      <c r="Z32" s="143">
        <f>'[4]Hold Harmless Base-20'!M24</f>
        <v>202962.77310599017</v>
      </c>
      <c r="AA32" s="143">
        <f>'[4]Hold Harmless Base-20'!N24</f>
        <v>429963.42522097973</v>
      </c>
      <c r="AB32" s="143">
        <f>'[4]Hold Harmless Base-20'!O24</f>
        <v>434452.52332959551</v>
      </c>
      <c r="AC32" s="143">
        <f t="shared" si="16"/>
        <v>1909108.2926719333</v>
      </c>
      <c r="AD32" s="168">
        <f>'[4]Populations-merg-FY20'!M25</f>
        <v>0.26689576174112256</v>
      </c>
      <c r="AE32" s="169">
        <f t="shared" si="17"/>
        <v>0</v>
      </c>
      <c r="AF32" s="169">
        <f t="shared" si="18"/>
        <v>0.9</v>
      </c>
      <c r="AG32" s="169">
        <f t="shared" si="19"/>
        <v>0</v>
      </c>
      <c r="AH32" s="170">
        <f t="shared" si="20"/>
        <v>0.9</v>
      </c>
      <c r="AI32" s="143">
        <f t="shared" si="21"/>
        <v>1718197.46340474</v>
      </c>
      <c r="AJ32" s="143">
        <f t="shared" si="22"/>
        <v>0</v>
      </c>
      <c r="AK32" s="143">
        <f t="shared" si="23"/>
        <v>1921084.0265540078</v>
      </c>
      <c r="AL32" s="143">
        <f t="shared" si="24"/>
        <v>1919625.263872124</v>
      </c>
      <c r="AM32" s="143">
        <f t="shared" si="25"/>
        <v>1919625.263872124</v>
      </c>
      <c r="AN32" s="143">
        <f t="shared" si="26"/>
        <v>0</v>
      </c>
      <c r="AO32" s="143">
        <f t="shared" si="27"/>
        <v>1919625.263872124</v>
      </c>
      <c r="AP32" s="143">
        <f t="shared" si="9"/>
        <v>1919621.2709142077</v>
      </c>
      <c r="AQ32" s="143">
        <f t="shared" si="28"/>
        <v>1919621.2709142077</v>
      </c>
      <c r="AR32" s="143">
        <f t="shared" si="29"/>
        <v>0</v>
      </c>
      <c r="AS32" s="143">
        <f t="shared" si="30"/>
        <v>1919621.2709142077</v>
      </c>
      <c r="AT32" s="143">
        <f t="shared" si="10"/>
        <v>1919621.2709142077</v>
      </c>
      <c r="AU32" s="127">
        <f t="shared" si="31"/>
        <v>1919621.2709142077</v>
      </c>
      <c r="AV32" s="143">
        <f t="shared" si="32"/>
        <v>0</v>
      </c>
      <c r="AW32" s="143">
        <f>'[4]Populations-merg-FY20'!K25</f>
        <v>1631</v>
      </c>
      <c r="AX32" s="151">
        <f t="shared" si="33"/>
        <v>1176.9597001313352</v>
      </c>
      <c r="AY32" s="152">
        <f>'[4]Populations-merg-FY20'!G25</f>
        <v>0</v>
      </c>
      <c r="AZ32" s="171">
        <f t="shared" si="34"/>
        <v>0</v>
      </c>
      <c r="BA32" s="172">
        <f t="shared" si="35"/>
        <v>1919621.2709142077</v>
      </c>
      <c r="BB32" s="182">
        <f t="shared" si="36"/>
        <v>1917267.351513945</v>
      </c>
      <c r="BC32" s="392">
        <f>'[4]Spc Sch Calculations-FY20'!C23</f>
        <v>0</v>
      </c>
      <c r="BD32" s="200">
        <f t="shared" si="37"/>
        <v>0</v>
      </c>
      <c r="BE32" s="393">
        <f>'[4]Spc Sch Calculations-FY20'!D23</f>
        <v>0</v>
      </c>
      <c r="BF32" s="186">
        <f t="shared" si="38"/>
        <v>0</v>
      </c>
      <c r="BG32" s="394">
        <f>'[4]Spc Sch Calculations-FY20'!E23</f>
        <v>2</v>
      </c>
      <c r="BH32" s="186">
        <f t="shared" si="39"/>
        <v>2353.9194002626705</v>
      </c>
      <c r="BI32" s="392">
        <f>'[4]Spc Sch Calculations-FY20'!F23</f>
        <v>0</v>
      </c>
      <c r="BJ32" s="186">
        <f t="shared" si="40"/>
        <v>0</v>
      </c>
      <c r="BK32" s="180">
        <f t="shared" si="41"/>
        <v>2353.9194002626705</v>
      </c>
      <c r="BL32" s="13"/>
    </row>
    <row r="33" spans="1:64" ht="14.5" x14ac:dyDescent="0.35">
      <c r="A33" s="181">
        <v>4700570</v>
      </c>
      <c r="B33" s="143" t="s">
        <v>122</v>
      </c>
      <c r="C33" s="127">
        <f>'[4]2019-2020 PRELIMINARY-Merged'!F26</f>
        <v>520202.44366340921</v>
      </c>
      <c r="D33" s="127">
        <f>'[4]2019-2020 PRELIMINARY-Merged'!G26</f>
        <v>97569.968663103791</v>
      </c>
      <c r="E33" s="127">
        <f>'[4]2019-2020 PRELIMINARY-Merged'!H26</f>
        <v>207089.46765750469</v>
      </c>
      <c r="F33" s="127">
        <f>'[4]2019-2020 PRELIMINARY-Merged'!I26</f>
        <v>209251.61653586038</v>
      </c>
      <c r="G33" s="127">
        <f>'[4]2019-2020 PRELIMINARY-Merged'!J26</f>
        <v>1034113.496519878</v>
      </c>
      <c r="H33" s="127">
        <f>'[4]2019-2020 PRELIMINARY-Merged'!K26</f>
        <v>504253.53474446735</v>
      </c>
      <c r="I33" s="127">
        <f>'[4]2019-2020 PRELIMINARY-Merged'!L26</f>
        <v>82938.737284611751</v>
      </c>
      <c r="J33" s="127">
        <f>'[4]2019-2020 PRELIMINARY-Merged'!M26</f>
        <v>199520.08593354764</v>
      </c>
      <c r="K33" s="127">
        <f>'[4]2019-2020 PRELIMINARY-Merged'!N26</f>
        <v>204720.28830043713</v>
      </c>
      <c r="L33" s="127">
        <f>'[4]2019-2020 PRELIMINARY-Merged'!O26</f>
        <v>991432.64626306389</v>
      </c>
      <c r="M33" s="127">
        <f t="shared" si="11"/>
        <v>991432.64626306389</v>
      </c>
      <c r="N33" s="127">
        <f>'[4]Hold Harmless Base-20'!Y25</f>
        <v>927679.32795473444</v>
      </c>
      <c r="O33" s="162">
        <f t="shared" si="3"/>
        <v>63753.318308329443</v>
      </c>
      <c r="P33" s="163">
        <f t="shared" si="12"/>
        <v>63753.318308329443</v>
      </c>
      <c r="Q33" s="387">
        <f t="shared" si="13"/>
        <v>52655.172945247105</v>
      </c>
      <c r="R33" s="165">
        <f t="shared" si="14"/>
        <v>938777.47331781674</v>
      </c>
      <c r="S33" s="166">
        <f t="shared" si="4"/>
        <v>1.0119633423195389</v>
      </c>
      <c r="T33" s="167">
        <f t="shared" si="5"/>
        <v>0.94688981329824418</v>
      </c>
      <c r="U33" s="149" t="b">
        <f t="shared" si="15"/>
        <v>0</v>
      </c>
      <c r="V33" s="143">
        <f t="shared" si="6"/>
        <v>929961.20792580571</v>
      </c>
      <c r="W33" s="143">
        <f t="shared" si="7"/>
        <v>929961.20792580489</v>
      </c>
      <c r="X33" s="143">
        <f t="shared" si="8"/>
        <v>929961.20792580489</v>
      </c>
      <c r="Y33" s="143">
        <f>'[4]Hold Harmless Base-20'!L25</f>
        <v>466661.5946529287</v>
      </c>
      <c r="Z33" s="143">
        <f>'[4]Hold Harmless Base-20'!M25</f>
        <v>87527.764856139998</v>
      </c>
      <c r="AA33" s="143">
        <f>'[4]Hold Harmless Base-20'!N25</f>
        <v>185775.17731809703</v>
      </c>
      <c r="AB33" s="143">
        <f>'[4]Hold Harmless Base-20'!O25</f>
        <v>187714.79112756881</v>
      </c>
      <c r="AC33" s="143">
        <f t="shared" si="16"/>
        <v>927679.32795473444</v>
      </c>
      <c r="AD33" s="168">
        <f>'[4]Populations-merg-FY20'!M26</f>
        <v>0.1350117785630153</v>
      </c>
      <c r="AE33" s="169">
        <f t="shared" si="17"/>
        <v>0.85</v>
      </c>
      <c r="AF33" s="169">
        <f t="shared" si="18"/>
        <v>0</v>
      </c>
      <c r="AG33" s="169">
        <f t="shared" si="19"/>
        <v>0</v>
      </c>
      <c r="AH33" s="170">
        <f t="shared" si="20"/>
        <v>0.85</v>
      </c>
      <c r="AI33" s="143">
        <f t="shared" si="21"/>
        <v>788527.42876152426</v>
      </c>
      <c r="AJ33" s="143">
        <f t="shared" si="22"/>
        <v>0</v>
      </c>
      <c r="AK33" s="143">
        <f t="shared" si="23"/>
        <v>929961.20792580489</v>
      </c>
      <c r="AL33" s="143">
        <f t="shared" si="24"/>
        <v>929255.04792084405</v>
      </c>
      <c r="AM33" s="143">
        <f t="shared" si="25"/>
        <v>929255.04792084405</v>
      </c>
      <c r="AN33" s="143">
        <f t="shared" si="26"/>
        <v>0</v>
      </c>
      <c r="AO33" s="143">
        <f t="shared" si="27"/>
        <v>929255.04792084405</v>
      </c>
      <c r="AP33" s="143">
        <f t="shared" si="9"/>
        <v>929253.1150038474</v>
      </c>
      <c r="AQ33" s="143">
        <f t="shared" si="28"/>
        <v>929253.1150038474</v>
      </c>
      <c r="AR33" s="143">
        <f t="shared" si="29"/>
        <v>0</v>
      </c>
      <c r="AS33" s="143">
        <f t="shared" si="30"/>
        <v>929253.1150038474</v>
      </c>
      <c r="AT33" s="143">
        <f t="shared" si="10"/>
        <v>929253.1150038474</v>
      </c>
      <c r="AU33" s="127">
        <f t="shared" si="31"/>
        <v>929253.1150038474</v>
      </c>
      <c r="AV33" s="143">
        <f t="shared" si="32"/>
        <v>0</v>
      </c>
      <c r="AW33" s="143">
        <f>'[4]Populations-merg-FY20'!K26</f>
        <v>917</v>
      </c>
      <c r="AX33" s="151">
        <f t="shared" si="33"/>
        <v>1013.3621755767148</v>
      </c>
      <c r="AY33" s="152">
        <f>'[4]Populations-merg-FY20'!G26</f>
        <v>0</v>
      </c>
      <c r="AZ33" s="171">
        <f t="shared" si="34"/>
        <v>0</v>
      </c>
      <c r="BA33" s="172">
        <f t="shared" si="35"/>
        <v>929253.1150038474</v>
      </c>
      <c r="BB33" s="182">
        <f t="shared" si="36"/>
        <v>926213.0284771173</v>
      </c>
      <c r="BC33" s="392">
        <f>'[4]Spc Sch Calculations-FY20'!C24</f>
        <v>1</v>
      </c>
      <c r="BD33" s="200">
        <f t="shared" si="37"/>
        <v>1013.3621755767148</v>
      </c>
      <c r="BE33" s="393">
        <f>'[4]Spc Sch Calculations-FY20'!D24</f>
        <v>0</v>
      </c>
      <c r="BF33" s="186">
        <f t="shared" si="38"/>
        <v>0</v>
      </c>
      <c r="BG33" s="394">
        <f>'[4]Spc Sch Calculations-FY20'!E24</f>
        <v>2</v>
      </c>
      <c r="BH33" s="186">
        <f t="shared" si="39"/>
        <v>2026.7243511534296</v>
      </c>
      <c r="BI33" s="392">
        <f>'[4]Spc Sch Calculations-FY20'!F24</f>
        <v>0</v>
      </c>
      <c r="BJ33" s="186">
        <f t="shared" si="40"/>
        <v>0</v>
      </c>
      <c r="BK33" s="180">
        <f t="shared" si="41"/>
        <v>3040.0865267301442</v>
      </c>
      <c r="BL33" s="13"/>
    </row>
    <row r="34" spans="1:64" ht="14.5" x14ac:dyDescent="0.35">
      <c r="A34" s="181">
        <v>4700600</v>
      </c>
      <c r="B34" s="143" t="s">
        <v>123</v>
      </c>
      <c r="C34" s="127">
        <f>'[4]2019-2020 PRELIMINARY-Merged'!F27</f>
        <v>324995.69166496675</v>
      </c>
      <c r="D34" s="127">
        <f>'[4]2019-2020 PRELIMINARY-Merged'!G27</f>
        <v>78364.86812296712</v>
      </c>
      <c r="E34" s="127">
        <f>'[4]2019-2020 PRELIMINARY-Merged'!H27</f>
        <v>142447.66703062027</v>
      </c>
      <c r="F34" s="127">
        <f>'[4]2019-2020 PRELIMINARY-Merged'!I27</f>
        <v>141944.70749539789</v>
      </c>
      <c r="G34" s="127">
        <f>'[4]2019-2020 PRELIMINARY-Merged'!J27</f>
        <v>687752.93431395199</v>
      </c>
      <c r="H34" s="127">
        <f>'[4]2019-2020 PRELIMINARY-Merged'!K27</f>
        <v>319784.00505700597</v>
      </c>
      <c r="I34" s="127">
        <f>'[4]2019-2020 PRELIMINARY-Merged'!L27</f>
        <v>78276.434075487472</v>
      </c>
      <c r="J34" s="127">
        <f>'[4]2019-2020 PRELIMINARY-Merged'!M27</f>
        <v>132651.9715474305</v>
      </c>
      <c r="K34" s="127">
        <f>'[4]2019-2020 PRELIMINARY-Merged'!N27</f>
        <v>136109.35326008315</v>
      </c>
      <c r="L34" s="127">
        <f>'[4]2019-2020 PRELIMINARY-Merged'!O27</f>
        <v>666821.76394000708</v>
      </c>
      <c r="M34" s="127">
        <f t="shared" si="11"/>
        <v>666821.76394000708</v>
      </c>
      <c r="N34" s="127">
        <f>'[4]Hold Harmless Base-20'!Y26</f>
        <v>669483.56192692555</v>
      </c>
      <c r="O34" s="162">
        <f t="shared" si="3"/>
        <v>-2661.7979869184783</v>
      </c>
      <c r="P34" s="163" t="str">
        <f t="shared" si="12"/>
        <v>0</v>
      </c>
      <c r="Q34" s="387">
        <f t="shared" si="13"/>
        <v>0</v>
      </c>
      <c r="R34" s="165">
        <f t="shared" si="14"/>
        <v>666821.76394000708</v>
      </c>
      <c r="S34" s="166">
        <f t="shared" si="4"/>
        <v>0.99602410254964702</v>
      </c>
      <c r="T34" s="167">
        <f t="shared" si="5"/>
        <v>1</v>
      </c>
      <c r="U34" s="149" t="b">
        <f t="shared" si="15"/>
        <v>0</v>
      </c>
      <c r="V34" s="143">
        <f t="shared" si="6"/>
        <v>660559.49433176115</v>
      </c>
      <c r="W34" s="143">
        <f t="shared" si="7"/>
        <v>660559.49433176056</v>
      </c>
      <c r="X34" s="143">
        <f t="shared" si="8"/>
        <v>660559.49433176056</v>
      </c>
      <c r="Y34" s="143">
        <f>'[4]Hold Harmless Base-20'!L26</f>
        <v>316362.55174077401</v>
      </c>
      <c r="Z34" s="143">
        <f>'[4]Hold Harmless Base-20'!M26</f>
        <v>76283.194768527959</v>
      </c>
      <c r="AA34" s="143">
        <f>'[4]Hold Harmless Base-20'!N26</f>
        <v>138663.70720318382</v>
      </c>
      <c r="AB34" s="143">
        <f>'[4]Hold Harmless Base-20'!O26</f>
        <v>138174.10821443988</v>
      </c>
      <c r="AC34" s="143">
        <f t="shared" si="16"/>
        <v>669483.56192692555</v>
      </c>
      <c r="AD34" s="168">
        <f>'[4]Populations-merg-FY20'!M27</f>
        <v>0.20105448154657293</v>
      </c>
      <c r="AE34" s="169">
        <f t="shared" si="17"/>
        <v>0</v>
      </c>
      <c r="AF34" s="169">
        <f t="shared" si="18"/>
        <v>0.9</v>
      </c>
      <c r="AG34" s="169">
        <f t="shared" si="19"/>
        <v>0</v>
      </c>
      <c r="AH34" s="170">
        <f t="shared" si="20"/>
        <v>0.9</v>
      </c>
      <c r="AI34" s="143">
        <f t="shared" si="21"/>
        <v>602535.20573423302</v>
      </c>
      <c r="AJ34" s="143">
        <f t="shared" si="22"/>
        <v>0</v>
      </c>
      <c r="AK34" s="143">
        <f t="shared" si="23"/>
        <v>660559.49433176056</v>
      </c>
      <c r="AL34" s="143">
        <f t="shared" si="24"/>
        <v>660057.90276878048</v>
      </c>
      <c r="AM34" s="143">
        <f t="shared" si="25"/>
        <v>660057.90276878048</v>
      </c>
      <c r="AN34" s="143">
        <f t="shared" si="26"/>
        <v>0</v>
      </c>
      <c r="AO34" s="143">
        <f t="shared" si="27"/>
        <v>660057.90276878048</v>
      </c>
      <c r="AP34" s="143">
        <f t="shared" si="9"/>
        <v>660056.52980110934</v>
      </c>
      <c r="AQ34" s="143">
        <f t="shared" si="28"/>
        <v>660056.52980110934</v>
      </c>
      <c r="AR34" s="143">
        <f t="shared" si="29"/>
        <v>0</v>
      </c>
      <c r="AS34" s="143">
        <f t="shared" si="30"/>
        <v>660056.52980110934</v>
      </c>
      <c r="AT34" s="143">
        <f t="shared" si="10"/>
        <v>660056.52980110934</v>
      </c>
      <c r="AU34" s="127">
        <f t="shared" si="31"/>
        <v>660056.52980110934</v>
      </c>
      <c r="AV34" s="143">
        <f t="shared" si="32"/>
        <v>0</v>
      </c>
      <c r="AW34" s="143">
        <f>'[4]Populations-merg-FY20'!K27</f>
        <v>572</v>
      </c>
      <c r="AX34" s="151">
        <f t="shared" si="33"/>
        <v>1153.9449821697715</v>
      </c>
      <c r="AY34" s="152">
        <f>'[4]Populations-merg-FY20'!G27</f>
        <v>0</v>
      </c>
      <c r="AZ34" s="171">
        <f t="shared" si="34"/>
        <v>0</v>
      </c>
      <c r="BA34" s="172">
        <f t="shared" si="35"/>
        <v>660056.52980110934</v>
      </c>
      <c r="BB34" s="182">
        <f t="shared" si="36"/>
        <v>657748.63983676978</v>
      </c>
      <c r="BC34" s="392">
        <f>'[4]Spc Sch Calculations-FY20'!C25</f>
        <v>0</v>
      </c>
      <c r="BD34" s="200">
        <f t="shared" si="37"/>
        <v>0</v>
      </c>
      <c r="BE34" s="393">
        <f>'[4]Spc Sch Calculations-FY20'!D25</f>
        <v>2</v>
      </c>
      <c r="BF34" s="186">
        <f t="shared" si="38"/>
        <v>2307.889964339543</v>
      </c>
      <c r="BG34" s="394">
        <f>'[4]Spc Sch Calculations-FY20'!E25</f>
        <v>0</v>
      </c>
      <c r="BH34" s="186">
        <f t="shared" si="39"/>
        <v>0</v>
      </c>
      <c r="BI34" s="392">
        <f>'[4]Spc Sch Calculations-FY20'!F25</f>
        <v>0</v>
      </c>
      <c r="BJ34" s="186">
        <f t="shared" si="40"/>
        <v>0</v>
      </c>
      <c r="BK34" s="180">
        <f t="shared" si="41"/>
        <v>2307.889964339543</v>
      </c>
      <c r="BL34" s="13"/>
    </row>
    <row r="35" spans="1:64" ht="14.5" x14ac:dyDescent="0.35">
      <c r="A35" s="181">
        <v>4700630</v>
      </c>
      <c r="B35" s="143" t="s">
        <v>124</v>
      </c>
      <c r="C35" s="127">
        <f>'[4]2019-2020 PRELIMINARY-Merged'!F28</f>
        <v>685055.3307398418</v>
      </c>
      <c r="D35" s="127">
        <f>'[4]2019-2020 PRELIMINARY-Merged'!G28</f>
        <v>165184.56098705952</v>
      </c>
      <c r="E35" s="127">
        <f>'[4]2019-2020 PRELIMINARY-Merged'!H28</f>
        <v>358281.22146309516</v>
      </c>
      <c r="F35" s="127">
        <f>'[4]2019-2020 PRELIMINARY-Merged'!I28</f>
        <v>362021.91069217515</v>
      </c>
      <c r="G35" s="127">
        <f>'[4]2019-2020 PRELIMINARY-Merged'!J28</f>
        <v>1570543.0238821716</v>
      </c>
      <c r="H35" s="127">
        <f>'[4]2019-2020 PRELIMINARY-Merged'!K28</f>
        <v>660555.56139581942</v>
      </c>
      <c r="I35" s="127">
        <f>'[4]2019-2020 PRELIMINARY-Merged'!L28</f>
        <v>161690.18161361484</v>
      </c>
      <c r="J35" s="127">
        <f>'[4]2019-2020 PRELIMINARY-Merged'!M28</f>
        <v>336221.49201023066</v>
      </c>
      <c r="K35" s="127">
        <f>'[4]2019-2020 PRELIMINARY-Merged'!N28</f>
        <v>344984.61874190765</v>
      </c>
      <c r="L35" s="127">
        <f>'[4]2019-2020 PRELIMINARY-Merged'!O28</f>
        <v>1503451.8537615726</v>
      </c>
      <c r="M35" s="127">
        <f t="shared" si="11"/>
        <v>1503451.8537615726</v>
      </c>
      <c r="N35" s="127">
        <f>'[4]Hold Harmless Base-20'!Y27</f>
        <v>1443105.6503381841</v>
      </c>
      <c r="O35" s="162">
        <f t="shared" si="3"/>
        <v>60346.203423388535</v>
      </c>
      <c r="P35" s="163">
        <f t="shared" si="12"/>
        <v>60346.203423388535</v>
      </c>
      <c r="Q35" s="387">
        <f t="shared" si="13"/>
        <v>49841.166893934635</v>
      </c>
      <c r="R35" s="165">
        <f t="shared" si="14"/>
        <v>1453610.686867638</v>
      </c>
      <c r="S35" s="166">
        <f t="shared" si="4"/>
        <v>1.007279464623392</v>
      </c>
      <c r="T35" s="167">
        <f t="shared" si="5"/>
        <v>0.96684884403232862</v>
      </c>
      <c r="U35" s="149" t="b">
        <f t="shared" si="15"/>
        <v>0</v>
      </c>
      <c r="V35" s="143">
        <f t="shared" si="6"/>
        <v>1439959.5097182798</v>
      </c>
      <c r="W35" s="143">
        <f t="shared" si="7"/>
        <v>1439959.5097182787</v>
      </c>
      <c r="X35" s="143">
        <f t="shared" si="8"/>
        <v>1439959.5097182787</v>
      </c>
      <c r="Y35" s="143">
        <f>'[4]Hold Harmless Base-20'!L27</f>
        <v>629468.40904826333</v>
      </c>
      <c r="Z35" s="143">
        <f>'[4]Hold Harmless Base-20'!M27</f>
        <v>151781.11626628198</v>
      </c>
      <c r="AA35" s="143">
        <f>'[4]Hold Harmless Base-20'!N27</f>
        <v>329209.48184240836</v>
      </c>
      <c r="AB35" s="143">
        <f>'[4]Hold Harmless Base-20'!O27</f>
        <v>332646.64318123047</v>
      </c>
      <c r="AC35" s="143">
        <f t="shared" si="16"/>
        <v>1443105.6503381841</v>
      </c>
      <c r="AD35" s="168">
        <f>'[4]Populations-merg-FY20'!M28</f>
        <v>0.26760563380281688</v>
      </c>
      <c r="AE35" s="169">
        <f t="shared" si="17"/>
        <v>0</v>
      </c>
      <c r="AF35" s="169">
        <f t="shared" si="18"/>
        <v>0.9</v>
      </c>
      <c r="AG35" s="169">
        <f t="shared" si="19"/>
        <v>0</v>
      </c>
      <c r="AH35" s="170">
        <f t="shared" si="20"/>
        <v>0.9</v>
      </c>
      <c r="AI35" s="143">
        <f t="shared" si="21"/>
        <v>1298795.0853043657</v>
      </c>
      <c r="AJ35" s="143">
        <f t="shared" si="22"/>
        <v>0</v>
      </c>
      <c r="AK35" s="143">
        <f t="shared" si="23"/>
        <v>1439959.5097182787</v>
      </c>
      <c r="AL35" s="143">
        <f t="shared" si="24"/>
        <v>1438866.0858142923</v>
      </c>
      <c r="AM35" s="143">
        <f t="shared" si="25"/>
        <v>1438866.0858142923</v>
      </c>
      <c r="AN35" s="143">
        <f t="shared" si="26"/>
        <v>0</v>
      </c>
      <c r="AO35" s="143">
        <f t="shared" si="27"/>
        <v>1438866.0858142923</v>
      </c>
      <c r="AP35" s="143">
        <f t="shared" si="9"/>
        <v>1438863.0928698692</v>
      </c>
      <c r="AQ35" s="143">
        <f t="shared" si="28"/>
        <v>1438863.0928698692</v>
      </c>
      <c r="AR35" s="143">
        <f t="shared" si="29"/>
        <v>0</v>
      </c>
      <c r="AS35" s="143">
        <f t="shared" si="30"/>
        <v>1438863.0928698692</v>
      </c>
      <c r="AT35" s="143">
        <f t="shared" si="10"/>
        <v>1438863.0928698692</v>
      </c>
      <c r="AU35" s="127">
        <f t="shared" si="31"/>
        <v>1438863.0928698692</v>
      </c>
      <c r="AV35" s="143">
        <f t="shared" si="32"/>
        <v>0</v>
      </c>
      <c r="AW35" s="143">
        <f>'[4]Populations-merg-FY20'!K28</f>
        <v>1197</v>
      </c>
      <c r="AX35" s="151">
        <f t="shared" si="33"/>
        <v>1202.0577216957972</v>
      </c>
      <c r="AY35" s="152">
        <f>'[4]Populations-merg-FY20'!G28</f>
        <v>0</v>
      </c>
      <c r="AZ35" s="171">
        <f t="shared" si="34"/>
        <v>0</v>
      </c>
      <c r="BA35" s="172">
        <f t="shared" si="35"/>
        <v>1438863.0928698692</v>
      </c>
      <c r="BB35" s="182">
        <f t="shared" si="36"/>
        <v>1438863.0928698692</v>
      </c>
      <c r="BC35" s="392">
        <f>'[4]Spc Sch Calculations-FY20'!C26</f>
        <v>0</v>
      </c>
      <c r="BD35" s="200">
        <f t="shared" si="37"/>
        <v>0</v>
      </c>
      <c r="BE35" s="393">
        <f>'[4]Spc Sch Calculations-FY20'!D26</f>
        <v>0</v>
      </c>
      <c r="BF35" s="186">
        <f t="shared" si="38"/>
        <v>0</v>
      </c>
      <c r="BG35" s="394">
        <f>'[4]Spc Sch Calculations-FY20'!E26</f>
        <v>0</v>
      </c>
      <c r="BH35" s="186">
        <f t="shared" si="39"/>
        <v>0</v>
      </c>
      <c r="BI35" s="392">
        <f>'[4]Spc Sch Calculations-FY20'!F26</f>
        <v>0</v>
      </c>
      <c r="BJ35" s="186">
        <f t="shared" si="40"/>
        <v>0</v>
      </c>
      <c r="BK35" s="180">
        <f t="shared" si="41"/>
        <v>0</v>
      </c>
      <c r="BL35" s="13"/>
    </row>
    <row r="36" spans="1:64" ht="14.5" x14ac:dyDescent="0.35">
      <c r="A36" s="181">
        <v>4700660</v>
      </c>
      <c r="B36" s="143" t="s">
        <v>125</v>
      </c>
      <c r="C36" s="127">
        <f>'[4]2019-2020 PRELIMINARY-Merged'!F29</f>
        <v>195206.75199844231</v>
      </c>
      <c r="D36" s="127">
        <f>'[4]2019-2020 PRELIMINARY-Merged'!G29</f>
        <v>47069.397439398927</v>
      </c>
      <c r="E36" s="127">
        <f>'[4]2019-2020 PRELIMINARY-Merged'!H29</f>
        <v>113360.2412793238</v>
      </c>
      <c r="F36" s="127">
        <f>'[4]2019-2020 PRELIMINARY-Merged'!I29</f>
        <v>114543.79600716534</v>
      </c>
      <c r="G36" s="127">
        <f>'[4]2019-2020 PRELIMINARY-Merged'!J29</f>
        <v>470180.18672433036</v>
      </c>
      <c r="H36" s="127">
        <f>'[4]2019-2020 PRELIMINARY-Merged'!K29</f>
        <v>197172.52125276541</v>
      </c>
      <c r="I36" s="127">
        <f>'[4]2019-2020 PRELIMINARY-Merged'!L29</f>
        <v>48263.708056906784</v>
      </c>
      <c r="J36" s="127">
        <f>'[4]2019-2020 PRELIMINARY-Merged'!M29</f>
        <v>112341.18238939234</v>
      </c>
      <c r="K36" s="127">
        <f>'[4]2019-2020 PRELIMINARY-Merged'!N29</f>
        <v>115269.19276903433</v>
      </c>
      <c r="L36" s="127">
        <f>'[4]2019-2020 PRELIMINARY-Merged'!O29</f>
        <v>473046.60446809884</v>
      </c>
      <c r="M36" s="127">
        <f t="shared" si="11"/>
        <v>473046.60446809884</v>
      </c>
      <c r="N36" s="127">
        <f>'[4]Hold Harmless Base-20'!Y28</f>
        <v>417088.3236233893</v>
      </c>
      <c r="O36" s="162">
        <f t="shared" si="3"/>
        <v>55958.280844709545</v>
      </c>
      <c r="P36" s="163">
        <f t="shared" si="12"/>
        <v>55958.280844709545</v>
      </c>
      <c r="Q36" s="387">
        <f t="shared" si="13"/>
        <v>46217.091655477438</v>
      </c>
      <c r="R36" s="165">
        <f t="shared" si="14"/>
        <v>426829.51281262143</v>
      </c>
      <c r="S36" s="166">
        <f t="shared" si="4"/>
        <v>1.0233552191166779</v>
      </c>
      <c r="T36" s="167">
        <f t="shared" si="5"/>
        <v>0.90229907324365077</v>
      </c>
      <c r="U36" s="149" t="b">
        <f t="shared" si="15"/>
        <v>0</v>
      </c>
      <c r="V36" s="143">
        <f t="shared" si="6"/>
        <v>422821.06313306157</v>
      </c>
      <c r="W36" s="143">
        <f t="shared" si="7"/>
        <v>422821.06313306122</v>
      </c>
      <c r="X36" s="143">
        <f t="shared" si="8"/>
        <v>422821.06313306122</v>
      </c>
      <c r="Y36" s="143">
        <f>'[4]Hold Harmless Base-20'!L28</f>
        <v>173164.3724041761</v>
      </c>
      <c r="Z36" s="143">
        <f>'[4]Hold Harmless Base-20'!M28</f>
        <v>41754.409535492334</v>
      </c>
      <c r="AA36" s="143">
        <f>'[4]Hold Harmless Base-20'!N28</f>
        <v>100559.81586577867</v>
      </c>
      <c r="AB36" s="143">
        <f>'[4]Hold Harmless Base-20'!O28</f>
        <v>101609.72581794216</v>
      </c>
      <c r="AC36" s="143">
        <f t="shared" si="16"/>
        <v>417088.3236233893</v>
      </c>
      <c r="AD36" s="168">
        <f>'[4]Populations-merg-FY20'!M29</f>
        <v>0.31560592850915431</v>
      </c>
      <c r="AE36" s="169">
        <f t="shared" si="17"/>
        <v>0</v>
      </c>
      <c r="AF36" s="169">
        <f t="shared" si="18"/>
        <v>0</v>
      </c>
      <c r="AG36" s="169">
        <f t="shared" si="19"/>
        <v>0.95</v>
      </c>
      <c r="AH36" s="170">
        <f t="shared" si="20"/>
        <v>0.95</v>
      </c>
      <c r="AI36" s="143">
        <f t="shared" si="21"/>
        <v>396233.90744221979</v>
      </c>
      <c r="AJ36" s="143">
        <f t="shared" si="22"/>
        <v>0</v>
      </c>
      <c r="AK36" s="143">
        <f t="shared" si="23"/>
        <v>422821.06313306122</v>
      </c>
      <c r="AL36" s="143">
        <f t="shared" si="24"/>
        <v>422499.99670416629</v>
      </c>
      <c r="AM36" s="143">
        <f t="shared" si="25"/>
        <v>422499.99670416629</v>
      </c>
      <c r="AN36" s="143">
        <f t="shared" si="26"/>
        <v>0</v>
      </c>
      <c r="AO36" s="143">
        <f t="shared" si="27"/>
        <v>422499.99670416629</v>
      </c>
      <c r="AP36" s="143">
        <f t="shared" si="9"/>
        <v>422499.11787393928</v>
      </c>
      <c r="AQ36" s="143">
        <f t="shared" si="28"/>
        <v>422499.11787393928</v>
      </c>
      <c r="AR36" s="143">
        <f t="shared" si="29"/>
        <v>0</v>
      </c>
      <c r="AS36" s="143">
        <f t="shared" si="30"/>
        <v>422499.11787393928</v>
      </c>
      <c r="AT36" s="143">
        <f t="shared" si="10"/>
        <v>422499.11787393928</v>
      </c>
      <c r="AU36" s="127">
        <f t="shared" si="31"/>
        <v>422499.11787393928</v>
      </c>
      <c r="AV36" s="143">
        <f t="shared" si="32"/>
        <v>0</v>
      </c>
      <c r="AW36" s="143">
        <f>'[4]Populations-merg-FY20'!K29</f>
        <v>362</v>
      </c>
      <c r="AX36" s="151">
        <f t="shared" si="33"/>
        <v>1167.124635010882</v>
      </c>
      <c r="AY36" s="152">
        <f>'[4]Populations-merg-FY20'!G29</f>
        <v>0</v>
      </c>
      <c r="AZ36" s="171">
        <f t="shared" si="34"/>
        <v>0</v>
      </c>
      <c r="BA36" s="172">
        <f t="shared" si="35"/>
        <v>422499.11787393928</v>
      </c>
      <c r="BB36" s="182">
        <f t="shared" si="36"/>
        <v>422499.11787393928</v>
      </c>
      <c r="BC36" s="392">
        <f>'[4]Spc Sch Calculations-FY20'!C27</f>
        <v>0</v>
      </c>
      <c r="BD36" s="200">
        <f t="shared" si="37"/>
        <v>0</v>
      </c>
      <c r="BE36" s="393">
        <f>'[4]Spc Sch Calculations-FY20'!D27</f>
        <v>0</v>
      </c>
      <c r="BF36" s="186">
        <f t="shared" si="38"/>
        <v>0</v>
      </c>
      <c r="BG36" s="394">
        <f>'[4]Spc Sch Calculations-FY20'!E27</f>
        <v>0</v>
      </c>
      <c r="BH36" s="186">
        <f t="shared" si="39"/>
        <v>0</v>
      </c>
      <c r="BI36" s="392">
        <f>'[4]Spc Sch Calculations-FY20'!F27</f>
        <v>0</v>
      </c>
      <c r="BJ36" s="186">
        <f t="shared" si="40"/>
        <v>0</v>
      </c>
      <c r="BK36" s="180">
        <f t="shared" si="41"/>
        <v>0</v>
      </c>
      <c r="BL36" s="13"/>
    </row>
    <row r="37" spans="1:64" ht="14.5" x14ac:dyDescent="0.35">
      <c r="A37" s="181">
        <v>4700690</v>
      </c>
      <c r="B37" s="143" t="s">
        <v>126</v>
      </c>
      <c r="C37" s="127">
        <f>'[4]2019-2020 PRELIMINARY-Merged'!F30</f>
        <v>763315.14974317409</v>
      </c>
      <c r="D37" s="127">
        <f>'[4]2019-2020 PRELIMINARY-Merged'!G30</f>
        <v>182358.27205005405</v>
      </c>
      <c r="E37" s="127">
        <f>'[4]2019-2020 PRELIMINARY-Merged'!H30</f>
        <v>351737.64509928325</v>
      </c>
      <c r="F37" s="127">
        <f>'[4]2019-2020 PRELIMINARY-Merged'!I30</f>
        <v>350563.38434652233</v>
      </c>
      <c r="G37" s="127">
        <f>'[4]2019-2020 PRELIMINARY-Merged'!J30</f>
        <v>1647974.4512390338</v>
      </c>
      <c r="H37" s="127">
        <f>'[4]2019-2020 PRELIMINARY-Merged'!K30</f>
        <v>782367.75292836991</v>
      </c>
      <c r="I37" s="127">
        <f>'[4]2019-2020 PRELIMINARY-Merged'!L30</f>
        <v>191507.25760648257</v>
      </c>
      <c r="J37" s="127">
        <f>'[4]2019-2020 PRELIMINARY-Merged'!M30</f>
        <v>346671.38105502079</v>
      </c>
      <c r="K37" s="127">
        <f>'[4]2019-2020 PRELIMINARY-Merged'!N30</f>
        <v>355706.86902536807</v>
      </c>
      <c r="L37" s="127">
        <f>'[4]2019-2020 PRELIMINARY-Merged'!O30</f>
        <v>1676253.2606152412</v>
      </c>
      <c r="M37" s="127">
        <f t="shared" si="11"/>
        <v>1676253.2606152412</v>
      </c>
      <c r="N37" s="127">
        <f>'[4]Hold Harmless Base-20'!Y29</f>
        <v>1597478.4366446242</v>
      </c>
      <c r="O37" s="162">
        <f t="shared" si="3"/>
        <v>78774.823970617028</v>
      </c>
      <c r="P37" s="163">
        <f t="shared" si="12"/>
        <v>78774.823970617028</v>
      </c>
      <c r="Q37" s="387">
        <f t="shared" si="13"/>
        <v>65061.742509523756</v>
      </c>
      <c r="R37" s="165">
        <f t="shared" si="14"/>
        <v>1611191.5181057174</v>
      </c>
      <c r="S37" s="166">
        <f t="shared" si="4"/>
        <v>1.0085842044227504</v>
      </c>
      <c r="T37" s="167">
        <f t="shared" si="5"/>
        <v>0.96118620972248314</v>
      </c>
      <c r="U37" s="149" t="b">
        <f t="shared" si="15"/>
        <v>0</v>
      </c>
      <c r="V37" s="143">
        <f t="shared" si="6"/>
        <v>1596060.4647680451</v>
      </c>
      <c r="W37" s="143">
        <f t="shared" si="7"/>
        <v>1596060.464768044</v>
      </c>
      <c r="X37" s="143">
        <f t="shared" si="8"/>
        <v>1596060.464768044</v>
      </c>
      <c r="Y37" s="143">
        <f>'[4]Hold Harmless Base-20'!L29</f>
        <v>739926.21133300301</v>
      </c>
      <c r="Z37" s="143">
        <f>'[4]Hold Harmless Base-20'!M29</f>
        <v>176770.58471671739</v>
      </c>
      <c r="AA37" s="143">
        <f>'[4]Hold Harmless Base-20'!N29</f>
        <v>340959.96025897353</v>
      </c>
      <c r="AB37" s="143">
        <f>'[4]Hold Harmless Base-20'!O29</f>
        <v>339821.68033593026</v>
      </c>
      <c r="AC37" s="143">
        <f t="shared" si="16"/>
        <v>1597478.4366446242</v>
      </c>
      <c r="AD37" s="168">
        <f>'[4]Populations-merg-FY20'!M30</f>
        <v>0.22519724214070891</v>
      </c>
      <c r="AE37" s="169">
        <f t="shared" si="17"/>
        <v>0</v>
      </c>
      <c r="AF37" s="169">
        <f t="shared" si="18"/>
        <v>0.9</v>
      </c>
      <c r="AG37" s="169">
        <f t="shared" si="19"/>
        <v>0</v>
      </c>
      <c r="AH37" s="170">
        <f t="shared" si="20"/>
        <v>0.9</v>
      </c>
      <c r="AI37" s="143">
        <f t="shared" si="21"/>
        <v>1437730.5929801618</v>
      </c>
      <c r="AJ37" s="143">
        <f t="shared" si="22"/>
        <v>0</v>
      </c>
      <c r="AK37" s="143">
        <f t="shared" si="23"/>
        <v>1596060.464768044</v>
      </c>
      <c r="AL37" s="143">
        <f t="shared" si="24"/>
        <v>1594848.5066174108</v>
      </c>
      <c r="AM37" s="143">
        <f t="shared" si="25"/>
        <v>1594848.5066174108</v>
      </c>
      <c r="AN37" s="143">
        <f t="shared" si="26"/>
        <v>0</v>
      </c>
      <c r="AO37" s="143">
        <f t="shared" si="27"/>
        <v>1594848.5066174108</v>
      </c>
      <c r="AP37" s="143">
        <f t="shared" si="9"/>
        <v>1594845.1892183905</v>
      </c>
      <c r="AQ37" s="143">
        <f t="shared" si="28"/>
        <v>1594845.1892183905</v>
      </c>
      <c r="AR37" s="143">
        <f t="shared" si="29"/>
        <v>0</v>
      </c>
      <c r="AS37" s="143">
        <f t="shared" si="30"/>
        <v>1594845.1892183905</v>
      </c>
      <c r="AT37" s="143">
        <f t="shared" si="10"/>
        <v>1594845.1892183905</v>
      </c>
      <c r="AU37" s="127">
        <f t="shared" si="31"/>
        <v>1594845.1892183905</v>
      </c>
      <c r="AV37" s="143">
        <f t="shared" si="32"/>
        <v>0</v>
      </c>
      <c r="AW37" s="143">
        <f>'[4]Populations-merg-FY20'!K30</f>
        <v>1470.5379911788291</v>
      </c>
      <c r="AX37" s="151">
        <f t="shared" si="33"/>
        <v>1084.5317827796566</v>
      </c>
      <c r="AY37" s="152">
        <f>'[4]Populations-merg-FY20'!G30</f>
        <v>16</v>
      </c>
      <c r="AZ37" s="171">
        <f t="shared" si="34"/>
        <v>17352.508524474506</v>
      </c>
      <c r="BA37" s="172">
        <f t="shared" si="35"/>
        <v>1577492.680693916</v>
      </c>
      <c r="BB37" s="182">
        <f t="shared" si="36"/>
        <v>1575323.6171283568</v>
      </c>
      <c r="BC37" s="392">
        <f>'[4]Spc Sch Calculations-FY20'!C28</f>
        <v>2</v>
      </c>
      <c r="BD37" s="200">
        <f t="shared" si="37"/>
        <v>2169.0635655593132</v>
      </c>
      <c r="BE37" s="393">
        <f>'[4]Spc Sch Calculations-FY20'!D28</f>
        <v>0</v>
      </c>
      <c r="BF37" s="186">
        <f t="shared" si="38"/>
        <v>0</v>
      </c>
      <c r="BG37" s="394">
        <f>'[4]Spc Sch Calculations-FY20'!E28</f>
        <v>0</v>
      </c>
      <c r="BH37" s="186">
        <f t="shared" si="39"/>
        <v>0</v>
      </c>
      <c r="BI37" s="392">
        <f>'[4]Spc Sch Calculations-FY20'!F28</f>
        <v>0</v>
      </c>
      <c r="BJ37" s="186">
        <f t="shared" si="40"/>
        <v>0</v>
      </c>
      <c r="BK37" s="180">
        <f t="shared" si="41"/>
        <v>2169.0635655593132</v>
      </c>
      <c r="BL37" s="13"/>
    </row>
    <row r="38" spans="1:64" ht="14.5" x14ac:dyDescent="0.35">
      <c r="A38" s="181">
        <v>4700720</v>
      </c>
      <c r="B38" s="143" t="s">
        <v>127</v>
      </c>
      <c r="C38" s="127">
        <f>'[4]2019-2020 PRELIMINARY-Merged'!F31</f>
        <v>91682.379344027999</v>
      </c>
      <c r="D38" s="127">
        <f>'[4]2019-2020 PRELIMINARY-Merged'!G31</f>
        <v>21900.292097420202</v>
      </c>
      <c r="E38" s="127">
        <f>'[4]2019-2020 PRELIMINARY-Merged'!H31</f>
        <v>43878.246577765756</v>
      </c>
      <c r="F38" s="127">
        <f>'[4]2019-2020 PRELIMINARY-Merged'!I31</f>
        <v>43723.319628345227</v>
      </c>
      <c r="G38" s="127">
        <f>'[4]2019-2020 PRELIMINARY-Merged'!J31</f>
        <v>201184.23764755917</v>
      </c>
      <c r="H38" s="127">
        <f>'[4]2019-2020 PRELIMINARY-Merged'!K31</f>
        <v>94996.28474923152</v>
      </c>
      <c r="I38" s="127">
        <f>'[4]2019-2020 PRELIMINARY-Merged'!L31</f>
        <v>23253.103041422866</v>
      </c>
      <c r="J38" s="127">
        <f>'[4]2019-2020 PRELIMINARY-Merged'!M31</f>
        <v>42309.505578225071</v>
      </c>
      <c r="K38" s="127">
        <f>'[4]2019-2020 PRELIMINARY-Merged'!N31</f>
        <v>43412.241626179122</v>
      </c>
      <c r="L38" s="127">
        <f>'[4]2019-2020 PRELIMINARY-Merged'!O31</f>
        <v>203971.13499505859</v>
      </c>
      <c r="M38" s="127">
        <f t="shared" si="11"/>
        <v>203971.13499505859</v>
      </c>
      <c r="N38" s="127">
        <f>'[4]Hold Harmless Base-20'!Y30</f>
        <v>199189.86584760941</v>
      </c>
      <c r="O38" s="162">
        <f t="shared" si="3"/>
        <v>4781.269147449173</v>
      </c>
      <c r="P38" s="163">
        <f t="shared" si="12"/>
        <v>4781.269147449173</v>
      </c>
      <c r="Q38" s="387">
        <f t="shared" si="13"/>
        <v>3948.9482357472498</v>
      </c>
      <c r="R38" s="165">
        <f t="shared" si="14"/>
        <v>200022.18675931133</v>
      </c>
      <c r="S38" s="166">
        <f t="shared" si="4"/>
        <v>1.004178530409467</v>
      </c>
      <c r="T38" s="167">
        <f t="shared" si="5"/>
        <v>0.98063967121699391</v>
      </c>
      <c r="U38" s="149" t="b">
        <f t="shared" si="15"/>
        <v>0</v>
      </c>
      <c r="V38" s="143">
        <f t="shared" si="6"/>
        <v>198143.73448187424</v>
      </c>
      <c r="W38" s="143">
        <f t="shared" si="7"/>
        <v>198143.73448187407</v>
      </c>
      <c r="X38" s="143">
        <f t="shared" si="8"/>
        <v>198143.73448187407</v>
      </c>
      <c r="Y38" s="143">
        <f>'[4]Hold Harmless Base-20'!L30</f>
        <v>90773.517128706997</v>
      </c>
      <c r="Z38" s="143">
        <f>'[4]Hold Harmless Base-20'!M30</f>
        <v>21683.190969218136</v>
      </c>
      <c r="AA38" s="143">
        <f>'[4]Hold Harmless Base-20'!N30</f>
        <v>43443.274441632304</v>
      </c>
      <c r="AB38" s="143">
        <f>'[4]Hold Harmless Base-20'!O30</f>
        <v>43289.883308051969</v>
      </c>
      <c r="AC38" s="143">
        <f t="shared" si="16"/>
        <v>199189.86584760941</v>
      </c>
      <c r="AD38" s="168">
        <f>'[4]Populations-merg-FY20'!M31</f>
        <v>0.2642762284196547</v>
      </c>
      <c r="AE38" s="169">
        <f t="shared" si="17"/>
        <v>0</v>
      </c>
      <c r="AF38" s="169">
        <f t="shared" si="18"/>
        <v>0.9</v>
      </c>
      <c r="AG38" s="169">
        <f t="shared" si="19"/>
        <v>0</v>
      </c>
      <c r="AH38" s="170">
        <f t="shared" si="20"/>
        <v>0.9</v>
      </c>
      <c r="AI38" s="143">
        <f t="shared" si="21"/>
        <v>179270.87926284847</v>
      </c>
      <c r="AJ38" s="143">
        <f t="shared" si="22"/>
        <v>0</v>
      </c>
      <c r="AK38" s="143">
        <f t="shared" si="23"/>
        <v>198143.73448187407</v>
      </c>
      <c r="AL38" s="143">
        <f t="shared" si="24"/>
        <v>197993.27532365092</v>
      </c>
      <c r="AM38" s="143">
        <f t="shared" si="25"/>
        <v>197993.27532365092</v>
      </c>
      <c r="AN38" s="143">
        <f t="shared" si="26"/>
        <v>0</v>
      </c>
      <c r="AO38" s="143">
        <f t="shared" si="27"/>
        <v>197993.27532365092</v>
      </c>
      <c r="AP38" s="143">
        <f t="shared" si="9"/>
        <v>197992.86348346993</v>
      </c>
      <c r="AQ38" s="143">
        <f t="shared" si="28"/>
        <v>197992.86348346993</v>
      </c>
      <c r="AR38" s="143">
        <f t="shared" si="29"/>
        <v>0</v>
      </c>
      <c r="AS38" s="143">
        <f t="shared" si="30"/>
        <v>197992.86348346993</v>
      </c>
      <c r="AT38" s="143">
        <f t="shared" si="10"/>
        <v>197992.86348346993</v>
      </c>
      <c r="AU38" s="127">
        <f t="shared" si="31"/>
        <v>197992.86348346993</v>
      </c>
      <c r="AV38" s="143">
        <f t="shared" si="32"/>
        <v>0</v>
      </c>
      <c r="AW38" s="143">
        <f>'[4]Populations-merg-FY20'!K31</f>
        <v>199</v>
      </c>
      <c r="AX38" s="151">
        <f t="shared" si="33"/>
        <v>994.93901247974838</v>
      </c>
      <c r="AY38" s="152">
        <f>'[4]Populations-merg-FY20'!G31</f>
        <v>0</v>
      </c>
      <c r="AZ38" s="171">
        <f t="shared" si="34"/>
        <v>0</v>
      </c>
      <c r="BA38" s="172">
        <f t="shared" si="35"/>
        <v>197992.86348346993</v>
      </c>
      <c r="BB38" s="182">
        <f t="shared" si="36"/>
        <v>196997.9244709902</v>
      </c>
      <c r="BC38" s="392">
        <f>'[4]Spc Sch Calculations-FY20'!C29</f>
        <v>1</v>
      </c>
      <c r="BD38" s="200">
        <f t="shared" si="37"/>
        <v>994.93901247974838</v>
      </c>
      <c r="BE38" s="393">
        <f>'[4]Spc Sch Calculations-FY20'!D29</f>
        <v>0</v>
      </c>
      <c r="BF38" s="186">
        <f t="shared" si="38"/>
        <v>0</v>
      </c>
      <c r="BG38" s="394">
        <f>'[4]Spc Sch Calculations-FY20'!E29</f>
        <v>0</v>
      </c>
      <c r="BH38" s="186">
        <f t="shared" si="39"/>
        <v>0</v>
      </c>
      <c r="BI38" s="392">
        <f>'[4]Spc Sch Calculations-FY20'!F29</f>
        <v>0</v>
      </c>
      <c r="BJ38" s="186">
        <f t="shared" si="40"/>
        <v>0</v>
      </c>
      <c r="BK38" s="180">
        <f t="shared" si="41"/>
        <v>994.93901247974838</v>
      </c>
      <c r="BL38" s="13"/>
    </row>
    <row r="39" spans="1:64" ht="14.5" x14ac:dyDescent="0.35">
      <c r="A39" s="181">
        <v>4700750</v>
      </c>
      <c r="B39" s="143" t="s">
        <v>128</v>
      </c>
      <c r="C39" s="127">
        <f>'[4]2019-2020 PRELIMINARY-Merged'!F32</f>
        <v>794957.25545746333</v>
      </c>
      <c r="D39" s="127">
        <f>'[4]2019-2020 PRELIMINARY-Merged'!G32</f>
        <v>191684.75793685514</v>
      </c>
      <c r="E39" s="127">
        <f>'[4]2019-2020 PRELIMINARY-Merged'!H32</f>
        <v>473996.71900861862</v>
      </c>
      <c r="F39" s="127">
        <f>'[4]2019-2020 PRELIMINARY-Merged'!I32</f>
        <v>478945.55337446748</v>
      </c>
      <c r="G39" s="127">
        <f>'[4]2019-2020 PRELIMINARY-Merged'!J32</f>
        <v>1939584.2857774044</v>
      </c>
      <c r="H39" s="127">
        <f>'[4]2019-2020 PRELIMINARY-Merged'!K32</f>
        <v>814096.0681416702</v>
      </c>
      <c r="I39" s="127">
        <f>'[4]2019-2020 PRELIMINARY-Merged'!L32</f>
        <v>199273.68536661231</v>
      </c>
      <c r="J39" s="127">
        <f>'[4]2019-2020 PRELIMINARY-Merged'!M32</f>
        <v>474626.98764508654</v>
      </c>
      <c r="K39" s="127">
        <f>'[4]2019-2020 PRELIMINARY-Merged'!N32</f>
        <v>486997.45337034547</v>
      </c>
      <c r="L39" s="127">
        <f>'[4]2019-2020 PRELIMINARY-Merged'!O32</f>
        <v>1974994.1945237145</v>
      </c>
      <c r="M39" s="127">
        <f t="shared" si="11"/>
        <v>1974994.1945237145</v>
      </c>
      <c r="N39" s="127">
        <f>'[4]Hold Harmless Base-20'!Y31</f>
        <v>1868454.018277141</v>
      </c>
      <c r="O39" s="162">
        <f t="shared" si="3"/>
        <v>106540.17624657345</v>
      </c>
      <c r="P39" s="163">
        <f t="shared" si="12"/>
        <v>106540.17624657345</v>
      </c>
      <c r="Q39" s="387">
        <f t="shared" si="13"/>
        <v>87993.716323115601</v>
      </c>
      <c r="R39" s="165">
        <f t="shared" si="14"/>
        <v>1887000.4782005989</v>
      </c>
      <c r="S39" s="166">
        <f t="shared" si="4"/>
        <v>1.0099260991932566</v>
      </c>
      <c r="T39" s="167">
        <f t="shared" si="5"/>
        <v>0.95544608861782709</v>
      </c>
      <c r="U39" s="149" t="b">
        <f t="shared" si="15"/>
        <v>0</v>
      </c>
      <c r="V39" s="143">
        <f t="shared" si="6"/>
        <v>1869279.2423555669</v>
      </c>
      <c r="W39" s="143">
        <f t="shared" si="7"/>
        <v>1869279.2423555653</v>
      </c>
      <c r="X39" s="143">
        <f t="shared" si="8"/>
        <v>1869279.2423555653</v>
      </c>
      <c r="Y39" s="143">
        <f>'[4]Hold Harmless Base-20'!L31</f>
        <v>765803.83188798919</v>
      </c>
      <c r="Z39" s="143">
        <f>'[4]Hold Harmless Base-20'!M31</f>
        <v>184655.1133847975</v>
      </c>
      <c r="AA39" s="143">
        <f>'[4]Hold Harmless Base-20'!N31</f>
        <v>456613.86348408199</v>
      </c>
      <c r="AB39" s="143">
        <f>'[4]Hold Harmless Base-20'!O31</f>
        <v>461381.2095202725</v>
      </c>
      <c r="AC39" s="143">
        <f t="shared" si="16"/>
        <v>1868454.018277141</v>
      </c>
      <c r="AD39" s="168">
        <f>'[4]Populations-merg-FY20'!M32</f>
        <v>0.31489085800734817</v>
      </c>
      <c r="AE39" s="169">
        <f t="shared" si="17"/>
        <v>0</v>
      </c>
      <c r="AF39" s="169">
        <f t="shared" si="18"/>
        <v>0</v>
      </c>
      <c r="AG39" s="169">
        <f t="shared" si="19"/>
        <v>0.95</v>
      </c>
      <c r="AH39" s="170">
        <f t="shared" si="20"/>
        <v>0.95</v>
      </c>
      <c r="AI39" s="143">
        <f t="shared" si="21"/>
        <v>1775031.3173632838</v>
      </c>
      <c r="AJ39" s="143">
        <f t="shared" si="22"/>
        <v>0</v>
      </c>
      <c r="AK39" s="143">
        <f t="shared" si="23"/>
        <v>1869279.2423555653</v>
      </c>
      <c r="AL39" s="143">
        <f t="shared" si="24"/>
        <v>1867859.8173001921</v>
      </c>
      <c r="AM39" s="143">
        <f t="shared" si="25"/>
        <v>1867859.8173001921</v>
      </c>
      <c r="AN39" s="143">
        <f t="shared" si="26"/>
        <v>0</v>
      </c>
      <c r="AO39" s="143">
        <f t="shared" si="27"/>
        <v>1867859.8173001921</v>
      </c>
      <c r="AP39" s="143">
        <f t="shared" si="9"/>
        <v>1867855.9320181089</v>
      </c>
      <c r="AQ39" s="143">
        <f t="shared" si="28"/>
        <v>1867855.9320181089</v>
      </c>
      <c r="AR39" s="143">
        <f t="shared" si="29"/>
        <v>0</v>
      </c>
      <c r="AS39" s="143">
        <f t="shared" si="30"/>
        <v>1867855.9320181089</v>
      </c>
      <c r="AT39" s="143">
        <f t="shared" si="10"/>
        <v>1867855.9320181089</v>
      </c>
      <c r="AU39" s="127">
        <f t="shared" si="31"/>
        <v>1867855.9320181089</v>
      </c>
      <c r="AV39" s="143">
        <f t="shared" si="32"/>
        <v>0</v>
      </c>
      <c r="AW39" s="143">
        <f>'[4]Populations-merg-FY20'!K32</f>
        <v>1457</v>
      </c>
      <c r="AX39" s="151">
        <f t="shared" si="33"/>
        <v>1281.9875991888186</v>
      </c>
      <c r="AY39" s="152">
        <f>'[4]Populations-merg-FY20'!G32</f>
        <v>0</v>
      </c>
      <c r="AZ39" s="171">
        <f t="shared" si="34"/>
        <v>0</v>
      </c>
      <c r="BA39" s="172">
        <f t="shared" si="35"/>
        <v>1867855.9320181089</v>
      </c>
      <c r="BB39" s="182">
        <f t="shared" si="36"/>
        <v>1866573.94441892</v>
      </c>
      <c r="BC39" s="392">
        <f>'[4]Spc Sch Calculations-FY20'!C30</f>
        <v>0</v>
      </c>
      <c r="BD39" s="200">
        <f t="shared" si="37"/>
        <v>0</v>
      </c>
      <c r="BE39" s="393">
        <f>'[4]Spc Sch Calculations-FY20'!D30</f>
        <v>0</v>
      </c>
      <c r="BF39" s="186">
        <f t="shared" si="38"/>
        <v>0</v>
      </c>
      <c r="BG39" s="394">
        <f>'[4]Spc Sch Calculations-FY20'!E30</f>
        <v>1</v>
      </c>
      <c r="BH39" s="186">
        <f t="shared" si="39"/>
        <v>1281.9875991888186</v>
      </c>
      <c r="BI39" s="392">
        <f>'[4]Spc Sch Calculations-FY20'!F30</f>
        <v>0</v>
      </c>
      <c r="BJ39" s="186">
        <f t="shared" si="40"/>
        <v>0</v>
      </c>
      <c r="BK39" s="180">
        <f t="shared" si="41"/>
        <v>1281.9875991888186</v>
      </c>
      <c r="BL39" s="13"/>
    </row>
    <row r="40" spans="1:64" ht="14.5" x14ac:dyDescent="0.35">
      <c r="A40" s="181">
        <v>4700780</v>
      </c>
      <c r="B40" s="143" t="s">
        <v>129</v>
      </c>
      <c r="C40" s="127">
        <f>'[4]2019-2020 PRELIMINARY-Merged'!F33</f>
        <v>527005.89614592853</v>
      </c>
      <c r="D40" s="127">
        <f>'[4]2019-2020 PRELIMINARY-Merged'!G33</f>
        <v>127074.75394497246</v>
      </c>
      <c r="E40" s="127">
        <f>'[4]2019-2020 PRELIMINARY-Merged'!H33</f>
        <v>210614.77941596939</v>
      </c>
      <c r="F40" s="127">
        <f>'[4]2019-2020 PRELIMINARY-Merged'!I33</f>
        <v>212813.73484441498</v>
      </c>
      <c r="G40" s="127">
        <f>'[4]2019-2020 PRELIMINARY-Merged'!J33</f>
        <v>1077509.1643512854</v>
      </c>
      <c r="H40" s="127">
        <f>'[4]2019-2020 PRELIMINARY-Merged'!K33</f>
        <v>511985.79047986981</v>
      </c>
      <c r="I40" s="127">
        <f>'[4]2019-2020 PRELIMINARY-Merged'!L33</f>
        <v>125323.40999650581</v>
      </c>
      <c r="J40" s="127">
        <f>'[4]2019-2020 PRELIMINARY-Merged'!M33</f>
        <v>203611.80644585672</v>
      </c>
      <c r="K40" s="127">
        <f>'[4]2019-2020 PRELIMINARY-Merged'!N33</f>
        <v>208918.65358784847</v>
      </c>
      <c r="L40" s="127">
        <f>'[4]2019-2020 PRELIMINARY-Merged'!O33</f>
        <v>1049839.6605100809</v>
      </c>
      <c r="M40" s="127">
        <f t="shared" si="11"/>
        <v>1049839.6605100809</v>
      </c>
      <c r="N40" s="127">
        <f>'[4]Hold Harmless Base-20'!Y32</f>
        <v>961936.83423666772</v>
      </c>
      <c r="O40" s="162">
        <f t="shared" si="3"/>
        <v>87902.826273413142</v>
      </c>
      <c r="P40" s="163">
        <f t="shared" si="12"/>
        <v>87902.826273413142</v>
      </c>
      <c r="Q40" s="387">
        <f t="shared" si="13"/>
        <v>72600.74679434931</v>
      </c>
      <c r="R40" s="165">
        <f t="shared" si="14"/>
        <v>977238.91371573159</v>
      </c>
      <c r="S40" s="166">
        <f t="shared" si="4"/>
        <v>1.0159075720301391</v>
      </c>
      <c r="T40" s="167">
        <f t="shared" si="5"/>
        <v>0.93084587149329534</v>
      </c>
      <c r="U40" s="149" t="b">
        <f t="shared" si="15"/>
        <v>0</v>
      </c>
      <c r="V40" s="143">
        <f t="shared" si="6"/>
        <v>968061.44849144435</v>
      </c>
      <c r="W40" s="143">
        <f t="shared" si="7"/>
        <v>968061.44849144353</v>
      </c>
      <c r="X40" s="143">
        <f t="shared" si="8"/>
        <v>968061.44849144353</v>
      </c>
      <c r="Y40" s="143">
        <f>'[4]Hold Harmless Base-20'!L32</f>
        <v>470479.8809464231</v>
      </c>
      <c r="Z40" s="143">
        <f>'[4]Hold Harmless Base-20'!M32</f>
        <v>113444.86948732696</v>
      </c>
      <c r="AA40" s="143">
        <f>'[4]Hold Harmless Base-20'!N32</f>
        <v>188024.49283744692</v>
      </c>
      <c r="AB40" s="143">
        <f>'[4]Hold Harmless Base-20'!O32</f>
        <v>189987.59096547071</v>
      </c>
      <c r="AC40" s="143">
        <f t="shared" si="16"/>
        <v>961936.83423666772</v>
      </c>
      <c r="AD40" s="168">
        <f>'[4]Populations-merg-FY20'!M33</f>
        <v>0.17531476535673407</v>
      </c>
      <c r="AE40" s="169">
        <f t="shared" si="17"/>
        <v>0</v>
      </c>
      <c r="AF40" s="169">
        <f t="shared" si="18"/>
        <v>0.9</v>
      </c>
      <c r="AG40" s="169">
        <f t="shared" si="19"/>
        <v>0</v>
      </c>
      <c r="AH40" s="170">
        <f t="shared" si="20"/>
        <v>0.9</v>
      </c>
      <c r="AI40" s="143">
        <f t="shared" si="21"/>
        <v>865743.15081300098</v>
      </c>
      <c r="AJ40" s="143">
        <f t="shared" si="22"/>
        <v>0</v>
      </c>
      <c r="AK40" s="143">
        <f t="shared" si="23"/>
        <v>968061.44849144353</v>
      </c>
      <c r="AL40" s="143">
        <f t="shared" si="24"/>
        <v>967326.35731619562</v>
      </c>
      <c r="AM40" s="143">
        <f t="shared" si="25"/>
        <v>967326.35731619562</v>
      </c>
      <c r="AN40" s="143">
        <f t="shared" si="26"/>
        <v>0</v>
      </c>
      <c r="AO40" s="143">
        <f t="shared" si="27"/>
        <v>967326.35731619562</v>
      </c>
      <c r="AP40" s="143">
        <f t="shared" si="9"/>
        <v>967324.34520815103</v>
      </c>
      <c r="AQ40" s="143">
        <f t="shared" si="28"/>
        <v>967324.34520815103</v>
      </c>
      <c r="AR40" s="143">
        <f t="shared" si="29"/>
        <v>0</v>
      </c>
      <c r="AS40" s="143">
        <f t="shared" si="30"/>
        <v>967324.34520815103</v>
      </c>
      <c r="AT40" s="143">
        <f t="shared" si="10"/>
        <v>967324.34520815103</v>
      </c>
      <c r="AU40" s="127">
        <f t="shared" si="31"/>
        <v>967324.34520815103</v>
      </c>
      <c r="AV40" s="143">
        <f t="shared" si="32"/>
        <v>0</v>
      </c>
      <c r="AW40" s="143">
        <f>'[4]Populations-merg-FY20'!K33</f>
        <v>919</v>
      </c>
      <c r="AX40" s="151">
        <f t="shared" si="33"/>
        <v>1052.5836182896094</v>
      </c>
      <c r="AY40" s="152">
        <f>'[4]Populations-merg-FY20'!G33</f>
        <v>0</v>
      </c>
      <c r="AZ40" s="171">
        <f t="shared" si="34"/>
        <v>0</v>
      </c>
      <c r="BA40" s="172">
        <f t="shared" si="35"/>
        <v>967324.34520815103</v>
      </c>
      <c r="BB40" s="182">
        <f t="shared" si="36"/>
        <v>965219.1779715718</v>
      </c>
      <c r="BC40" s="392">
        <f>'[4]Spc Sch Calculations-FY20'!C31</f>
        <v>1</v>
      </c>
      <c r="BD40" s="200">
        <f t="shared" si="37"/>
        <v>1052.5836182896094</v>
      </c>
      <c r="BE40" s="393">
        <f>'[4]Spc Sch Calculations-FY20'!D31</f>
        <v>0</v>
      </c>
      <c r="BF40" s="186">
        <f t="shared" si="38"/>
        <v>0</v>
      </c>
      <c r="BG40" s="394">
        <f>'[4]Spc Sch Calculations-FY20'!E31</f>
        <v>1</v>
      </c>
      <c r="BH40" s="186">
        <f t="shared" si="39"/>
        <v>1052.5836182896094</v>
      </c>
      <c r="BI40" s="392">
        <f>'[4]Spc Sch Calculations-FY20'!F31</f>
        <v>0</v>
      </c>
      <c r="BJ40" s="186">
        <f t="shared" si="40"/>
        <v>0</v>
      </c>
      <c r="BK40" s="180">
        <f t="shared" si="41"/>
        <v>2105.1672365792188</v>
      </c>
      <c r="BL40" s="13"/>
    </row>
    <row r="41" spans="1:64" ht="14.5" x14ac:dyDescent="0.35">
      <c r="A41" s="181"/>
      <c r="B41" s="187" t="s">
        <v>130</v>
      </c>
      <c r="C41" s="127">
        <f>'[4]2019-2020 PRELIMINARY-Merged'!F34</f>
        <v>1155601.5442178468</v>
      </c>
      <c r="D41" s="127">
        <v>0</v>
      </c>
      <c r="E41" s="127">
        <f>'[4]2019-2020 PRELIMINARY-Merged'!H34</f>
        <v>904544.51123140089</v>
      </c>
      <c r="F41" s="127">
        <f>'[4]2019-2020 PRELIMINARY-Merged'!I34</f>
        <v>922161.86517581635</v>
      </c>
      <c r="G41" s="127">
        <f>'[4]2019-2020 PRELIMINARY-Merged'!J34</f>
        <v>2982307.9206250641</v>
      </c>
      <c r="H41" s="127">
        <f>'[4]2019-2020 PRELIMINARY-Merged'!K34</f>
        <v>982261.3125851698</v>
      </c>
      <c r="I41" s="127">
        <f>'[4]2019-2020 PRELIMINARY-Merged'!L34</f>
        <v>0</v>
      </c>
      <c r="J41" s="127">
        <f>'[4]2019-2020 PRELIMINARY-Merged'!M34</f>
        <v>768862.83454669069</v>
      </c>
      <c r="K41" s="127">
        <f>'[4]2019-2020 PRELIMINARY-Merged'!N34</f>
        <v>783837.58539944387</v>
      </c>
      <c r="L41" s="127">
        <f>'[4]2019-2020 PRELIMINARY-Merged'!O34</f>
        <v>2534961.7325313045</v>
      </c>
      <c r="M41" s="127">
        <f t="shared" si="11"/>
        <v>2534961.7325313045</v>
      </c>
      <c r="N41" s="127">
        <f>'[4]Hold Harmless Base-20'!Y33</f>
        <v>2952743.8211448602</v>
      </c>
      <c r="O41" s="162">
        <f t="shared" si="3"/>
        <v>-417782.08861355577</v>
      </c>
      <c r="P41" s="163" t="str">
        <f t="shared" si="12"/>
        <v>0</v>
      </c>
      <c r="Q41" s="387">
        <f t="shared" si="13"/>
        <v>0</v>
      </c>
      <c r="R41" s="165">
        <f t="shared" si="14"/>
        <v>2534961.7325313045</v>
      </c>
      <c r="S41" s="166">
        <f t="shared" si="4"/>
        <v>0.85851055360042372</v>
      </c>
      <c r="T41" s="167">
        <f t="shared" si="5"/>
        <v>1</v>
      </c>
      <c r="U41" s="149" t="b">
        <f t="shared" si="15"/>
        <v>0</v>
      </c>
      <c r="V41" s="143">
        <f t="shared" si="6"/>
        <v>2511155.3502652254</v>
      </c>
      <c r="W41" s="143">
        <f t="shared" si="7"/>
        <v>2511155.3502652235</v>
      </c>
      <c r="X41" s="143">
        <f t="shared" si="8"/>
        <v>2511155.3502652235</v>
      </c>
      <c r="Y41" s="143">
        <f>'[4]Hold Harmless Base-20'!L33</f>
        <v>1144145.8797049841</v>
      </c>
      <c r="Z41" s="143">
        <f>'[4]Hold Harmless Base-20'!M33</f>
        <v>0</v>
      </c>
      <c r="AA41" s="143">
        <f>'[4]Hold Harmless Base-20'!N33</f>
        <v>895577.61558344495</v>
      </c>
      <c r="AB41" s="143">
        <f>'[4]Hold Harmless Base-20'!O33</f>
        <v>913020.32585643104</v>
      </c>
      <c r="AC41" s="143">
        <f t="shared" si="16"/>
        <v>2952743.8211448602</v>
      </c>
      <c r="AD41" s="168">
        <f>'[4]Populations-merg-FY20'!M34</f>
        <v>0.10209188269442498</v>
      </c>
      <c r="AE41" s="169">
        <f t="shared" si="17"/>
        <v>0.85</v>
      </c>
      <c r="AF41" s="169">
        <f t="shared" si="18"/>
        <v>0</v>
      </c>
      <c r="AG41" s="169">
        <f t="shared" si="19"/>
        <v>0</v>
      </c>
      <c r="AH41" s="170">
        <f t="shared" si="20"/>
        <v>0.85</v>
      </c>
      <c r="AI41" s="143">
        <f t="shared" si="21"/>
        <v>2509832.247973131</v>
      </c>
      <c r="AJ41" s="143">
        <f t="shared" si="22"/>
        <v>0</v>
      </c>
      <c r="AK41" s="143">
        <f t="shared" si="23"/>
        <v>2511155.3502652235</v>
      </c>
      <c r="AL41" s="143">
        <f t="shared" si="24"/>
        <v>2509248.5207550377</v>
      </c>
      <c r="AM41" s="143">
        <f t="shared" si="25"/>
        <v>2509248.5207550377</v>
      </c>
      <c r="AN41" s="143">
        <f t="shared" si="26"/>
        <v>2509832.247973131</v>
      </c>
      <c r="AO41" s="143">
        <f t="shared" si="27"/>
        <v>0</v>
      </c>
      <c r="AP41" s="143">
        <f t="shared" si="9"/>
        <v>0</v>
      </c>
      <c r="AQ41" s="143">
        <f t="shared" si="28"/>
        <v>2509832.247973131</v>
      </c>
      <c r="AR41" s="143">
        <f t="shared" si="29"/>
        <v>0</v>
      </c>
      <c r="AS41" s="143">
        <f t="shared" si="30"/>
        <v>0</v>
      </c>
      <c r="AT41" s="143">
        <f t="shared" si="10"/>
        <v>0</v>
      </c>
      <c r="AU41" s="127">
        <f t="shared" si="31"/>
        <v>2509832.247973131</v>
      </c>
      <c r="AV41" s="143">
        <f t="shared" si="32"/>
        <v>0</v>
      </c>
      <c r="AW41" s="143">
        <f>'[4]Populations-merg-FY20'!K34</f>
        <v>1020</v>
      </c>
      <c r="AX41" s="151">
        <f t="shared" si="33"/>
        <v>2460.61985095405</v>
      </c>
      <c r="AY41" s="152">
        <f>'[4]Populations-merg-FY20'!G34</f>
        <v>0</v>
      </c>
      <c r="AZ41" s="171">
        <f t="shared" si="34"/>
        <v>0</v>
      </c>
      <c r="BA41" s="172">
        <f t="shared" si="35"/>
        <v>2509832.247973131</v>
      </c>
      <c r="BB41" s="182">
        <f t="shared" si="36"/>
        <v>2509832.247973131</v>
      </c>
      <c r="BC41" s="392">
        <f>'[4]Spc Sch Calculations-FY20'!C32</f>
        <v>0</v>
      </c>
      <c r="BD41" s="200">
        <f t="shared" si="37"/>
        <v>0</v>
      </c>
      <c r="BE41" s="393">
        <f>'[4]Spc Sch Calculations-FY20'!D32</f>
        <v>0</v>
      </c>
      <c r="BF41" s="186">
        <f t="shared" si="38"/>
        <v>0</v>
      </c>
      <c r="BG41" s="394">
        <f>'[4]Spc Sch Calculations-FY20'!E32</f>
        <v>0</v>
      </c>
      <c r="BH41" s="186">
        <f t="shared" si="39"/>
        <v>0</v>
      </c>
      <c r="BI41" s="392">
        <f>'[4]Spc Sch Calculations-FY20'!F32</f>
        <v>0</v>
      </c>
      <c r="BJ41" s="186">
        <f t="shared" si="40"/>
        <v>0</v>
      </c>
      <c r="BK41" s="180">
        <f t="shared" si="41"/>
        <v>0</v>
      </c>
      <c r="BL41" s="13"/>
    </row>
    <row r="42" spans="1:64" ht="14.5" x14ac:dyDescent="0.35">
      <c r="A42" s="181">
        <v>4700850</v>
      </c>
      <c r="B42" s="143" t="s">
        <v>131</v>
      </c>
      <c r="C42" s="127">
        <f>'[4]2019-2020 PRELIMINARY-Merged'!F35</f>
        <v>211430.36945675779</v>
      </c>
      <c r="D42" s="127">
        <f>'[4]2019-2020 PRELIMINARY-Merged'!G35</f>
        <v>50981.331274844961</v>
      </c>
      <c r="E42" s="127">
        <f>'[4]2019-2020 PRELIMINARY-Merged'!H35</f>
        <v>88945.604303467189</v>
      </c>
      <c r="F42" s="127">
        <f>'[4]2019-2020 PRELIMINARY-Merged'!I35</f>
        <v>89874.254324903712</v>
      </c>
      <c r="G42" s="127">
        <f>'[4]2019-2020 PRELIMINARY-Merged'!J35</f>
        <v>441231.55935997365</v>
      </c>
      <c r="H42" s="127">
        <f>'[4]2019-2020 PRELIMINARY-Merged'!K35</f>
        <v>222578.5043833738</v>
      </c>
      <c r="I42" s="127">
        <f>'[4]2019-2020 PRELIMINARY-Merged'!L35</f>
        <v>54482.561195891962</v>
      </c>
      <c r="J42" s="127">
        <f>'[4]2019-2020 PRELIMINARY-Merged'!M35</f>
        <v>95043.292661826083</v>
      </c>
      <c r="K42" s="127">
        <f>'[4]2019-2020 PRELIMINARY-Merged'!N35</f>
        <v>97520.458572939533</v>
      </c>
      <c r="L42" s="127">
        <f>'[4]2019-2020 PRELIMINARY-Merged'!O35</f>
        <v>469624.81681403134</v>
      </c>
      <c r="M42" s="127">
        <f t="shared" si="11"/>
        <v>469624.81681403134</v>
      </c>
      <c r="N42" s="127">
        <f>'[4]Hold Harmless Base-20'!Y34</f>
        <v>393585.4516410128</v>
      </c>
      <c r="O42" s="162">
        <f t="shared" si="3"/>
        <v>76039.365173018537</v>
      </c>
      <c r="P42" s="163">
        <f t="shared" si="12"/>
        <v>76039.365173018537</v>
      </c>
      <c r="Q42" s="387">
        <f t="shared" si="13"/>
        <v>62802.470994031086</v>
      </c>
      <c r="R42" s="165">
        <f t="shared" si="14"/>
        <v>406822.34582000028</v>
      </c>
      <c r="S42" s="166">
        <f t="shared" si="4"/>
        <v>1.0336315636764459</v>
      </c>
      <c r="T42" s="167">
        <f t="shared" si="5"/>
        <v>0.86627097047364843</v>
      </c>
      <c r="U42" s="149" t="b">
        <f t="shared" si="15"/>
        <v>0</v>
      </c>
      <c r="V42" s="143">
        <f t="shared" si="6"/>
        <v>403001.78783891269</v>
      </c>
      <c r="W42" s="143">
        <f t="shared" si="7"/>
        <v>403001.78783891234</v>
      </c>
      <c r="X42" s="143">
        <f t="shared" si="8"/>
        <v>403001.78783891234</v>
      </c>
      <c r="Y42" s="143">
        <f>'[4]Hold Harmless Base-20'!L34</f>
        <v>188599.19624510239</v>
      </c>
      <c r="Z42" s="143">
        <f>'[4]Hold Harmless Base-20'!M34</f>
        <v>45476.144825578376</v>
      </c>
      <c r="AA42" s="143">
        <f>'[4]Hold Harmless Base-20'!N34</f>
        <v>79340.870113740719</v>
      </c>
      <c r="AB42" s="143">
        <f>'[4]Hold Harmless Base-20'!O34</f>
        <v>80169.240456591317</v>
      </c>
      <c r="AC42" s="143">
        <f t="shared" si="16"/>
        <v>393585.4516410128</v>
      </c>
      <c r="AD42" s="168">
        <f>'[4]Populations-merg-FY20'!M35</f>
        <v>0.21655024180548094</v>
      </c>
      <c r="AE42" s="169">
        <f t="shared" si="17"/>
        <v>0</v>
      </c>
      <c r="AF42" s="169">
        <f t="shared" si="18"/>
        <v>0.9</v>
      </c>
      <c r="AG42" s="169">
        <f t="shared" si="19"/>
        <v>0</v>
      </c>
      <c r="AH42" s="170">
        <f t="shared" si="20"/>
        <v>0.9</v>
      </c>
      <c r="AI42" s="143">
        <f t="shared" si="21"/>
        <v>354226.90647691151</v>
      </c>
      <c r="AJ42" s="143">
        <f t="shared" si="22"/>
        <v>0</v>
      </c>
      <c r="AK42" s="143">
        <f t="shared" si="23"/>
        <v>403001.78783891234</v>
      </c>
      <c r="AL42" s="143">
        <f t="shared" si="24"/>
        <v>402695.77104802459</v>
      </c>
      <c r="AM42" s="143">
        <f t="shared" si="25"/>
        <v>402695.77104802459</v>
      </c>
      <c r="AN42" s="143">
        <f t="shared" si="26"/>
        <v>0</v>
      </c>
      <c r="AO42" s="143">
        <f t="shared" si="27"/>
        <v>402695.77104802459</v>
      </c>
      <c r="AP42" s="143">
        <f t="shared" si="9"/>
        <v>402694.93341200409</v>
      </c>
      <c r="AQ42" s="143">
        <f t="shared" si="28"/>
        <v>402694.93341200409</v>
      </c>
      <c r="AR42" s="143">
        <f t="shared" si="29"/>
        <v>0</v>
      </c>
      <c r="AS42" s="143">
        <f t="shared" si="30"/>
        <v>402694.93341200409</v>
      </c>
      <c r="AT42" s="143">
        <f t="shared" si="10"/>
        <v>402694.93341200409</v>
      </c>
      <c r="AU42" s="127">
        <f t="shared" si="31"/>
        <v>402694.93341200409</v>
      </c>
      <c r="AV42" s="143">
        <f t="shared" si="32"/>
        <v>0</v>
      </c>
      <c r="AW42" s="143">
        <f>'[4]Populations-merg-FY20'!K35</f>
        <v>403</v>
      </c>
      <c r="AX42" s="151">
        <f t="shared" si="33"/>
        <v>999.24301094790098</v>
      </c>
      <c r="AY42" s="152">
        <f>'[4]Populations-merg-FY20'!G35</f>
        <v>0</v>
      </c>
      <c r="AZ42" s="171">
        <f t="shared" si="34"/>
        <v>0</v>
      </c>
      <c r="BA42" s="172">
        <f t="shared" si="35"/>
        <v>402694.93341200409</v>
      </c>
      <c r="BB42" s="182">
        <f t="shared" si="36"/>
        <v>402694.93341200409</v>
      </c>
      <c r="BC42" s="392">
        <f>'[4]Spc Sch Calculations-FY20'!C33</f>
        <v>0</v>
      </c>
      <c r="BD42" s="200">
        <f t="shared" si="37"/>
        <v>0</v>
      </c>
      <c r="BE42" s="393">
        <f>'[4]Spc Sch Calculations-FY20'!D33</f>
        <v>0</v>
      </c>
      <c r="BF42" s="186">
        <f t="shared" si="38"/>
        <v>0</v>
      </c>
      <c r="BG42" s="394">
        <f>'[4]Spc Sch Calculations-FY20'!E33</f>
        <v>0</v>
      </c>
      <c r="BH42" s="186">
        <f t="shared" si="39"/>
        <v>0</v>
      </c>
      <c r="BI42" s="392">
        <f>'[4]Spc Sch Calculations-FY20'!F33</f>
        <v>0</v>
      </c>
      <c r="BJ42" s="186">
        <f t="shared" si="40"/>
        <v>0</v>
      </c>
      <c r="BK42" s="180">
        <f t="shared" si="41"/>
        <v>0</v>
      </c>
      <c r="BL42" s="13"/>
    </row>
    <row r="43" spans="1:64" ht="14.5" x14ac:dyDescent="0.35">
      <c r="A43" s="181">
        <v>4700900</v>
      </c>
      <c r="B43" s="143" t="s">
        <v>132</v>
      </c>
      <c r="C43" s="127">
        <f>'[4]2019-2020 PRELIMINARY-Merged'!F36</f>
        <v>1043021.5998200949</v>
      </c>
      <c r="D43" s="127">
        <f>'[4]2019-2020 PRELIMINARY-Merged'!G36</f>
        <v>251499.48819496532</v>
      </c>
      <c r="E43" s="127">
        <f>'[4]2019-2020 PRELIMINARY-Merged'!H36</f>
        <v>508441.07584030833</v>
      </c>
      <c r="F43" s="127">
        <f>'[4]2019-2020 PRELIMINARY-Merged'!I36</f>
        <v>513749.53171821072</v>
      </c>
      <c r="G43" s="127">
        <f>'[4]2019-2020 PRELIMINARY-Merged'!J36</f>
        <v>2316711.6955735791</v>
      </c>
      <c r="H43" s="127">
        <f>'[4]2019-2020 PRELIMINARY-Merged'!K36</f>
        <v>1048272.9561281478</v>
      </c>
      <c r="I43" s="127">
        <f>'[4]2019-2020 PRELIMINARY-Merged'!L36</f>
        <v>256595.28821291056</v>
      </c>
      <c r="J43" s="127">
        <f>'[4]2019-2020 PRELIMINARY-Merged'!M36</f>
        <v>499501.07297557325</v>
      </c>
      <c r="K43" s="127">
        <f>'[4]2019-2020 PRELIMINARY-Merged'!N36</f>
        <v>512519.84574623342</v>
      </c>
      <c r="L43" s="127">
        <f>'[4]2019-2020 PRELIMINARY-Merged'!O36</f>
        <v>2316889.1630628654</v>
      </c>
      <c r="M43" s="127">
        <f t="shared" si="11"/>
        <v>2316889.1630628654</v>
      </c>
      <c r="N43" s="127">
        <f>'[4]Hold Harmless Base-20'!Y35</f>
        <v>2013963.712099039</v>
      </c>
      <c r="O43" s="162">
        <f t="shared" si="3"/>
        <v>302925.45096382638</v>
      </c>
      <c r="P43" s="163">
        <f t="shared" si="12"/>
        <v>302925.45096382638</v>
      </c>
      <c r="Q43" s="387">
        <f t="shared" si="13"/>
        <v>250192.34187741546</v>
      </c>
      <c r="R43" s="165">
        <f t="shared" si="14"/>
        <v>2066696.8211854498</v>
      </c>
      <c r="S43" s="166">
        <f t="shared" si="4"/>
        <v>1.0261837434158385</v>
      </c>
      <c r="T43" s="167">
        <f t="shared" si="5"/>
        <v>0.89201367684474475</v>
      </c>
      <c r="U43" s="149" t="b">
        <f t="shared" si="15"/>
        <v>0</v>
      </c>
      <c r="V43" s="143">
        <f t="shared" si="6"/>
        <v>2047288.0175250876</v>
      </c>
      <c r="W43" s="143">
        <f t="shared" si="7"/>
        <v>2047288.0175250857</v>
      </c>
      <c r="X43" s="143">
        <f t="shared" si="8"/>
        <v>2047288.0175250857</v>
      </c>
      <c r="Y43" s="143">
        <f>'[4]Hold Harmless Base-20'!L35</f>
        <v>906719.49254051701</v>
      </c>
      <c r="Z43" s="143">
        <f>'[4]Hold Harmless Base-20'!M35</f>
        <v>218633.52431979548</v>
      </c>
      <c r="AA43" s="143">
        <f>'[4]Hold Harmless Base-20'!N35</f>
        <v>441997.97430100833</v>
      </c>
      <c r="AB43" s="143">
        <f>'[4]Hold Harmless Base-20'!O35</f>
        <v>446612.72093771806</v>
      </c>
      <c r="AC43" s="143">
        <f t="shared" si="16"/>
        <v>2013963.712099039</v>
      </c>
      <c r="AD43" s="168">
        <f>'[4]Populations-merg-FY20'!M36</f>
        <v>0.24880134767396656</v>
      </c>
      <c r="AE43" s="169">
        <f t="shared" si="17"/>
        <v>0</v>
      </c>
      <c r="AF43" s="169">
        <f t="shared" si="18"/>
        <v>0.9</v>
      </c>
      <c r="AG43" s="169">
        <f t="shared" si="19"/>
        <v>0</v>
      </c>
      <c r="AH43" s="170">
        <f t="shared" si="20"/>
        <v>0.9</v>
      </c>
      <c r="AI43" s="143">
        <f t="shared" si="21"/>
        <v>1812567.3408891351</v>
      </c>
      <c r="AJ43" s="143">
        <f t="shared" si="22"/>
        <v>0</v>
      </c>
      <c r="AK43" s="143">
        <f t="shared" si="23"/>
        <v>2047288.0175250857</v>
      </c>
      <c r="AL43" s="143">
        <f t="shared" si="24"/>
        <v>2045733.4226621059</v>
      </c>
      <c r="AM43" s="143">
        <f t="shared" si="25"/>
        <v>2045733.4226621059</v>
      </c>
      <c r="AN43" s="143">
        <f t="shared" si="26"/>
        <v>0</v>
      </c>
      <c r="AO43" s="143">
        <f t="shared" si="27"/>
        <v>2045733.4226621059</v>
      </c>
      <c r="AP43" s="143">
        <f t="shared" si="9"/>
        <v>2045729.1673901952</v>
      </c>
      <c r="AQ43" s="143">
        <f t="shared" si="28"/>
        <v>2045729.1673901952</v>
      </c>
      <c r="AR43" s="143">
        <f t="shared" si="29"/>
        <v>0</v>
      </c>
      <c r="AS43" s="143">
        <f t="shared" si="30"/>
        <v>2045729.1673901952</v>
      </c>
      <c r="AT43" s="143">
        <f t="shared" si="10"/>
        <v>2045729.1673901952</v>
      </c>
      <c r="AU43" s="127">
        <f t="shared" si="31"/>
        <v>2045729.1673901952</v>
      </c>
      <c r="AV43" s="143">
        <f t="shared" si="32"/>
        <v>0</v>
      </c>
      <c r="AW43" s="143">
        <f>'[4]Populations-merg-FY20'!K36</f>
        <v>1920</v>
      </c>
      <c r="AX43" s="151">
        <f t="shared" si="33"/>
        <v>1065.4839413490599</v>
      </c>
      <c r="AY43" s="152">
        <f>'[4]Populations-merg-FY20'!G36</f>
        <v>7</v>
      </c>
      <c r="AZ43" s="171">
        <f t="shared" si="34"/>
        <v>7458.3875894434195</v>
      </c>
      <c r="BA43" s="172">
        <f t="shared" si="35"/>
        <v>2038270.7798007517</v>
      </c>
      <c r="BB43" s="182">
        <f t="shared" si="36"/>
        <v>2034008.8440353554</v>
      </c>
      <c r="BC43" s="392">
        <f>'[4]Spc Sch Calculations-FY20'!C34</f>
        <v>1</v>
      </c>
      <c r="BD43" s="200">
        <f t="shared" si="37"/>
        <v>1065.4839413490599</v>
      </c>
      <c r="BE43" s="393">
        <f>'[4]Spc Sch Calculations-FY20'!D34</f>
        <v>0</v>
      </c>
      <c r="BF43" s="186">
        <f t="shared" si="38"/>
        <v>0</v>
      </c>
      <c r="BG43" s="394">
        <f>'[4]Spc Sch Calculations-FY20'!E34</f>
        <v>1</v>
      </c>
      <c r="BH43" s="186">
        <f t="shared" si="39"/>
        <v>1065.4839413490599</v>
      </c>
      <c r="BI43" s="392">
        <f>'[4]Spc Sch Calculations-FY20'!F34</f>
        <v>2</v>
      </c>
      <c r="BJ43" s="186">
        <f t="shared" si="40"/>
        <v>2130.9678826981199</v>
      </c>
      <c r="BK43" s="180">
        <f t="shared" si="41"/>
        <v>4261.9357653962397</v>
      </c>
      <c r="BL43" s="13"/>
    </row>
    <row r="44" spans="1:64" ht="14.5" x14ac:dyDescent="0.35">
      <c r="A44" s="181">
        <v>4703180</v>
      </c>
      <c r="B44" s="187" t="s">
        <v>133</v>
      </c>
      <c r="C44" s="127">
        <f>'[4]2019-2020 PRELIMINARY-Merged'!F37</f>
        <v>11901705.083912985</v>
      </c>
      <c r="D44" s="127">
        <f>'[4]2019-2020 PRELIMINARY-Merged'!G37</f>
        <v>2869808.9644239619</v>
      </c>
      <c r="E44" s="127">
        <f>'[4]2019-2020 PRELIMINARY-Merged'!H37</f>
        <v>9315291.8708163463</v>
      </c>
      <c r="F44" s="127">
        <f>'[4]2019-2020 PRELIMINARY-Merged'!I37</f>
        <v>9412549.5831368659</v>
      </c>
      <c r="G44" s="127">
        <f>'[4]2019-2020 PRELIMINARY-Merged'!J37</f>
        <v>33499355.502290159</v>
      </c>
      <c r="H44" s="127">
        <f>'[4]2019-2020 PRELIMINARY-Merged'!K37</f>
        <v>12110636.849721396</v>
      </c>
      <c r="I44" s="127">
        <f>'[4]2019-2020 PRELIMINARY-Merged'!L37</f>
        <v>2964429.1235727393</v>
      </c>
      <c r="J44" s="127">
        <f>'[4]2019-2020 PRELIMINARY-Merged'!M37</f>
        <v>9648116.0623243209</v>
      </c>
      <c r="K44" s="127">
        <f>'[4]2019-2020 PRELIMINARY-Merged'!N37</f>
        <v>9899581.3694752995</v>
      </c>
      <c r="L44" s="127">
        <f>'[4]2019-2020 PRELIMINARY-Merged'!O37</f>
        <v>34622763.405093752</v>
      </c>
      <c r="M44" s="127">
        <f t="shared" si="11"/>
        <v>34622763.405093752</v>
      </c>
      <c r="N44" s="127">
        <f>'[4]Hold Harmless Base-20'!Y36</f>
        <v>30989381.49581293</v>
      </c>
      <c r="O44" s="162">
        <f t="shared" si="3"/>
        <v>3633381.9092808217</v>
      </c>
      <c r="P44" s="163">
        <f t="shared" si="12"/>
        <v>3633381.9092808217</v>
      </c>
      <c r="Q44" s="387">
        <f t="shared" si="13"/>
        <v>3000884.6266488079</v>
      </c>
      <c r="R44" s="165">
        <f t="shared" si="14"/>
        <v>31621878.778444946</v>
      </c>
      <c r="S44" s="166">
        <f t="shared" si="4"/>
        <v>1.0204101292798462</v>
      </c>
      <c r="T44" s="167">
        <f t="shared" si="5"/>
        <v>0.9133262532647145</v>
      </c>
      <c r="U44" s="149" t="b">
        <f t="shared" si="15"/>
        <v>0</v>
      </c>
      <c r="V44" s="143">
        <f t="shared" si="6"/>
        <v>31324910.771192398</v>
      </c>
      <c r="W44" s="143">
        <f t="shared" si="7"/>
        <v>31324910.771192372</v>
      </c>
      <c r="X44" s="143">
        <f t="shared" si="8"/>
        <v>31324910.771192372</v>
      </c>
      <c r="Y44" s="143">
        <f>'[4]Hold Harmless Base-20'!L36</f>
        <v>11009957.468310732</v>
      </c>
      <c r="Z44" s="143">
        <f>'[4]Hold Harmless Base-20'!M36</f>
        <v>2654785.5469206898</v>
      </c>
      <c r="AA44" s="143">
        <f>'[4]Hold Harmless Base-20'!N36</f>
        <v>8617333.9516886417</v>
      </c>
      <c r="AB44" s="143">
        <f>'[4]Hold Harmless Base-20'!O36</f>
        <v>8707304.5288928673</v>
      </c>
      <c r="AC44" s="143">
        <f t="shared" si="16"/>
        <v>30989381.49581293</v>
      </c>
      <c r="AD44" s="168">
        <f>'[4]Populations-merg-FY20'!M37</f>
        <v>0.22495515906349289</v>
      </c>
      <c r="AE44" s="169">
        <f t="shared" si="17"/>
        <v>0</v>
      </c>
      <c r="AF44" s="169">
        <f t="shared" si="18"/>
        <v>0.9</v>
      </c>
      <c r="AG44" s="169">
        <f t="shared" si="19"/>
        <v>0</v>
      </c>
      <c r="AH44" s="170">
        <f t="shared" si="20"/>
        <v>0.9</v>
      </c>
      <c r="AI44" s="143">
        <f t="shared" si="21"/>
        <v>27890443.346231639</v>
      </c>
      <c r="AJ44" s="143">
        <f t="shared" si="22"/>
        <v>0</v>
      </c>
      <c r="AK44" s="143">
        <f t="shared" si="23"/>
        <v>31324910.771192372</v>
      </c>
      <c r="AL44" s="143">
        <f t="shared" si="24"/>
        <v>31301124.40359224</v>
      </c>
      <c r="AM44" s="143">
        <f t="shared" si="25"/>
        <v>31301124.40359224</v>
      </c>
      <c r="AN44" s="143">
        <f t="shared" si="26"/>
        <v>0</v>
      </c>
      <c r="AO44" s="143">
        <f t="shared" si="27"/>
        <v>31301124.40359224</v>
      </c>
      <c r="AP44" s="143">
        <f t="shared" si="9"/>
        <v>31301059.295013588</v>
      </c>
      <c r="AQ44" s="143">
        <f t="shared" si="28"/>
        <v>31301059.295013588</v>
      </c>
      <c r="AR44" s="143">
        <f t="shared" si="29"/>
        <v>0</v>
      </c>
      <c r="AS44" s="143">
        <f t="shared" si="30"/>
        <v>31301059.295013588</v>
      </c>
      <c r="AT44" s="143">
        <f t="shared" si="10"/>
        <v>31301059.295013588</v>
      </c>
      <c r="AU44" s="127">
        <f t="shared" si="31"/>
        <v>31301059.295013588</v>
      </c>
      <c r="AV44" s="143">
        <f t="shared" si="32"/>
        <v>0</v>
      </c>
      <c r="AW44" s="143">
        <f>'[4]Populations-merg-FY20'!K37</f>
        <v>21953.598928165335</v>
      </c>
      <c r="AX44" s="151">
        <f t="shared" si="33"/>
        <v>1425.7825970782378</v>
      </c>
      <c r="AY44" s="152">
        <f>'[4]Populations-merg-FY20'!G37</f>
        <v>175</v>
      </c>
      <c r="AZ44" s="171">
        <f t="shared" si="34"/>
        <v>249511.95448869161</v>
      </c>
      <c r="BA44" s="172">
        <f t="shared" si="35"/>
        <v>31051547.340524897</v>
      </c>
      <c r="BB44" s="182">
        <f t="shared" si="36"/>
        <v>31005922.297418393</v>
      </c>
      <c r="BC44" s="392">
        <f>'[4]Spc Sch Calculations-FY20'!C35</f>
        <v>9</v>
      </c>
      <c r="BD44" s="200">
        <f t="shared" si="37"/>
        <v>12832.04337370414</v>
      </c>
      <c r="BE44" s="393">
        <f>'[4]Spc Sch Calculations-FY20'!D35</f>
        <v>0</v>
      </c>
      <c r="BF44" s="186">
        <f t="shared" si="38"/>
        <v>0</v>
      </c>
      <c r="BG44" s="394">
        <f>'[4]Spc Sch Calculations-FY20'!E35</f>
        <v>23</v>
      </c>
      <c r="BH44" s="186">
        <f t="shared" si="39"/>
        <v>32792.999732799472</v>
      </c>
      <c r="BI44" s="392">
        <f>'[4]Spc Sch Calculations-FY20'!F35</f>
        <v>0</v>
      </c>
      <c r="BJ44" s="186">
        <f t="shared" si="40"/>
        <v>0</v>
      </c>
      <c r="BK44" s="180">
        <f t="shared" si="41"/>
        <v>45625.04310650361</v>
      </c>
      <c r="BL44" s="13"/>
    </row>
    <row r="45" spans="1:64" ht="14.5" x14ac:dyDescent="0.35">
      <c r="A45" s="181">
        <v>4700930</v>
      </c>
      <c r="B45" s="143" t="s">
        <v>134</v>
      </c>
      <c r="C45" s="127">
        <f>'[4]2019-2020 PRELIMINARY-Merged'!F38</f>
        <v>127732.24695017489</v>
      </c>
      <c r="D45" s="127">
        <f>'[4]2019-2020 PRELIMINARY-Merged'!G38</f>
        <v>30511.571999803877</v>
      </c>
      <c r="E45" s="127">
        <f>'[4]2019-2020 PRELIMINARY-Merged'!H38</f>
        <v>77802.904880571557</v>
      </c>
      <c r="F45" s="127">
        <f>'[4]2019-2020 PRELIMINARY-Merged'!I38</f>
        <v>77528.195482422758</v>
      </c>
      <c r="G45" s="127">
        <f>'[4]2019-2020 PRELIMINARY-Merged'!J38</f>
        <v>313574.9193129731</v>
      </c>
      <c r="H45" s="127">
        <f>'[4]2019-2020 PRELIMINARY-Merged'!K38</f>
        <v>132552.95546404403</v>
      </c>
      <c r="I45" s="127">
        <f>'[4]2019-2020 PRELIMINARY-Merged'!L38</f>
        <v>32446.190290357492</v>
      </c>
      <c r="J45" s="127">
        <f>'[4]2019-2020 PRELIMINARY-Merged'!M38</f>
        <v>74585.993367112955</v>
      </c>
      <c r="K45" s="127">
        <f>'[4]2019-2020 PRELIMINARY-Merged'!N38</f>
        <v>76077.00298619752</v>
      </c>
      <c r="L45" s="127">
        <f>'[4]2019-2020 PRELIMINARY-Merged'!O38</f>
        <v>315662.14210771199</v>
      </c>
      <c r="M45" s="127">
        <f t="shared" si="11"/>
        <v>315662.14210771199</v>
      </c>
      <c r="N45" s="127">
        <f>'[4]Hold Harmless Base-20'!Y37</f>
        <v>310466.40055642481</v>
      </c>
      <c r="O45" s="162">
        <f t="shared" si="3"/>
        <v>5195.7415512871812</v>
      </c>
      <c r="P45" s="163">
        <f t="shared" si="12"/>
        <v>5195.7415512871812</v>
      </c>
      <c r="Q45" s="387">
        <f t="shared" si="13"/>
        <v>4291.2694934357505</v>
      </c>
      <c r="R45" s="165">
        <f t="shared" si="14"/>
        <v>311370.87261427625</v>
      </c>
      <c r="S45" s="166">
        <f t="shared" si="4"/>
        <v>1.0029132687344924</v>
      </c>
      <c r="T45" s="167">
        <f t="shared" si="5"/>
        <v>0.98640549840794201</v>
      </c>
      <c r="U45" s="149" t="b">
        <f t="shared" si="15"/>
        <v>0</v>
      </c>
      <c r="V45" s="143">
        <f t="shared" si="6"/>
        <v>308446.72037763632</v>
      </c>
      <c r="W45" s="143">
        <f t="shared" si="7"/>
        <v>308446.72037763603</v>
      </c>
      <c r="X45" s="143">
        <f t="shared" si="8"/>
        <v>308446.72037763603</v>
      </c>
      <c r="Y45" s="143">
        <f>'[4]Hold Harmless Base-20'!L37</f>
        <v>126466.0165822277</v>
      </c>
      <c r="Z45" s="143">
        <f>'[4]Hold Harmless Base-20'!M37</f>
        <v>30209.105864881585</v>
      </c>
      <c r="AA45" s="143">
        <f>'[4]Hold Harmless Base-20'!N37</f>
        <v>77031.632134444139</v>
      </c>
      <c r="AB45" s="143">
        <f>'[4]Hold Harmless Base-20'!O37</f>
        <v>76759.645974871368</v>
      </c>
      <c r="AC45" s="143">
        <f t="shared" si="16"/>
        <v>310466.40055642481</v>
      </c>
      <c r="AD45" s="168">
        <f>'[4]Populations-merg-FY20'!M38</f>
        <v>0.33757961783439489</v>
      </c>
      <c r="AE45" s="169">
        <f t="shared" si="17"/>
        <v>0</v>
      </c>
      <c r="AF45" s="169">
        <f t="shared" si="18"/>
        <v>0</v>
      </c>
      <c r="AG45" s="169">
        <f t="shared" si="19"/>
        <v>0.95</v>
      </c>
      <c r="AH45" s="170">
        <f t="shared" si="20"/>
        <v>0.95</v>
      </c>
      <c r="AI45" s="143">
        <f t="shared" si="21"/>
        <v>294943.08052860358</v>
      </c>
      <c r="AJ45" s="143">
        <f t="shared" si="22"/>
        <v>0</v>
      </c>
      <c r="AK45" s="143">
        <f t="shared" si="23"/>
        <v>308446.72037763603</v>
      </c>
      <c r="AL45" s="143">
        <f t="shared" si="24"/>
        <v>308212.50336327491</v>
      </c>
      <c r="AM45" s="143">
        <f t="shared" si="25"/>
        <v>308212.50336327491</v>
      </c>
      <c r="AN45" s="143">
        <f t="shared" si="26"/>
        <v>0</v>
      </c>
      <c r="AO45" s="143">
        <f t="shared" si="27"/>
        <v>308212.50336327491</v>
      </c>
      <c r="AP45" s="143">
        <f t="shared" si="9"/>
        <v>308211.86225921236</v>
      </c>
      <c r="AQ45" s="143">
        <f t="shared" si="28"/>
        <v>308211.86225921236</v>
      </c>
      <c r="AR45" s="143">
        <f t="shared" si="29"/>
        <v>0</v>
      </c>
      <c r="AS45" s="143">
        <f t="shared" si="30"/>
        <v>308211.86225921236</v>
      </c>
      <c r="AT45" s="143">
        <f t="shared" si="10"/>
        <v>308211.86225921236</v>
      </c>
      <c r="AU45" s="127">
        <f t="shared" si="31"/>
        <v>308211.86225921236</v>
      </c>
      <c r="AV45" s="143">
        <f t="shared" si="32"/>
        <v>0</v>
      </c>
      <c r="AW45" s="143">
        <f>'[4]Populations-merg-FY20'!K38</f>
        <v>265</v>
      </c>
      <c r="AX45" s="151">
        <f t="shared" si="33"/>
        <v>1163.0636311668391</v>
      </c>
      <c r="AY45" s="152">
        <f>'[4]Populations-merg-FY20'!G38</f>
        <v>0</v>
      </c>
      <c r="AZ45" s="171">
        <f t="shared" si="34"/>
        <v>0</v>
      </c>
      <c r="BA45" s="172">
        <f t="shared" si="35"/>
        <v>308211.86225921236</v>
      </c>
      <c r="BB45" s="182">
        <f t="shared" si="36"/>
        <v>308211.86225921236</v>
      </c>
      <c r="BC45" s="392">
        <f>'[4]Spc Sch Calculations-FY20'!C36</f>
        <v>0</v>
      </c>
      <c r="BD45" s="200">
        <f t="shared" si="37"/>
        <v>0</v>
      </c>
      <c r="BE45" s="393">
        <f>'[4]Spc Sch Calculations-FY20'!D36</f>
        <v>0</v>
      </c>
      <c r="BF45" s="186">
        <f t="shared" si="38"/>
        <v>0</v>
      </c>
      <c r="BG45" s="394">
        <f>'[4]Spc Sch Calculations-FY20'!E36</f>
        <v>0</v>
      </c>
      <c r="BH45" s="186">
        <f t="shared" si="39"/>
        <v>0</v>
      </c>
      <c r="BI45" s="392">
        <f>'[4]Spc Sch Calculations-FY20'!F36</f>
        <v>0</v>
      </c>
      <c r="BJ45" s="186">
        <f t="shared" si="40"/>
        <v>0</v>
      </c>
      <c r="BK45" s="180">
        <f t="shared" si="41"/>
        <v>0</v>
      </c>
      <c r="BL45" s="13"/>
    </row>
    <row r="46" spans="1:64" ht="14.5" x14ac:dyDescent="0.35">
      <c r="A46" s="181">
        <v>4700960</v>
      </c>
      <c r="B46" s="143" t="s">
        <v>135</v>
      </c>
      <c r="C46" s="127">
        <f>'[4]2019-2020 PRELIMINARY-Merged'!F39</f>
        <v>241260.89188011229</v>
      </c>
      <c r="D46" s="127">
        <f>'[4]2019-2020 PRELIMINARY-Merged'!G39</f>
        <v>58174.241875503765</v>
      </c>
      <c r="E46" s="127">
        <f>'[4]2019-2020 PRELIMINARY-Merged'!H39</f>
        <v>113864.6636760251</v>
      </c>
      <c r="F46" s="127">
        <f>'[4]2019-2020 PRELIMINARY-Merged'!I39</f>
        <v>115053.48490211775</v>
      </c>
      <c r="G46" s="127">
        <f>'[4]2019-2020 PRELIMINARY-Merged'!J39</f>
        <v>528353.28233375889</v>
      </c>
      <c r="H46" s="127">
        <f>'[4]2019-2020 PRELIMINARY-Merged'!K39</f>
        <v>229206.15215657602</v>
      </c>
      <c r="I46" s="127">
        <f>'[4]2019-2020 PRELIMINARY-Merged'!L39</f>
        <v>56104.87071040985</v>
      </c>
      <c r="J46" s="127">
        <f>'[4]2019-2020 PRELIMINARY-Merged'!M39</f>
        <v>102680.5474512012</v>
      </c>
      <c r="K46" s="127">
        <f>'[4]2019-2020 PRELIMINARY-Merged'!N39</f>
        <v>105356.7673585397</v>
      </c>
      <c r="L46" s="127">
        <f>'[4]2019-2020 PRELIMINARY-Merged'!O39</f>
        <v>493348.33767672675</v>
      </c>
      <c r="M46" s="127">
        <f t="shared" si="11"/>
        <v>493348.33767672675</v>
      </c>
      <c r="N46" s="127">
        <f>'[4]Hold Harmless Base-20'!Y38</f>
        <v>478692.52407347702</v>
      </c>
      <c r="O46" s="162">
        <f t="shared" si="3"/>
        <v>14655.813603249728</v>
      </c>
      <c r="P46" s="163">
        <f t="shared" si="12"/>
        <v>14655.813603249728</v>
      </c>
      <c r="Q46" s="387">
        <f t="shared" si="13"/>
        <v>12104.536993670423</v>
      </c>
      <c r="R46" s="165">
        <f t="shared" si="14"/>
        <v>481243.80068305635</v>
      </c>
      <c r="S46" s="166">
        <f t="shared" si="4"/>
        <v>1.0053296771544895</v>
      </c>
      <c r="T46" s="167">
        <f t="shared" si="5"/>
        <v>0.97546452259133376</v>
      </c>
      <c r="U46" s="149" t="b">
        <f t="shared" si="15"/>
        <v>0</v>
      </c>
      <c r="V46" s="143">
        <f t="shared" si="6"/>
        <v>476724.33447762311</v>
      </c>
      <c r="W46" s="143">
        <f t="shared" si="7"/>
        <v>476724.3344776227</v>
      </c>
      <c r="X46" s="143">
        <f t="shared" si="8"/>
        <v>476724.3344776227</v>
      </c>
      <c r="Y46" s="143">
        <f>'[4]Hold Harmless Base-20'!L38</f>
        <v>218584.40016533236</v>
      </c>
      <c r="Z46" s="143">
        <f>'[4]Hold Harmless Base-20'!M38</f>
        <v>52706.353136374855</v>
      </c>
      <c r="AA46" s="143">
        <f>'[4]Hold Harmless Base-20'!N38</f>
        <v>103162.34436379002</v>
      </c>
      <c r="AB46" s="143">
        <f>'[4]Hold Harmless Base-20'!O38</f>
        <v>104239.42640797979</v>
      </c>
      <c r="AC46" s="143">
        <f t="shared" si="16"/>
        <v>478692.52407347702</v>
      </c>
      <c r="AD46" s="168">
        <f>'[4]Populations-merg-FY20'!M39</f>
        <v>0.22868217054263565</v>
      </c>
      <c r="AE46" s="169">
        <f t="shared" si="17"/>
        <v>0</v>
      </c>
      <c r="AF46" s="169">
        <f t="shared" si="18"/>
        <v>0.9</v>
      </c>
      <c r="AG46" s="169">
        <f t="shared" si="19"/>
        <v>0</v>
      </c>
      <c r="AH46" s="170">
        <f t="shared" si="20"/>
        <v>0.9</v>
      </c>
      <c r="AI46" s="143">
        <f t="shared" si="21"/>
        <v>430823.27166612935</v>
      </c>
      <c r="AJ46" s="143">
        <f t="shared" si="22"/>
        <v>0</v>
      </c>
      <c r="AK46" s="143">
        <f t="shared" si="23"/>
        <v>476724.3344776227</v>
      </c>
      <c r="AL46" s="143">
        <f t="shared" si="24"/>
        <v>476362.33694962843</v>
      </c>
      <c r="AM46" s="143">
        <f t="shared" si="25"/>
        <v>476362.33694962843</v>
      </c>
      <c r="AN46" s="143">
        <f t="shared" si="26"/>
        <v>0</v>
      </c>
      <c r="AO46" s="143">
        <f t="shared" si="27"/>
        <v>476362.33694962843</v>
      </c>
      <c r="AP46" s="143">
        <f t="shared" si="9"/>
        <v>476361.34608187928</v>
      </c>
      <c r="AQ46" s="143">
        <f t="shared" si="28"/>
        <v>476361.34608187928</v>
      </c>
      <c r="AR46" s="143">
        <f t="shared" si="29"/>
        <v>0</v>
      </c>
      <c r="AS46" s="143">
        <f t="shared" si="30"/>
        <v>476361.34608187928</v>
      </c>
      <c r="AT46" s="143">
        <f t="shared" si="10"/>
        <v>476361.34608187928</v>
      </c>
      <c r="AU46" s="127">
        <f t="shared" si="31"/>
        <v>476361.34608187928</v>
      </c>
      <c r="AV46" s="143">
        <f t="shared" si="32"/>
        <v>0</v>
      </c>
      <c r="AW46" s="143">
        <f>'[4]Populations-merg-FY20'!K39</f>
        <v>413</v>
      </c>
      <c r="AX46" s="151">
        <f t="shared" si="33"/>
        <v>1153.4173028616931</v>
      </c>
      <c r="AY46" s="152">
        <f>'[4]Populations-merg-FY20'!G39</f>
        <v>0</v>
      </c>
      <c r="AZ46" s="171">
        <f t="shared" si="34"/>
        <v>0</v>
      </c>
      <c r="BA46" s="172">
        <f t="shared" si="35"/>
        <v>476361.34608187928</v>
      </c>
      <c r="BB46" s="182">
        <f t="shared" si="36"/>
        <v>476361.34608187928</v>
      </c>
      <c r="BC46" s="392">
        <f>'[4]Spc Sch Calculations-FY20'!C37</f>
        <v>0</v>
      </c>
      <c r="BD46" s="200">
        <f t="shared" si="37"/>
        <v>0</v>
      </c>
      <c r="BE46" s="393">
        <f>'[4]Spc Sch Calculations-FY20'!D37</f>
        <v>0</v>
      </c>
      <c r="BF46" s="186">
        <f t="shared" si="38"/>
        <v>0</v>
      </c>
      <c r="BG46" s="394">
        <f>'[4]Spc Sch Calculations-FY20'!E37</f>
        <v>0</v>
      </c>
      <c r="BH46" s="186">
        <f t="shared" si="39"/>
        <v>0</v>
      </c>
      <c r="BI46" s="392">
        <f>'[4]Spc Sch Calculations-FY20'!F37</f>
        <v>0</v>
      </c>
      <c r="BJ46" s="186">
        <f t="shared" si="40"/>
        <v>0</v>
      </c>
      <c r="BK46" s="180">
        <f t="shared" si="41"/>
        <v>0</v>
      </c>
      <c r="BL46" s="13"/>
    </row>
    <row r="47" spans="1:64" ht="14.5" x14ac:dyDescent="0.35">
      <c r="A47" s="181">
        <v>4700990</v>
      </c>
      <c r="B47" s="143" t="s">
        <v>136</v>
      </c>
      <c r="C47" s="127">
        <f>'[4]2019-2020 PRELIMINARY-Merged'!F40</f>
        <v>472578.27628577308</v>
      </c>
      <c r="D47" s="127">
        <f>'[4]2019-2020 PRELIMINARY-Merged'!G40</f>
        <v>113950.84688412127</v>
      </c>
      <c r="E47" s="127">
        <f>'[4]2019-2020 PRELIMINARY-Merged'!H40</f>
        <v>252103.76221496885</v>
      </c>
      <c r="F47" s="127">
        <f>'[4]2019-2020 PRELIMINARY-Merged'!I40</f>
        <v>254735.88963732458</v>
      </c>
      <c r="G47" s="127">
        <f>'[4]2019-2020 PRELIMINARY-Merged'!J40</f>
        <v>1093368.7750221877</v>
      </c>
      <c r="H47" s="127">
        <f>'[4]2019-2020 PRELIMINARY-Merged'!K40</f>
        <v>442947.79284234683</v>
      </c>
      <c r="I47" s="127">
        <f>'[4]2019-2020 PRELIMINARY-Merged'!L40</f>
        <v>108424.35255361129</v>
      </c>
      <c r="J47" s="127">
        <f>'[4]2019-2020 PRELIMINARY-Merged'!M40</f>
        <v>226893.38599347198</v>
      </c>
      <c r="K47" s="127">
        <f>'[4]2019-2020 PRELIMINARY-Merged'!N40</f>
        <v>229262.30067359214</v>
      </c>
      <c r="L47" s="127">
        <f>'[4]2019-2020 PRELIMINARY-Merged'!O40</f>
        <v>1007527.8320630222</v>
      </c>
      <c r="M47" s="127">
        <f t="shared" si="11"/>
        <v>1007527.8320630222</v>
      </c>
      <c r="N47" s="127">
        <f>'[4]Hold Harmless Base-20'!Y39</f>
        <v>983511.4123453662</v>
      </c>
      <c r="O47" s="162">
        <f t="shared" si="3"/>
        <v>24016.419717655983</v>
      </c>
      <c r="P47" s="163">
        <f t="shared" si="12"/>
        <v>24016.419717655983</v>
      </c>
      <c r="Q47" s="387">
        <f t="shared" si="13"/>
        <v>19835.653536383823</v>
      </c>
      <c r="R47" s="165">
        <f t="shared" si="14"/>
        <v>987692.17852663831</v>
      </c>
      <c r="S47" s="166">
        <f t="shared" si="4"/>
        <v>1.0042508568063306</v>
      </c>
      <c r="T47" s="167">
        <f t="shared" si="5"/>
        <v>0.98031255027886599</v>
      </c>
      <c r="U47" s="149" t="b">
        <f t="shared" si="15"/>
        <v>0</v>
      </c>
      <c r="V47" s="143">
        <f t="shared" si="6"/>
        <v>978416.54439714702</v>
      </c>
      <c r="W47" s="143">
        <f t="shared" si="7"/>
        <v>978416.54439714621</v>
      </c>
      <c r="X47" s="143">
        <f t="shared" si="8"/>
        <v>978416.54439714621</v>
      </c>
      <c r="Y47" s="143">
        <f>'[4]Hold Harmless Base-20'!L39</f>
        <v>425095.48340094811</v>
      </c>
      <c r="Z47" s="143">
        <f>'[4]Hold Harmless Base-20'!M39</f>
        <v>102501.51725311381</v>
      </c>
      <c r="AA47" s="143">
        <f>'[4]Hold Harmless Base-20'!N39</f>
        <v>226773.37500203698</v>
      </c>
      <c r="AB47" s="143">
        <f>'[4]Hold Harmless Base-20'!O39</f>
        <v>229141.03668926738</v>
      </c>
      <c r="AC47" s="143">
        <f t="shared" si="16"/>
        <v>983511.4123453662</v>
      </c>
      <c r="AD47" s="168">
        <f>'[4]Populations-merg-FY20'!M40</f>
        <v>0.25277513479226132</v>
      </c>
      <c r="AE47" s="169">
        <f t="shared" si="17"/>
        <v>0</v>
      </c>
      <c r="AF47" s="169">
        <f t="shared" si="18"/>
        <v>0.9</v>
      </c>
      <c r="AG47" s="169">
        <f t="shared" si="19"/>
        <v>0</v>
      </c>
      <c r="AH47" s="170">
        <f t="shared" si="20"/>
        <v>0.9</v>
      </c>
      <c r="AI47" s="143">
        <f t="shared" si="21"/>
        <v>885160.27111082955</v>
      </c>
      <c r="AJ47" s="143">
        <f t="shared" si="22"/>
        <v>0</v>
      </c>
      <c r="AK47" s="143">
        <f t="shared" si="23"/>
        <v>978416.54439714621</v>
      </c>
      <c r="AL47" s="143">
        <f t="shared" si="24"/>
        <v>977673.59014705836</v>
      </c>
      <c r="AM47" s="143">
        <f t="shared" si="25"/>
        <v>977673.59014705836</v>
      </c>
      <c r="AN47" s="143">
        <f t="shared" si="26"/>
        <v>0</v>
      </c>
      <c r="AO47" s="143">
        <f t="shared" si="27"/>
        <v>977673.59014705836</v>
      </c>
      <c r="AP47" s="143">
        <f t="shared" si="9"/>
        <v>977671.55651602894</v>
      </c>
      <c r="AQ47" s="143">
        <f t="shared" si="28"/>
        <v>977671.55651602894</v>
      </c>
      <c r="AR47" s="143">
        <f t="shared" si="29"/>
        <v>0</v>
      </c>
      <c r="AS47" s="143">
        <f t="shared" si="30"/>
        <v>977671.55651602894</v>
      </c>
      <c r="AT47" s="143">
        <f t="shared" si="10"/>
        <v>977671.55651602894</v>
      </c>
      <c r="AU47" s="127">
        <f t="shared" si="31"/>
        <v>977671.55651602894</v>
      </c>
      <c r="AV47" s="143">
        <f t="shared" si="32"/>
        <v>0</v>
      </c>
      <c r="AW47" s="143">
        <f>'[4]Populations-merg-FY20'!K40</f>
        <v>797</v>
      </c>
      <c r="AX47" s="151">
        <f t="shared" si="33"/>
        <v>1226.6895313877401</v>
      </c>
      <c r="AY47" s="152">
        <f>'[4]Populations-merg-FY20'!G40</f>
        <v>30</v>
      </c>
      <c r="AZ47" s="171">
        <f t="shared" si="34"/>
        <v>36800.685941632204</v>
      </c>
      <c r="BA47" s="172">
        <f t="shared" si="35"/>
        <v>940870.87057439669</v>
      </c>
      <c r="BB47" s="182">
        <f t="shared" si="36"/>
        <v>938417.49151162116</v>
      </c>
      <c r="BC47" s="392">
        <f>'[4]Spc Sch Calculations-FY20'!C38</f>
        <v>0</v>
      </c>
      <c r="BD47" s="200">
        <f t="shared" si="37"/>
        <v>0</v>
      </c>
      <c r="BE47" s="393">
        <f>'[4]Spc Sch Calculations-FY20'!D38</f>
        <v>0</v>
      </c>
      <c r="BF47" s="186">
        <f t="shared" si="38"/>
        <v>0</v>
      </c>
      <c r="BG47" s="394">
        <f>'[4]Spc Sch Calculations-FY20'!E38</f>
        <v>2</v>
      </c>
      <c r="BH47" s="186">
        <f t="shared" si="39"/>
        <v>2453.3790627754802</v>
      </c>
      <c r="BI47" s="392">
        <f>'[4]Spc Sch Calculations-FY20'!F38</f>
        <v>0</v>
      </c>
      <c r="BJ47" s="186">
        <f t="shared" si="40"/>
        <v>0</v>
      </c>
      <c r="BK47" s="180">
        <f t="shared" si="41"/>
        <v>2453.3790627754802</v>
      </c>
      <c r="BL47" s="13"/>
    </row>
    <row r="48" spans="1:64" ht="14.5" x14ac:dyDescent="0.35">
      <c r="A48" s="181">
        <v>4701020</v>
      </c>
      <c r="B48" s="143" t="s">
        <v>137</v>
      </c>
      <c r="C48" s="127">
        <f>'[4]2019-2020 PRELIMINARY-Merged'!F41</f>
        <v>906587.41128050967</v>
      </c>
      <c r="D48" s="127">
        <f>'[4]2019-2020 PRELIMINARY-Merged'!G41</f>
        <v>216557.74273031531</v>
      </c>
      <c r="E48" s="127">
        <f>'[4]2019-2020 PRELIMINARY-Merged'!H41</f>
        <v>397268.66038394405</v>
      </c>
      <c r="F48" s="127">
        <f>'[4]2019-2020 PRELIMINARY-Merged'!I41</f>
        <v>395865.96938204661</v>
      </c>
      <c r="G48" s="127">
        <f>'[4]2019-2020 PRELIMINARY-Merged'!J41</f>
        <v>1916279.7837768155</v>
      </c>
      <c r="H48" s="127">
        <f>'[4]2019-2020 PRELIMINARY-Merged'!K41</f>
        <v>815928.67015245871</v>
      </c>
      <c r="I48" s="127">
        <f>'[4]2019-2020 PRELIMINARY-Merged'!L41</f>
        <v>196164.25879711969</v>
      </c>
      <c r="J48" s="127">
        <f>'[4]2019-2020 PRELIMINARY-Merged'!M41</f>
        <v>357541.79434554966</v>
      </c>
      <c r="K48" s="127">
        <f>'[4]2019-2020 PRELIMINARY-Merged'!N41</f>
        <v>366057.46863095748</v>
      </c>
      <c r="L48" s="127">
        <f>'[4]2019-2020 PRELIMINARY-Merged'!O41</f>
        <v>1735692.1919260854</v>
      </c>
      <c r="M48" s="127">
        <f t="shared" si="11"/>
        <v>1735692.1919260854</v>
      </c>
      <c r="N48" s="127">
        <f>'[4]Hold Harmless Base-20'!Y40</f>
        <v>1877363.7243267866</v>
      </c>
      <c r="O48" s="162">
        <f t="shared" si="3"/>
        <v>-141671.5324007012</v>
      </c>
      <c r="P48" s="163" t="str">
        <f t="shared" si="12"/>
        <v>0</v>
      </c>
      <c r="Q48" s="387">
        <f t="shared" si="13"/>
        <v>0</v>
      </c>
      <c r="R48" s="165">
        <f t="shared" si="14"/>
        <v>1735692.1919260854</v>
      </c>
      <c r="S48" s="166">
        <f t="shared" si="4"/>
        <v>0.9245369820643019</v>
      </c>
      <c r="T48" s="167">
        <f t="shared" si="5"/>
        <v>1</v>
      </c>
      <c r="U48" s="149" t="b">
        <f t="shared" si="15"/>
        <v>0</v>
      </c>
      <c r="V48" s="143">
        <f t="shared" si="6"/>
        <v>1719391.9254222668</v>
      </c>
      <c r="W48" s="143">
        <f t="shared" si="7"/>
        <v>1719391.9254222654</v>
      </c>
      <c r="X48" s="143">
        <f t="shared" si="8"/>
        <v>1719391.9254222654</v>
      </c>
      <c r="Y48" s="143">
        <f>'[4]Hold Harmless Base-20'!L40</f>
        <v>888176.31604654284</v>
      </c>
      <c r="Z48" s="143">
        <f>'[4]Hold Harmless Base-20'!M40</f>
        <v>212159.85988366383</v>
      </c>
      <c r="AA48" s="143">
        <f>'[4]Hold Harmless Base-20'!N40</f>
        <v>389200.8766834531</v>
      </c>
      <c r="AB48" s="143">
        <f>'[4]Hold Harmless Base-20'!O40</f>
        <v>387826.67171312677</v>
      </c>
      <c r="AC48" s="143">
        <f t="shared" si="16"/>
        <v>1877363.7243267866</v>
      </c>
      <c r="AD48" s="168">
        <f>'[4]Populations-merg-FY20'!M41</f>
        <v>0.16003965194404671</v>
      </c>
      <c r="AE48" s="169">
        <f t="shared" si="17"/>
        <v>0</v>
      </c>
      <c r="AF48" s="169">
        <f t="shared" si="18"/>
        <v>0.9</v>
      </c>
      <c r="AG48" s="169">
        <f t="shared" si="19"/>
        <v>0</v>
      </c>
      <c r="AH48" s="170">
        <f t="shared" si="20"/>
        <v>0.9</v>
      </c>
      <c r="AI48" s="143">
        <f t="shared" si="21"/>
        <v>1689627.3518941079</v>
      </c>
      <c r="AJ48" s="143">
        <f t="shared" si="22"/>
        <v>0</v>
      </c>
      <c r="AK48" s="143">
        <f t="shared" si="23"/>
        <v>1719391.9254222654</v>
      </c>
      <c r="AL48" s="143">
        <f t="shared" si="24"/>
        <v>1718086.3163277807</v>
      </c>
      <c r="AM48" s="143">
        <f t="shared" si="25"/>
        <v>1718086.3163277807</v>
      </c>
      <c r="AN48" s="143">
        <f t="shared" si="26"/>
        <v>0</v>
      </c>
      <c r="AO48" s="143">
        <f t="shared" si="27"/>
        <v>1718086.3163277807</v>
      </c>
      <c r="AP48" s="143">
        <f t="shared" si="9"/>
        <v>1718082.7425852974</v>
      </c>
      <c r="AQ48" s="143">
        <f t="shared" si="28"/>
        <v>1718082.7425852974</v>
      </c>
      <c r="AR48" s="143">
        <f t="shared" si="29"/>
        <v>0</v>
      </c>
      <c r="AS48" s="143">
        <f t="shared" si="30"/>
        <v>1718082.7425852974</v>
      </c>
      <c r="AT48" s="143">
        <f t="shared" si="10"/>
        <v>1718082.7425852974</v>
      </c>
      <c r="AU48" s="127">
        <f t="shared" si="31"/>
        <v>1718082.7425852974</v>
      </c>
      <c r="AV48" s="143">
        <f t="shared" si="32"/>
        <v>0</v>
      </c>
      <c r="AW48" s="143">
        <f>'[4]Populations-merg-FY20'!K41</f>
        <v>1453</v>
      </c>
      <c r="AX48" s="151">
        <f t="shared" si="33"/>
        <v>1182.4382261426686</v>
      </c>
      <c r="AY48" s="152">
        <f>'[4]Populations-merg-FY20'!G41</f>
        <v>0</v>
      </c>
      <c r="AZ48" s="171">
        <f t="shared" si="34"/>
        <v>0</v>
      </c>
      <c r="BA48" s="172">
        <f t="shared" si="35"/>
        <v>1718082.7425852974</v>
      </c>
      <c r="BB48" s="182">
        <f t="shared" si="36"/>
        <v>1714535.4279068694</v>
      </c>
      <c r="BC48" s="392">
        <f>'[4]Spc Sch Calculations-FY20'!C39</f>
        <v>1</v>
      </c>
      <c r="BD48" s="200">
        <f t="shared" si="37"/>
        <v>1182.4382261426686</v>
      </c>
      <c r="BE48" s="393">
        <f>'[4]Spc Sch Calculations-FY20'!D39</f>
        <v>0</v>
      </c>
      <c r="BF48" s="186">
        <f t="shared" si="38"/>
        <v>0</v>
      </c>
      <c r="BG48" s="394">
        <f>'[4]Spc Sch Calculations-FY20'!E39</f>
        <v>2</v>
      </c>
      <c r="BH48" s="186">
        <f t="shared" si="39"/>
        <v>2364.8764522853371</v>
      </c>
      <c r="BI48" s="392">
        <f>'[4]Spc Sch Calculations-FY20'!F39</f>
        <v>0</v>
      </c>
      <c r="BJ48" s="186">
        <f t="shared" si="40"/>
        <v>0</v>
      </c>
      <c r="BK48" s="180">
        <f t="shared" si="41"/>
        <v>3547.3146784280057</v>
      </c>
      <c r="BL48" s="13"/>
    </row>
    <row r="49" spans="1:68" ht="14.5" x14ac:dyDescent="0.35">
      <c r="A49" s="181">
        <v>4701050</v>
      </c>
      <c r="B49" s="143" t="s">
        <v>138</v>
      </c>
      <c r="C49" s="127">
        <f>'[4]2019-2020 PRELIMINARY-Merged'!F42</f>
        <v>440131.04136914201</v>
      </c>
      <c r="D49" s="127">
        <f>'[4]2019-2020 PRELIMINARY-Merged'!G42</f>
        <v>106126.97921322925</v>
      </c>
      <c r="E49" s="127">
        <f>'[4]2019-2020 PRELIMINARY-Merged'!H42</f>
        <v>190762.59639828728</v>
      </c>
      <c r="F49" s="127">
        <f>'[4]2019-2020 PRELIMINARY-Merged'!I42</f>
        <v>192754.28211026633</v>
      </c>
      <c r="G49" s="127">
        <f>'[4]2019-2020 PRELIMINARY-Merged'!J42</f>
        <v>929774.899090925</v>
      </c>
      <c r="H49" s="127">
        <f>'[4]2019-2020 PRELIMINARY-Merged'!K42</f>
        <v>409809.55397633603</v>
      </c>
      <c r="I49" s="127">
        <f>'[4]2019-2020 PRELIMINARY-Merged'!L42</f>
        <v>100312.80498102194</v>
      </c>
      <c r="J49" s="127">
        <f>'[4]2019-2020 PRELIMINARY-Merged'!M42</f>
        <v>172281.62816266759</v>
      </c>
      <c r="K49" s="127">
        <f>'[4]2019-2020 PRELIMINARY-Merged'!N42</f>
        <v>174071.42805599832</v>
      </c>
      <c r="L49" s="127">
        <f>'[4]2019-2020 PRELIMINARY-Merged'!O42</f>
        <v>856475.41517602385</v>
      </c>
      <c r="M49" s="127">
        <f t="shared" si="11"/>
        <v>856475.41517602385</v>
      </c>
      <c r="N49" s="127">
        <f>'[4]Hold Harmless Base-20'!Y41</f>
        <v>868699.18894542137</v>
      </c>
      <c r="O49" s="162">
        <f t="shared" si="3"/>
        <v>-12223.773769397521</v>
      </c>
      <c r="P49" s="163" t="str">
        <f t="shared" si="12"/>
        <v>0</v>
      </c>
      <c r="Q49" s="387">
        <f t="shared" si="13"/>
        <v>0</v>
      </c>
      <c r="R49" s="165">
        <f t="shared" si="14"/>
        <v>856475.41517602385</v>
      </c>
      <c r="S49" s="166">
        <f t="shared" si="4"/>
        <v>0.98592864604347463</v>
      </c>
      <c r="T49" s="167">
        <f t="shared" si="5"/>
        <v>1</v>
      </c>
      <c r="U49" s="149" t="b">
        <f t="shared" si="15"/>
        <v>0</v>
      </c>
      <c r="V49" s="143">
        <f t="shared" si="6"/>
        <v>848432.06648419995</v>
      </c>
      <c r="W49" s="143">
        <f t="shared" si="7"/>
        <v>848432.06648419925</v>
      </c>
      <c r="X49" s="143">
        <f t="shared" si="8"/>
        <v>848432.06648419925</v>
      </c>
      <c r="Y49" s="143">
        <f>'[4]Hold Harmless Base-20'!L41</f>
        <v>411219.40271877276</v>
      </c>
      <c r="Z49" s="143">
        <f>'[4]Hold Harmless Base-20'!M41</f>
        <v>99155.635259566334</v>
      </c>
      <c r="AA49" s="143">
        <f>'[4]Hold Harmless Base-20'!N41</f>
        <v>178231.6482563047</v>
      </c>
      <c r="AB49" s="143">
        <f>'[4]Hold Harmless Base-20'!O41</f>
        <v>180092.50271077754</v>
      </c>
      <c r="AC49" s="143">
        <f t="shared" si="16"/>
        <v>868699.18894542137</v>
      </c>
      <c r="AD49" s="168">
        <f>'[4]Populations-merg-FY20'!M42</f>
        <v>0.20157780195865072</v>
      </c>
      <c r="AE49" s="169">
        <f t="shared" si="17"/>
        <v>0</v>
      </c>
      <c r="AF49" s="169">
        <f t="shared" si="18"/>
        <v>0.9</v>
      </c>
      <c r="AG49" s="169">
        <f t="shared" si="19"/>
        <v>0</v>
      </c>
      <c r="AH49" s="170">
        <f t="shared" si="20"/>
        <v>0.9</v>
      </c>
      <c r="AI49" s="143">
        <f t="shared" si="21"/>
        <v>781829.27005087922</v>
      </c>
      <c r="AJ49" s="143">
        <f t="shared" si="22"/>
        <v>0</v>
      </c>
      <c r="AK49" s="143">
        <f t="shared" si="23"/>
        <v>848432.06648419925</v>
      </c>
      <c r="AL49" s="143">
        <f t="shared" si="24"/>
        <v>847787.81510341982</v>
      </c>
      <c r="AM49" s="143">
        <f t="shared" si="25"/>
        <v>847787.81510341982</v>
      </c>
      <c r="AN49" s="143">
        <f t="shared" si="26"/>
        <v>0</v>
      </c>
      <c r="AO49" s="143">
        <f t="shared" si="27"/>
        <v>847787.81510341982</v>
      </c>
      <c r="AP49" s="143">
        <f t="shared" si="9"/>
        <v>847786.05164409708</v>
      </c>
      <c r="AQ49" s="143">
        <f t="shared" si="28"/>
        <v>847786.05164409708</v>
      </c>
      <c r="AR49" s="143">
        <f t="shared" si="29"/>
        <v>0</v>
      </c>
      <c r="AS49" s="143">
        <f t="shared" si="30"/>
        <v>847786.05164409708</v>
      </c>
      <c r="AT49" s="143">
        <f t="shared" si="10"/>
        <v>847786.05164409708</v>
      </c>
      <c r="AU49" s="127">
        <f t="shared" si="31"/>
        <v>847786.05164409708</v>
      </c>
      <c r="AV49" s="143">
        <f t="shared" si="32"/>
        <v>0</v>
      </c>
      <c r="AW49" s="143">
        <f>'[4]Populations-merg-FY20'!K42</f>
        <v>741</v>
      </c>
      <c r="AX49" s="151">
        <f t="shared" si="33"/>
        <v>1144.1107309636939</v>
      </c>
      <c r="AY49" s="152">
        <f>'[4]Populations-merg-FY20'!G42</f>
        <v>0</v>
      </c>
      <c r="AZ49" s="171">
        <f t="shared" si="34"/>
        <v>0</v>
      </c>
      <c r="BA49" s="172">
        <f t="shared" si="35"/>
        <v>847786.05164409708</v>
      </c>
      <c r="BB49" s="182">
        <f t="shared" si="36"/>
        <v>842065.49798927864</v>
      </c>
      <c r="BC49" s="392">
        <f>'[4]Spc Sch Calculations-FY20'!C40</f>
        <v>1</v>
      </c>
      <c r="BD49" s="200">
        <f t="shared" si="37"/>
        <v>1144.1107309636939</v>
      </c>
      <c r="BE49" s="393">
        <f>'[4]Spc Sch Calculations-FY20'!D40</f>
        <v>2</v>
      </c>
      <c r="BF49" s="186">
        <f t="shared" si="38"/>
        <v>2288.2214619273877</v>
      </c>
      <c r="BG49" s="394">
        <f>'[4]Spc Sch Calculations-FY20'!E40</f>
        <v>2</v>
      </c>
      <c r="BH49" s="186">
        <f t="shared" si="39"/>
        <v>2288.2214619273877</v>
      </c>
      <c r="BI49" s="392">
        <f>'[4]Spc Sch Calculations-FY20'!F40</f>
        <v>0</v>
      </c>
      <c r="BJ49" s="186">
        <f t="shared" si="40"/>
        <v>0</v>
      </c>
      <c r="BK49" s="180">
        <f t="shared" si="41"/>
        <v>5720.55365481847</v>
      </c>
      <c r="BL49" s="13"/>
    </row>
    <row r="50" spans="1:68" ht="14.5" x14ac:dyDescent="0.35">
      <c r="A50" s="181">
        <v>4701080</v>
      </c>
      <c r="B50" s="143" t="s">
        <v>139</v>
      </c>
      <c r="C50" s="127">
        <f>'[4]2019-2020 PRELIMINARY-Merged'!F43</f>
        <v>487637.50955310685</v>
      </c>
      <c r="D50" s="127">
        <f>'[4]2019-2020 PRELIMINARY-Merged'!G43</f>
        <v>116853.24940719412</v>
      </c>
      <c r="E50" s="127">
        <f>'[4]2019-2020 PRELIMINARY-Merged'!H43</f>
        <v>283261.42376664997</v>
      </c>
      <c r="F50" s="127">
        <f>'[4]2019-2020 PRELIMINARY-Merged'!I43</f>
        <v>282261.27376760868</v>
      </c>
      <c r="G50" s="127">
        <f>'[4]2019-2020 PRELIMINARY-Merged'!J43</f>
        <v>1170013.4564945595</v>
      </c>
      <c r="H50" s="127">
        <f>'[4]2019-2020 PRELIMINARY-Merged'!K43</f>
        <v>466696.86402965488</v>
      </c>
      <c r="I50" s="127">
        <f>'[4]2019-2020 PRELIMINARY-Merged'!L43</f>
        <v>114237.62831396703</v>
      </c>
      <c r="J50" s="127">
        <f>'[4]2019-2020 PRELIMINARY-Merged'!M43</f>
        <v>254339.98998577593</v>
      </c>
      <c r="K50" s="127">
        <f>'[4]2019-2020 PRELIMINARY-Merged'!N43</f>
        <v>253442.57223408922</v>
      </c>
      <c r="L50" s="127">
        <f>'[4]2019-2020 PRELIMINARY-Merged'!O43</f>
        <v>1088717.0545634869</v>
      </c>
      <c r="M50" s="127">
        <f t="shared" si="11"/>
        <v>1088717.0545634869</v>
      </c>
      <c r="N50" s="127">
        <f>'[4]Hold Harmless Base-20'!Y42</f>
        <v>1100480.2710732506</v>
      </c>
      <c r="O50" s="162">
        <f t="shared" si="3"/>
        <v>-11763.216509763617</v>
      </c>
      <c r="P50" s="163" t="str">
        <f t="shared" si="12"/>
        <v>0</v>
      </c>
      <c r="Q50" s="387">
        <f t="shared" si="13"/>
        <v>0</v>
      </c>
      <c r="R50" s="165">
        <f t="shared" si="14"/>
        <v>1088717.0545634869</v>
      </c>
      <c r="S50" s="166">
        <f t="shared" si="4"/>
        <v>0.98931083380686924</v>
      </c>
      <c r="T50" s="167">
        <f t="shared" si="5"/>
        <v>1</v>
      </c>
      <c r="U50" s="149" t="b">
        <f t="shared" si="15"/>
        <v>0</v>
      </c>
      <c r="V50" s="143">
        <f t="shared" si="6"/>
        <v>1078492.6736397333</v>
      </c>
      <c r="W50" s="143">
        <f t="shared" si="7"/>
        <v>1078492.6736397324</v>
      </c>
      <c r="X50" s="143">
        <f t="shared" si="8"/>
        <v>1078492.6736397324</v>
      </c>
      <c r="Y50" s="143">
        <f>'[4]Hold Harmless Base-20'!L42</f>
        <v>458657.51006512722</v>
      </c>
      <c r="Z50" s="143">
        <f>'[4]Hold Harmless Base-20'!M42</f>
        <v>109908.73213432744</v>
      </c>
      <c r="AA50" s="143">
        <f>'[4]Hold Harmless Base-20'!N42</f>
        <v>266427.37028449489</v>
      </c>
      <c r="AB50" s="143">
        <f>'[4]Hold Harmless Base-20'!O42</f>
        <v>265486.65858930082</v>
      </c>
      <c r="AC50" s="143">
        <f t="shared" si="16"/>
        <v>1100480.2710732506</v>
      </c>
      <c r="AD50" s="168">
        <f>'[4]Populations-merg-FY20'!M43</f>
        <v>0.28428428428428426</v>
      </c>
      <c r="AE50" s="169">
        <f t="shared" si="17"/>
        <v>0</v>
      </c>
      <c r="AF50" s="169">
        <f t="shared" si="18"/>
        <v>0.9</v>
      </c>
      <c r="AG50" s="169">
        <f t="shared" si="19"/>
        <v>0</v>
      </c>
      <c r="AH50" s="170">
        <f t="shared" si="20"/>
        <v>0.9</v>
      </c>
      <c r="AI50" s="143">
        <f t="shared" si="21"/>
        <v>990432.24396592553</v>
      </c>
      <c r="AJ50" s="143">
        <f t="shared" si="22"/>
        <v>0</v>
      </c>
      <c r="AK50" s="143">
        <f t="shared" si="23"/>
        <v>1078492.6736397324</v>
      </c>
      <c r="AL50" s="143">
        <f t="shared" si="24"/>
        <v>1077673.7272307028</v>
      </c>
      <c r="AM50" s="143">
        <f t="shared" si="25"/>
        <v>1077673.7272307028</v>
      </c>
      <c r="AN50" s="143">
        <f t="shared" si="26"/>
        <v>0</v>
      </c>
      <c r="AO50" s="143">
        <f t="shared" si="27"/>
        <v>1077673.7272307028</v>
      </c>
      <c r="AP50" s="143">
        <f t="shared" si="9"/>
        <v>1077671.4855922323</v>
      </c>
      <c r="AQ50" s="143">
        <f t="shared" si="28"/>
        <v>1077671.4855922323</v>
      </c>
      <c r="AR50" s="143">
        <f t="shared" si="29"/>
        <v>0</v>
      </c>
      <c r="AS50" s="143">
        <f t="shared" si="30"/>
        <v>1077671.4855922323</v>
      </c>
      <c r="AT50" s="143">
        <f t="shared" si="10"/>
        <v>1077671.4855922323</v>
      </c>
      <c r="AU50" s="127">
        <f t="shared" si="31"/>
        <v>1077671.4855922323</v>
      </c>
      <c r="AV50" s="143">
        <f t="shared" si="32"/>
        <v>0</v>
      </c>
      <c r="AW50" s="143">
        <f>'[4]Populations-merg-FY20'!K43</f>
        <v>852</v>
      </c>
      <c r="AX50" s="151">
        <f t="shared" si="33"/>
        <v>1264.8726356716343</v>
      </c>
      <c r="AY50" s="152">
        <f>'[4]Populations-merg-FY20'!G43</f>
        <v>33</v>
      </c>
      <c r="AZ50" s="171">
        <f t="shared" si="34"/>
        <v>41740.796977163933</v>
      </c>
      <c r="BA50" s="172">
        <f t="shared" si="35"/>
        <v>1035930.6886150683</v>
      </c>
      <c r="BB50" s="182">
        <f t="shared" si="36"/>
        <v>1035930.6886150683</v>
      </c>
      <c r="BC50" s="392">
        <f>'[4]Spc Sch Calculations-FY20'!C41</f>
        <v>0</v>
      </c>
      <c r="BD50" s="200">
        <f t="shared" si="37"/>
        <v>0</v>
      </c>
      <c r="BE50" s="393">
        <f>'[4]Spc Sch Calculations-FY20'!D41</f>
        <v>0</v>
      </c>
      <c r="BF50" s="186">
        <f t="shared" si="38"/>
        <v>0</v>
      </c>
      <c r="BG50" s="394">
        <f>'[4]Spc Sch Calculations-FY20'!E41</f>
        <v>0</v>
      </c>
      <c r="BH50" s="186">
        <f t="shared" si="39"/>
        <v>0</v>
      </c>
      <c r="BI50" s="392">
        <f>'[4]Spc Sch Calculations-FY20'!F41</f>
        <v>0</v>
      </c>
      <c r="BJ50" s="186">
        <f t="shared" si="40"/>
        <v>0</v>
      </c>
      <c r="BK50" s="180">
        <f t="shared" si="41"/>
        <v>0</v>
      </c>
      <c r="BL50" s="13"/>
    </row>
    <row r="51" spans="1:68" ht="14.5" x14ac:dyDescent="0.35">
      <c r="A51" s="181">
        <v>4701110</v>
      </c>
      <c r="B51" s="143" t="s">
        <v>140</v>
      </c>
      <c r="C51" s="127">
        <f>'[4]2019-2020 PRELIMINARY-Merged'!F44</f>
        <v>344822.67053177301</v>
      </c>
      <c r="D51" s="127">
        <f>'[4]2019-2020 PRELIMINARY-Merged'!G44</f>
        <v>82368.250698657561</v>
      </c>
      <c r="E51" s="127">
        <f>'[4]2019-2020 PRELIMINARY-Merged'!H44</f>
        <v>213611.02987085414</v>
      </c>
      <c r="F51" s="127">
        <f>'[4]2019-2020 PRELIMINARY-Merged'!I44</f>
        <v>212856.80408013531</v>
      </c>
      <c r="G51" s="127">
        <f>'[4]2019-2020 PRELIMINARY-Merged'!J44</f>
        <v>853658.75518142001</v>
      </c>
      <c r="H51" s="127">
        <f>'[4]2019-2020 PRELIMINARY-Merged'!K44</f>
        <v>322545.52496250707</v>
      </c>
      <c r="I51" s="127">
        <f>'[4]2019-2020 PRELIMINARY-Merged'!L44</f>
        <v>78952.396373203257</v>
      </c>
      <c r="J51" s="127">
        <f>'[4]2019-2020 PRELIMINARY-Merged'!M44</f>
        <v>199003.46647780004</v>
      </c>
      <c r="K51" s="127">
        <f>'[4]2019-2020 PRELIMINARY-Merged'!N44</f>
        <v>198322.61654641925</v>
      </c>
      <c r="L51" s="127">
        <f>'[4]2019-2020 PRELIMINARY-Merged'!O44</f>
        <v>798824.00435992959</v>
      </c>
      <c r="M51" s="127">
        <f t="shared" si="11"/>
        <v>798824.00435992959</v>
      </c>
      <c r="N51" s="127">
        <f>'[4]Hold Harmless Base-20'!Y43</f>
        <v>803115.67877968319</v>
      </c>
      <c r="O51" s="162">
        <f t="shared" si="3"/>
        <v>-4291.6744197536027</v>
      </c>
      <c r="P51" s="163" t="str">
        <f t="shared" si="12"/>
        <v>0</v>
      </c>
      <c r="Q51" s="387">
        <f t="shared" si="13"/>
        <v>0</v>
      </c>
      <c r="R51" s="165">
        <f t="shared" si="14"/>
        <v>798824.00435992959</v>
      </c>
      <c r="S51" s="166">
        <f t="shared" si="4"/>
        <v>0.99465621885719535</v>
      </c>
      <c r="T51" s="167">
        <f t="shared" si="5"/>
        <v>1</v>
      </c>
      <c r="U51" s="149" t="b">
        <f t="shared" si="15"/>
        <v>0</v>
      </c>
      <c r="V51" s="143">
        <f t="shared" si="6"/>
        <v>791322.07272638055</v>
      </c>
      <c r="W51" s="143">
        <f t="shared" si="7"/>
        <v>791322.07272637985</v>
      </c>
      <c r="X51" s="143">
        <f t="shared" si="8"/>
        <v>791322.07272637985</v>
      </c>
      <c r="Y51" s="143">
        <f>'[4]Hold Harmless Base-20'!L43</f>
        <v>324406.55170682824</v>
      </c>
      <c r="Z51" s="143">
        <f>'[4]Hold Harmless Base-20'!M43</f>
        <v>77491.425195643882</v>
      </c>
      <c r="AA51" s="143">
        <f>'[4]Hold Harmless Base-20'!N43</f>
        <v>200963.63588879188</v>
      </c>
      <c r="AB51" s="143">
        <f>'[4]Hold Harmless Base-20'!O43</f>
        <v>200254.06598841926</v>
      </c>
      <c r="AC51" s="143">
        <f t="shared" si="16"/>
        <v>803115.67877968319</v>
      </c>
      <c r="AD51" s="168">
        <f>'[4]Populations-merg-FY20'!M44</f>
        <v>0.31175556706369756</v>
      </c>
      <c r="AE51" s="169">
        <f t="shared" si="17"/>
        <v>0</v>
      </c>
      <c r="AF51" s="169">
        <f t="shared" si="18"/>
        <v>0</v>
      </c>
      <c r="AG51" s="169">
        <f t="shared" si="19"/>
        <v>0.95</v>
      </c>
      <c r="AH51" s="170">
        <f t="shared" si="20"/>
        <v>0.95</v>
      </c>
      <c r="AI51" s="143">
        <f t="shared" si="21"/>
        <v>762959.89484069904</v>
      </c>
      <c r="AJ51" s="143">
        <f t="shared" si="22"/>
        <v>0</v>
      </c>
      <c r="AK51" s="143">
        <f t="shared" si="23"/>
        <v>791322.07272637985</v>
      </c>
      <c r="AL51" s="143">
        <f t="shared" si="24"/>
        <v>790721.18744854291</v>
      </c>
      <c r="AM51" s="143">
        <f t="shared" si="25"/>
        <v>790721.18744854291</v>
      </c>
      <c r="AN51" s="143">
        <f t="shared" si="26"/>
        <v>0</v>
      </c>
      <c r="AO51" s="143">
        <f t="shared" si="27"/>
        <v>790721.18744854291</v>
      </c>
      <c r="AP51" s="143">
        <f t="shared" si="9"/>
        <v>790719.54269188945</v>
      </c>
      <c r="AQ51" s="143">
        <f t="shared" si="28"/>
        <v>790719.54269188945</v>
      </c>
      <c r="AR51" s="143">
        <f t="shared" si="29"/>
        <v>0</v>
      </c>
      <c r="AS51" s="143">
        <f t="shared" si="30"/>
        <v>790719.54269188945</v>
      </c>
      <c r="AT51" s="143">
        <f t="shared" si="10"/>
        <v>790719.54269188945</v>
      </c>
      <c r="AU51" s="127">
        <f t="shared" si="31"/>
        <v>790719.54269188945</v>
      </c>
      <c r="AV51" s="143">
        <f t="shared" si="32"/>
        <v>0</v>
      </c>
      <c r="AW51" s="143">
        <f>'[4]Populations-merg-FY20'!K44</f>
        <v>602</v>
      </c>
      <c r="AX51" s="151">
        <f t="shared" si="33"/>
        <v>1313.4876124449991</v>
      </c>
      <c r="AY51" s="152">
        <f>'[4]Populations-merg-FY20'!G44</f>
        <v>26</v>
      </c>
      <c r="AZ51" s="171">
        <f t="shared" si="34"/>
        <v>34150.677923569972</v>
      </c>
      <c r="BA51" s="172">
        <f t="shared" si="35"/>
        <v>756568.86476831953</v>
      </c>
      <c r="BB51" s="182">
        <f t="shared" si="36"/>
        <v>756568.86476831953</v>
      </c>
      <c r="BC51" s="392">
        <f>'[4]Spc Sch Calculations-FY20'!C42</f>
        <v>0</v>
      </c>
      <c r="BD51" s="200">
        <f t="shared" si="37"/>
        <v>0</v>
      </c>
      <c r="BE51" s="393">
        <f>'[4]Spc Sch Calculations-FY20'!D42</f>
        <v>0</v>
      </c>
      <c r="BF51" s="186">
        <f t="shared" si="38"/>
        <v>0</v>
      </c>
      <c r="BG51" s="394">
        <f>'[4]Spc Sch Calculations-FY20'!E42</f>
        <v>0</v>
      </c>
      <c r="BH51" s="186">
        <f t="shared" si="39"/>
        <v>0</v>
      </c>
      <c r="BI51" s="392">
        <f>'[4]Spc Sch Calculations-FY20'!F42</f>
        <v>0</v>
      </c>
      <c r="BJ51" s="186">
        <f t="shared" si="40"/>
        <v>0</v>
      </c>
      <c r="BK51" s="180">
        <f t="shared" si="41"/>
        <v>0</v>
      </c>
      <c r="BL51" s="13"/>
    </row>
    <row r="52" spans="1:68" ht="14.5" x14ac:dyDescent="0.35">
      <c r="A52" s="181">
        <v>4701140</v>
      </c>
      <c r="B52" s="143" t="s">
        <v>141</v>
      </c>
      <c r="C52" s="127">
        <f>'[4]2019-2020 PRELIMINARY-Merged'!F45</f>
        <v>51181.910798850578</v>
      </c>
      <c r="D52" s="127">
        <f>'[4]2019-2020 PRELIMINARY-Merged'!G45</f>
        <v>12225.891219433614</v>
      </c>
      <c r="E52" s="127">
        <f>'[4]2019-2020 PRELIMINARY-Merged'!H45</f>
        <v>28605.524127468041</v>
      </c>
      <c r="F52" s="127">
        <f>'[4]2019-2020 PRELIMINARY-Merged'!I45</f>
        <v>28504.522676058852</v>
      </c>
      <c r="G52" s="127">
        <f>'[4]2019-2020 PRELIMINARY-Merged'!J45</f>
        <v>120517.84882181109</v>
      </c>
      <c r="H52" s="127">
        <f>'[4]2019-2020 PRELIMINARY-Merged'!K45</f>
        <v>62962.653845420908</v>
      </c>
      <c r="I52" s="127">
        <f>'[4]2019-2020 PRELIMINARY-Merged'!L45</f>
        <v>15411.940387919816</v>
      </c>
      <c r="J52" s="127">
        <f>'[4]2019-2020 PRELIMINARY-Merged'!M45</f>
        <v>37189.282404188605</v>
      </c>
      <c r="K52" s="127">
        <f>'[4]2019-2020 PRELIMINARY-Merged'!N45</f>
        <v>38158.567243237856</v>
      </c>
      <c r="L52" s="127">
        <f>'[4]2019-2020 PRELIMINARY-Merged'!O45</f>
        <v>153722.44388076718</v>
      </c>
      <c r="M52" s="127">
        <f t="shared" si="11"/>
        <v>153722.44388076718</v>
      </c>
      <c r="N52" s="127">
        <f>'[4]Hold Harmless Base-20'!Y44</f>
        <v>119323.13594623335</v>
      </c>
      <c r="O52" s="162">
        <f t="shared" si="3"/>
        <v>34399.307934533834</v>
      </c>
      <c r="P52" s="163">
        <f t="shared" si="12"/>
        <v>34399.307934533834</v>
      </c>
      <c r="Q52" s="387">
        <f t="shared" si="13"/>
        <v>28411.093830907961</v>
      </c>
      <c r="R52" s="165">
        <f t="shared" si="14"/>
        <v>125311.35004985922</v>
      </c>
      <c r="S52" s="166">
        <f t="shared" si="4"/>
        <v>1.0501848535586942</v>
      </c>
      <c r="T52" s="167">
        <f t="shared" si="5"/>
        <v>0.81517927302180637</v>
      </c>
      <c r="U52" s="149" t="b">
        <f t="shared" si="15"/>
        <v>0</v>
      </c>
      <c r="V52" s="143">
        <f t="shared" si="6"/>
        <v>124134.5236452308</v>
      </c>
      <c r="W52" s="143">
        <f t="shared" si="7"/>
        <v>124134.5236452307</v>
      </c>
      <c r="X52" s="143">
        <f t="shared" si="8"/>
        <v>124134.5236452307</v>
      </c>
      <c r="Y52" s="143">
        <f>'[4]Hold Harmless Base-20'!L44</f>
        <v>50674.536261171386</v>
      </c>
      <c r="Z52" s="143">
        <f>'[4]Hold Harmless Base-20'!M44</f>
        <v>12104.693987670325</v>
      </c>
      <c r="AA52" s="143">
        <f>'[4]Hold Harmless Base-20'!N44</f>
        <v>28321.952952560459</v>
      </c>
      <c r="AB52" s="143">
        <f>'[4]Hold Harmless Base-20'!O44</f>
        <v>28221.952744831193</v>
      </c>
      <c r="AC52" s="143">
        <f t="shared" si="16"/>
        <v>119323.13594623335</v>
      </c>
      <c r="AD52" s="168">
        <f>'[4]Populations-merg-FY20'!M45</f>
        <v>0.32294617563739375</v>
      </c>
      <c r="AE52" s="169">
        <f t="shared" si="17"/>
        <v>0</v>
      </c>
      <c r="AF52" s="169">
        <f t="shared" si="18"/>
        <v>0</v>
      </c>
      <c r="AG52" s="169">
        <f t="shared" si="19"/>
        <v>0.95</v>
      </c>
      <c r="AH52" s="170">
        <f t="shared" si="20"/>
        <v>0.95</v>
      </c>
      <c r="AI52" s="143">
        <f t="shared" si="21"/>
        <v>113356.97914892167</v>
      </c>
      <c r="AJ52" s="143">
        <f t="shared" si="22"/>
        <v>0</v>
      </c>
      <c r="AK52" s="143">
        <f t="shared" si="23"/>
        <v>124134.5236452307</v>
      </c>
      <c r="AL52" s="143">
        <f t="shared" si="24"/>
        <v>124040.26290071142</v>
      </c>
      <c r="AM52" s="143">
        <f t="shared" si="25"/>
        <v>124040.26290071142</v>
      </c>
      <c r="AN52" s="143">
        <f t="shared" si="26"/>
        <v>0</v>
      </c>
      <c r="AO52" s="143">
        <f t="shared" si="27"/>
        <v>124040.26290071142</v>
      </c>
      <c r="AP52" s="143">
        <f t="shared" si="9"/>
        <v>124040.00488808831</v>
      </c>
      <c r="AQ52" s="143">
        <f t="shared" si="28"/>
        <v>124040.00488808831</v>
      </c>
      <c r="AR52" s="143">
        <f t="shared" si="29"/>
        <v>0</v>
      </c>
      <c r="AS52" s="143">
        <f t="shared" si="30"/>
        <v>124040.00488808831</v>
      </c>
      <c r="AT52" s="143">
        <f t="shared" si="10"/>
        <v>124040.00488808831</v>
      </c>
      <c r="AU52" s="127">
        <f t="shared" si="31"/>
        <v>124040.00488808831</v>
      </c>
      <c r="AV52" s="143">
        <f t="shared" si="32"/>
        <v>0</v>
      </c>
      <c r="AW52" s="143">
        <f>'[4]Populations-merg-FY20'!K45</f>
        <v>114</v>
      </c>
      <c r="AX52" s="151">
        <f t="shared" si="33"/>
        <v>1088.070218316564</v>
      </c>
      <c r="AY52" s="152">
        <f>'[4]Populations-merg-FY20'!G45</f>
        <v>0</v>
      </c>
      <c r="AZ52" s="171">
        <f t="shared" si="34"/>
        <v>0</v>
      </c>
      <c r="BA52" s="172">
        <f t="shared" si="35"/>
        <v>124040.00488808831</v>
      </c>
      <c r="BB52" s="182">
        <f t="shared" si="36"/>
        <v>124040.00488808831</v>
      </c>
      <c r="BC52" s="392">
        <f>'[4]Spc Sch Calculations-FY20'!C43</f>
        <v>0</v>
      </c>
      <c r="BD52" s="200">
        <f t="shared" si="37"/>
        <v>0</v>
      </c>
      <c r="BE52" s="393">
        <f>'[4]Spc Sch Calculations-FY20'!D43</f>
        <v>0</v>
      </c>
      <c r="BF52" s="186">
        <f t="shared" si="38"/>
        <v>0</v>
      </c>
      <c r="BG52" s="394">
        <f>'[4]Spc Sch Calculations-FY20'!E43</f>
        <v>0</v>
      </c>
      <c r="BH52" s="186">
        <f t="shared" si="39"/>
        <v>0</v>
      </c>
      <c r="BI52" s="392">
        <f>'[4]Spc Sch Calculations-FY20'!F43</f>
        <v>0</v>
      </c>
      <c r="BJ52" s="186">
        <f t="shared" si="40"/>
        <v>0</v>
      </c>
      <c r="BK52" s="180">
        <f t="shared" si="41"/>
        <v>0</v>
      </c>
      <c r="BL52" s="13"/>
    </row>
    <row r="53" spans="1:68" ht="14.5" x14ac:dyDescent="0.35">
      <c r="A53" s="181">
        <v>4701170</v>
      </c>
      <c r="B53" s="143" t="s">
        <v>142</v>
      </c>
      <c r="C53" s="127">
        <f>'[4]2019-2020 PRELIMINARY-Merged'!F46</f>
        <v>655224.80831648747</v>
      </c>
      <c r="D53" s="127">
        <f>'[4]2019-2020 PRELIMINARY-Merged'!G46</f>
        <v>157991.65038640072</v>
      </c>
      <c r="E53" s="127">
        <f>'[4]2019-2020 PRELIMINARY-Merged'!H46</f>
        <v>277053.34717165062</v>
      </c>
      <c r="F53" s="127">
        <f>'[4]2019-2020 PRELIMINARY-Merged'!I46</f>
        <v>279945.96450563602</v>
      </c>
      <c r="G53" s="127">
        <f>'[4]2019-2020 PRELIMINARY-Merged'!J46</f>
        <v>1370215.7703801747</v>
      </c>
      <c r="H53" s="127">
        <f>'[4]2019-2020 PRELIMINARY-Merged'!K46</f>
        <v>602563.64338029979</v>
      </c>
      <c r="I53" s="127">
        <f>'[4]2019-2020 PRELIMINARY-Merged'!L46</f>
        <v>147494.97336158348</v>
      </c>
      <c r="J53" s="127">
        <f>'[4]2019-2020 PRELIMINARY-Merged'!M46</f>
        <v>251543.38959004876</v>
      </c>
      <c r="K53" s="127">
        <f>'[4]2019-2020 PRELIMINARY-Merged'!N46</f>
        <v>258099.50409752381</v>
      </c>
      <c r="L53" s="127">
        <f>'[4]2019-2020 PRELIMINARY-Merged'!O46</f>
        <v>1259701.5104294559</v>
      </c>
      <c r="M53" s="127">
        <f t="shared" si="11"/>
        <v>1259701.5104294559</v>
      </c>
      <c r="N53" s="127">
        <f>'[4]Hold Harmless Base-20'!Y45</f>
        <v>1154542.0036338496</v>
      </c>
      <c r="O53" s="162">
        <f t="shared" si="3"/>
        <v>105159.50679560634</v>
      </c>
      <c r="P53" s="163">
        <f t="shared" si="12"/>
        <v>105159.50679560634</v>
      </c>
      <c r="Q53" s="387">
        <f t="shared" si="13"/>
        <v>86853.393110929261</v>
      </c>
      <c r="R53" s="165">
        <f t="shared" si="14"/>
        <v>1172848.1173185266</v>
      </c>
      <c r="S53" s="166">
        <f t="shared" si="4"/>
        <v>1.0158557364106804</v>
      </c>
      <c r="T53" s="167">
        <f t="shared" si="5"/>
        <v>0.93105240218270491</v>
      </c>
      <c r="U53" s="149" t="b">
        <f t="shared" si="15"/>
        <v>0</v>
      </c>
      <c r="V53" s="143">
        <f t="shared" si="6"/>
        <v>1161833.6431106438</v>
      </c>
      <c r="W53" s="143">
        <f t="shared" si="7"/>
        <v>1161833.6431106429</v>
      </c>
      <c r="X53" s="143">
        <f t="shared" si="8"/>
        <v>1161833.6431106429</v>
      </c>
      <c r="Y53" s="143">
        <f>'[4]Hold Harmless Base-20'!L45</f>
        <v>552091.56059737306</v>
      </c>
      <c r="Z53" s="143">
        <f>'[4]Hold Harmless Base-20'!M45</f>
        <v>133123.5565504574</v>
      </c>
      <c r="AA53" s="143">
        <f>'[4]Hold Harmless Base-20'!N45</f>
        <v>233444.78546489961</v>
      </c>
      <c r="AB53" s="143">
        <f>'[4]Hold Harmless Base-20'!O45</f>
        <v>235882.10102111957</v>
      </c>
      <c r="AC53" s="143">
        <f t="shared" si="16"/>
        <v>1154542.0036338496</v>
      </c>
      <c r="AD53" s="168">
        <f>'[4]Populations-merg-FY20'!M46</f>
        <v>0.18745668745668745</v>
      </c>
      <c r="AE53" s="169">
        <f t="shared" si="17"/>
        <v>0</v>
      </c>
      <c r="AF53" s="169">
        <f t="shared" si="18"/>
        <v>0.9</v>
      </c>
      <c r="AG53" s="169">
        <f t="shared" si="19"/>
        <v>0</v>
      </c>
      <c r="AH53" s="170">
        <f t="shared" si="20"/>
        <v>0.9</v>
      </c>
      <c r="AI53" s="143">
        <f t="shared" si="21"/>
        <v>1039087.8032704646</v>
      </c>
      <c r="AJ53" s="143">
        <f t="shared" si="22"/>
        <v>0</v>
      </c>
      <c r="AK53" s="143">
        <f t="shared" si="23"/>
        <v>1161833.6431106429</v>
      </c>
      <c r="AL53" s="143">
        <f t="shared" si="24"/>
        <v>1160951.4122775821</v>
      </c>
      <c r="AM53" s="143">
        <f t="shared" si="25"/>
        <v>1160951.4122775821</v>
      </c>
      <c r="AN53" s="143">
        <f t="shared" si="26"/>
        <v>0</v>
      </c>
      <c r="AO53" s="143">
        <f t="shared" si="27"/>
        <v>1160951.4122775821</v>
      </c>
      <c r="AP53" s="143">
        <f t="shared" si="9"/>
        <v>1160948.9974155673</v>
      </c>
      <c r="AQ53" s="143">
        <f t="shared" si="28"/>
        <v>1160948.9974155673</v>
      </c>
      <c r="AR53" s="143">
        <f t="shared" si="29"/>
        <v>0</v>
      </c>
      <c r="AS53" s="143">
        <f t="shared" si="30"/>
        <v>1160948.9974155673</v>
      </c>
      <c r="AT53" s="143">
        <f t="shared" si="10"/>
        <v>1160948.9974155673</v>
      </c>
      <c r="AU53" s="127">
        <f t="shared" si="31"/>
        <v>1160948.9974155673</v>
      </c>
      <c r="AV53" s="143">
        <f t="shared" si="32"/>
        <v>0</v>
      </c>
      <c r="AW53" s="143">
        <f>'[4]Populations-merg-FY20'!K46</f>
        <v>1082</v>
      </c>
      <c r="AX53" s="151">
        <f t="shared" si="33"/>
        <v>1072.9658016779736</v>
      </c>
      <c r="AY53" s="152">
        <f>'[4]Populations-merg-FY20'!G46</f>
        <v>0</v>
      </c>
      <c r="AZ53" s="171">
        <f t="shared" si="34"/>
        <v>0</v>
      </c>
      <c r="BA53" s="172">
        <f t="shared" si="35"/>
        <v>1160948.9974155673</v>
      </c>
      <c r="BB53" s="182">
        <f t="shared" si="36"/>
        <v>1160948.9974155673</v>
      </c>
      <c r="BC53" s="392">
        <f>'[4]Spc Sch Calculations-FY20'!C44</f>
        <v>0</v>
      </c>
      <c r="BD53" s="200">
        <f t="shared" si="37"/>
        <v>0</v>
      </c>
      <c r="BE53" s="393">
        <f>'[4]Spc Sch Calculations-FY20'!D44</f>
        <v>0</v>
      </c>
      <c r="BF53" s="186">
        <f t="shared" si="38"/>
        <v>0</v>
      </c>
      <c r="BG53" s="394">
        <f>'[4]Spc Sch Calculations-FY20'!E44</f>
        <v>0</v>
      </c>
      <c r="BH53" s="186">
        <f t="shared" si="39"/>
        <v>0</v>
      </c>
      <c r="BI53" s="392">
        <f>'[4]Spc Sch Calculations-FY20'!F44</f>
        <v>0</v>
      </c>
      <c r="BJ53" s="186">
        <f t="shared" si="40"/>
        <v>0</v>
      </c>
      <c r="BK53" s="180">
        <f t="shared" si="41"/>
        <v>0</v>
      </c>
      <c r="BL53" s="13"/>
    </row>
    <row r="54" spans="1:68" ht="14.5" x14ac:dyDescent="0.35">
      <c r="A54" s="181">
        <v>4701200</v>
      </c>
      <c r="B54" s="143" t="s">
        <v>143</v>
      </c>
      <c r="C54" s="127">
        <f>'[4]2019-2020 PRELIMINARY-Merged'!F47</f>
        <v>171941.54961121106</v>
      </c>
      <c r="D54" s="127">
        <f>'[4]2019-2020 PRELIMINARY-Merged'!G47</f>
        <v>41071.907024126231</v>
      </c>
      <c r="E54" s="127">
        <f>'[4]2019-2020 PRELIMINARY-Merged'!H47</f>
        <v>102719.8499662354</v>
      </c>
      <c r="F54" s="127">
        <f>'[4]2019-2020 PRELIMINARY-Merged'!I47</f>
        <v>102357.16288912074</v>
      </c>
      <c r="G54" s="127">
        <f>'[4]2019-2020 PRELIMINARY-Merged'!J47</f>
        <v>418090.46949069342</v>
      </c>
      <c r="H54" s="127">
        <f>'[4]2019-2020 PRELIMINARY-Merged'!K47</f>
        <v>165691.194330055</v>
      </c>
      <c r="I54" s="127">
        <f>'[4]2019-2020 PRELIMINARY-Merged'!L47</f>
        <v>40557.73786294688</v>
      </c>
      <c r="J54" s="127">
        <f>'[4]2019-2020 PRELIMINARY-Merged'!M47</f>
        <v>92542.140033541495</v>
      </c>
      <c r="K54" s="127">
        <f>'[4]2019-2020 PRELIMINARY-Merged'!N47</f>
        <v>92411.387885826116</v>
      </c>
      <c r="L54" s="127">
        <f>'[4]2019-2020 PRELIMINARY-Merged'!O47</f>
        <v>391202.4601123695</v>
      </c>
      <c r="M54" s="127">
        <f t="shared" si="11"/>
        <v>391202.4601123695</v>
      </c>
      <c r="N54" s="127">
        <f>'[4]Hold Harmless Base-20'!Y46</f>
        <v>393336.34096563025</v>
      </c>
      <c r="O54" s="162">
        <f t="shared" si="3"/>
        <v>-2133.8808532607509</v>
      </c>
      <c r="P54" s="163" t="str">
        <f t="shared" si="12"/>
        <v>0</v>
      </c>
      <c r="Q54" s="387">
        <f t="shared" si="13"/>
        <v>0</v>
      </c>
      <c r="R54" s="165">
        <f t="shared" si="14"/>
        <v>391202.4601123695</v>
      </c>
      <c r="S54" s="166">
        <f t="shared" si="4"/>
        <v>0.99457492066961795</v>
      </c>
      <c r="T54" s="167">
        <f t="shared" si="5"/>
        <v>1</v>
      </c>
      <c r="U54" s="149" t="b">
        <f t="shared" si="15"/>
        <v>0</v>
      </c>
      <c r="V54" s="143">
        <f t="shared" si="6"/>
        <v>387528.59190783213</v>
      </c>
      <c r="W54" s="143">
        <f t="shared" si="7"/>
        <v>387528.59190783178</v>
      </c>
      <c r="X54" s="143">
        <f t="shared" si="8"/>
        <v>387528.59190783178</v>
      </c>
      <c r="Y54" s="143">
        <f>'[4]Hold Harmless Base-20'!L46</f>
        <v>161761.30507452186</v>
      </c>
      <c r="Z54" s="143">
        <f>'[4]Hold Harmless Base-20'!M46</f>
        <v>38640.138449053993</v>
      </c>
      <c r="AA54" s="143">
        <f>'[4]Hold Harmless Base-20'!N46</f>
        <v>96638.055345954068</v>
      </c>
      <c r="AB54" s="143">
        <f>'[4]Hold Harmless Base-20'!O46</f>
        <v>96296.842096100314</v>
      </c>
      <c r="AC54" s="143">
        <f t="shared" si="16"/>
        <v>393336.34096563025</v>
      </c>
      <c r="AD54" s="168">
        <f>'[4]Populations-merg-FY20'!M47</f>
        <v>0.30550098231827111</v>
      </c>
      <c r="AE54" s="169">
        <f t="shared" si="17"/>
        <v>0</v>
      </c>
      <c r="AF54" s="169">
        <f t="shared" si="18"/>
        <v>0</v>
      </c>
      <c r="AG54" s="169">
        <f t="shared" si="19"/>
        <v>0.95</v>
      </c>
      <c r="AH54" s="170">
        <f t="shared" si="20"/>
        <v>0.95</v>
      </c>
      <c r="AI54" s="143">
        <f t="shared" si="21"/>
        <v>373669.52391734871</v>
      </c>
      <c r="AJ54" s="143">
        <f t="shared" si="22"/>
        <v>0</v>
      </c>
      <c r="AK54" s="143">
        <f t="shared" si="23"/>
        <v>387528.59190783178</v>
      </c>
      <c r="AL54" s="143">
        <f t="shared" si="24"/>
        <v>387234.32458780619</v>
      </c>
      <c r="AM54" s="143">
        <f t="shared" si="25"/>
        <v>387234.32458780619</v>
      </c>
      <c r="AN54" s="143">
        <f t="shared" si="26"/>
        <v>0</v>
      </c>
      <c r="AO54" s="143">
        <f t="shared" si="27"/>
        <v>387234.32458780619</v>
      </c>
      <c r="AP54" s="143">
        <f t="shared" si="9"/>
        <v>387233.51911270071</v>
      </c>
      <c r="AQ54" s="143">
        <f t="shared" si="28"/>
        <v>387233.51911270071</v>
      </c>
      <c r="AR54" s="143">
        <f t="shared" si="29"/>
        <v>0</v>
      </c>
      <c r="AS54" s="143">
        <f t="shared" si="30"/>
        <v>387233.51911270071</v>
      </c>
      <c r="AT54" s="143">
        <f t="shared" si="10"/>
        <v>387233.51911270071</v>
      </c>
      <c r="AU54" s="127">
        <f t="shared" si="31"/>
        <v>387233.51911270071</v>
      </c>
      <c r="AV54" s="143">
        <f t="shared" si="32"/>
        <v>0</v>
      </c>
      <c r="AW54" s="143">
        <f>'[4]Populations-merg-FY20'!K47</f>
        <v>311</v>
      </c>
      <c r="AX54" s="151">
        <f t="shared" si="33"/>
        <v>1245.1238556678479</v>
      </c>
      <c r="AY54" s="152">
        <f>'[4]Populations-merg-FY20'!G47</f>
        <v>0</v>
      </c>
      <c r="AZ54" s="171">
        <f t="shared" si="34"/>
        <v>0</v>
      </c>
      <c r="BA54" s="172">
        <f t="shared" si="35"/>
        <v>387233.51911270071</v>
      </c>
      <c r="BB54" s="182">
        <f t="shared" si="36"/>
        <v>387233.51911270071</v>
      </c>
      <c r="BC54" s="392">
        <f>'[4]Spc Sch Calculations-FY20'!C45</f>
        <v>0</v>
      </c>
      <c r="BD54" s="200">
        <f t="shared" si="37"/>
        <v>0</v>
      </c>
      <c r="BE54" s="393">
        <f>'[4]Spc Sch Calculations-FY20'!D45</f>
        <v>0</v>
      </c>
      <c r="BF54" s="186">
        <f t="shared" si="38"/>
        <v>0</v>
      </c>
      <c r="BG54" s="394">
        <f>'[4]Spc Sch Calculations-FY20'!E45</f>
        <v>0</v>
      </c>
      <c r="BH54" s="186">
        <f t="shared" si="39"/>
        <v>0</v>
      </c>
      <c r="BI54" s="392">
        <f>'[4]Spc Sch Calculations-FY20'!F45</f>
        <v>0</v>
      </c>
      <c r="BJ54" s="186">
        <f t="shared" si="40"/>
        <v>0</v>
      </c>
      <c r="BK54" s="180">
        <f t="shared" si="41"/>
        <v>0</v>
      </c>
      <c r="BL54" s="13"/>
    </row>
    <row r="55" spans="1:68" ht="14.5" x14ac:dyDescent="0.35">
      <c r="A55" s="181">
        <v>4701230</v>
      </c>
      <c r="B55" s="143" t="s">
        <v>144</v>
      </c>
      <c r="C55" s="127">
        <f>'[4]2019-2020 PRELIMINARY-Merged'!F48</f>
        <v>474148.30378173915</v>
      </c>
      <c r="D55" s="127">
        <f>'[4]2019-2020 PRELIMINARY-Merged'!G48</f>
        <v>114329.42112626121</v>
      </c>
      <c r="E55" s="127">
        <f>'[4]2019-2020 PRELIMINARY-Merged'!H48</f>
        <v>268750.44704513584</v>
      </c>
      <c r="F55" s="127">
        <f>'[4]2019-2020 PRELIMINARY-Merged'!I48</f>
        <v>271556.37669577973</v>
      </c>
      <c r="G55" s="127">
        <f>'[4]2019-2020 PRELIMINARY-Merged'!J48</f>
        <v>1128784.5486489157</v>
      </c>
      <c r="H55" s="127">
        <f>'[4]2019-2020 PRELIMINARY-Merged'!K48</f>
        <v>470010.68791625608</v>
      </c>
      <c r="I55" s="127">
        <f>'[4]2019-2020 PRELIMINARY-Merged'!L48</f>
        <v>115048.78307122597</v>
      </c>
      <c r="J55" s="127">
        <f>'[4]2019-2020 PRELIMINARY-Merged'!M48</f>
        <v>257339.12659409243</v>
      </c>
      <c r="K55" s="127">
        <f>'[4]2019-2020 PRELIMINARY-Merged'!N48</f>
        <v>264046.29860109324</v>
      </c>
      <c r="L55" s="127">
        <f>'[4]2019-2020 PRELIMINARY-Merged'!O48</f>
        <v>1106444.8961826677</v>
      </c>
      <c r="M55" s="127">
        <f t="shared" si="11"/>
        <v>1106444.8961826677</v>
      </c>
      <c r="N55" s="127">
        <f>'[4]Hold Harmless Base-20'!Y47</f>
        <v>1057341.1960215124</v>
      </c>
      <c r="O55" s="162">
        <f t="shared" si="3"/>
        <v>49103.700161155313</v>
      </c>
      <c r="P55" s="163">
        <f t="shared" si="12"/>
        <v>49103.700161155313</v>
      </c>
      <c r="Q55" s="387">
        <f t="shared" si="13"/>
        <v>40555.752905796347</v>
      </c>
      <c r="R55" s="165">
        <f t="shared" si="14"/>
        <v>1065889.1432768714</v>
      </c>
      <c r="S55" s="166">
        <f t="shared" si="4"/>
        <v>1.0080843792784417</v>
      </c>
      <c r="T55" s="167">
        <f t="shared" si="5"/>
        <v>0.96334589002514526</v>
      </c>
      <c r="U55" s="149" t="b">
        <f t="shared" si="15"/>
        <v>0</v>
      </c>
      <c r="V55" s="143">
        <f t="shared" si="6"/>
        <v>1055879.1442806441</v>
      </c>
      <c r="W55" s="143">
        <f t="shared" si="7"/>
        <v>1055879.1442806432</v>
      </c>
      <c r="X55" s="143">
        <f t="shared" si="8"/>
        <v>1055879.1442806432</v>
      </c>
      <c r="Y55" s="143">
        <f>'[4]Hold Harmless Base-20'!L47</f>
        <v>444138.37451285432</v>
      </c>
      <c r="Z55" s="143">
        <f>'[4]Hold Harmless Base-20'!M47</f>
        <v>107093.25089431829</v>
      </c>
      <c r="AA55" s="143">
        <f>'[4]Hold Harmless Base-20'!N47</f>
        <v>251740.61733051075</v>
      </c>
      <c r="AB55" s="143">
        <f>'[4]Hold Harmless Base-20'!O47</f>
        <v>254368.95328382897</v>
      </c>
      <c r="AC55" s="143">
        <f t="shared" si="16"/>
        <v>1057341.1960215124</v>
      </c>
      <c r="AD55" s="168">
        <f>'[4]Populations-merg-FY20'!M48</f>
        <v>0.30168185003503856</v>
      </c>
      <c r="AE55" s="169">
        <f t="shared" si="17"/>
        <v>0</v>
      </c>
      <c r="AF55" s="169">
        <f t="shared" si="18"/>
        <v>0</v>
      </c>
      <c r="AG55" s="169">
        <f t="shared" si="19"/>
        <v>0.95</v>
      </c>
      <c r="AH55" s="170">
        <f t="shared" si="20"/>
        <v>0.95</v>
      </c>
      <c r="AI55" s="143">
        <f t="shared" si="21"/>
        <v>1004474.1362204367</v>
      </c>
      <c r="AJ55" s="143">
        <f t="shared" si="22"/>
        <v>0</v>
      </c>
      <c r="AK55" s="143">
        <f t="shared" si="23"/>
        <v>1055879.1442806432</v>
      </c>
      <c r="AL55" s="143">
        <f t="shared" si="24"/>
        <v>1055077.3693083017</v>
      </c>
      <c r="AM55" s="143">
        <f t="shared" si="25"/>
        <v>1055077.3693083017</v>
      </c>
      <c r="AN55" s="143">
        <f t="shared" si="26"/>
        <v>0</v>
      </c>
      <c r="AO55" s="143">
        <f t="shared" si="27"/>
        <v>1055077.3693083017</v>
      </c>
      <c r="AP55" s="143">
        <f t="shared" si="9"/>
        <v>1055075.1746718728</v>
      </c>
      <c r="AQ55" s="143">
        <f t="shared" si="28"/>
        <v>1055075.1746718728</v>
      </c>
      <c r="AR55" s="143">
        <f t="shared" si="29"/>
        <v>0</v>
      </c>
      <c r="AS55" s="143">
        <f t="shared" si="30"/>
        <v>1055075.1746718728</v>
      </c>
      <c r="AT55" s="143">
        <f t="shared" si="10"/>
        <v>1055075.1746718728</v>
      </c>
      <c r="AU55" s="127">
        <f t="shared" si="31"/>
        <v>1055075.1746718728</v>
      </c>
      <c r="AV55" s="143">
        <f t="shared" si="32"/>
        <v>0</v>
      </c>
      <c r="AW55" s="143">
        <f>'[4]Populations-merg-FY20'!K48</f>
        <v>861</v>
      </c>
      <c r="AX55" s="151">
        <f t="shared" si="33"/>
        <v>1225.406706935973</v>
      </c>
      <c r="AY55" s="152">
        <f>'[4]Populations-merg-FY20'!G48</f>
        <v>0</v>
      </c>
      <c r="AZ55" s="171">
        <f t="shared" si="34"/>
        <v>0</v>
      </c>
      <c r="BA55" s="172">
        <f t="shared" si="35"/>
        <v>1055075.1746718728</v>
      </c>
      <c r="BB55" s="182">
        <f>AY6</f>
        <v>881944.72403444117</v>
      </c>
      <c r="BC55" s="392">
        <f>'[4]Spc Sch Calculations-FY20'!C46</f>
        <v>0</v>
      </c>
      <c r="BD55" s="200">
        <f t="shared" si="37"/>
        <v>0</v>
      </c>
      <c r="BE55" s="393">
        <f>'[4]Spc Sch Calculations-FY20'!D46</f>
        <v>0</v>
      </c>
      <c r="BF55" s="186">
        <f t="shared" si="38"/>
        <v>0</v>
      </c>
      <c r="BG55" s="394">
        <f>'[4]Spc Sch Calculations-FY20'!E46</f>
        <v>0</v>
      </c>
      <c r="BH55" s="186">
        <f t="shared" si="39"/>
        <v>0</v>
      </c>
      <c r="BI55" s="392">
        <f>'[4]Spc Sch Calculations-FY20'!F46</f>
        <v>0</v>
      </c>
      <c r="BJ55" s="186">
        <f t="shared" si="40"/>
        <v>0</v>
      </c>
      <c r="BK55" s="180">
        <f t="shared" si="41"/>
        <v>0</v>
      </c>
      <c r="BL55" s="13"/>
    </row>
    <row r="56" spans="1:68" ht="14.5" x14ac:dyDescent="0.35">
      <c r="A56" s="181">
        <v>4701290</v>
      </c>
      <c r="B56" s="143" t="s">
        <v>145</v>
      </c>
      <c r="C56" s="127">
        <f>'[4]2019-2020 PRELIMINARY-Merged'!F49</f>
        <v>634291.10837027372</v>
      </c>
      <c r="D56" s="127">
        <f>'[4]2019-2020 PRELIMINARY-Merged'!G49</f>
        <v>152943.99382453487</v>
      </c>
      <c r="E56" s="127">
        <f>'[4]2019-2020 PRELIMINARY-Merged'!H49</f>
        <v>266206.23406868218</v>
      </c>
      <c r="F56" s="127">
        <f>'[4]2019-2020 PRELIMINARY-Merged'!I49</f>
        <v>268985.60047931422</v>
      </c>
      <c r="G56" s="127">
        <f>'[4]2019-2020 PRELIMINARY-Merged'!J49</f>
        <v>1322426.9367428049</v>
      </c>
      <c r="H56" s="127">
        <f>'[4]2019-2020 PRELIMINARY-Merged'!K49</f>
        <v>633492.66632191022</v>
      </c>
      <c r="I56" s="127">
        <f>'[4]2019-2020 PRELIMINARY-Merged'!L49</f>
        <v>155065.75109600028</v>
      </c>
      <c r="J56" s="127">
        <f>'[4]2019-2020 PRELIMINARY-Merged'!M49</f>
        <v>267910.27163928497</v>
      </c>
      <c r="K56" s="127">
        <f>'[4]2019-2020 PRELIMINARY-Merged'!N49</f>
        <v>274892.96524716896</v>
      </c>
      <c r="L56" s="127">
        <f>'[4]2019-2020 PRELIMINARY-Merged'!O49</f>
        <v>1331361.6543043645</v>
      </c>
      <c r="M56" s="127">
        <f t="shared" si="11"/>
        <v>1331361.6543043645</v>
      </c>
      <c r="N56" s="127">
        <f>'[4]Hold Harmless Base-20'!Y48</f>
        <v>1192713.6460144881</v>
      </c>
      <c r="O56" s="162">
        <f t="shared" si="3"/>
        <v>138648.00828987639</v>
      </c>
      <c r="P56" s="163">
        <f t="shared" si="12"/>
        <v>138648.00828987639</v>
      </c>
      <c r="Q56" s="387">
        <f t="shared" si="13"/>
        <v>114512.2332254143</v>
      </c>
      <c r="R56" s="165">
        <f t="shared" si="14"/>
        <v>1216849.4210789502</v>
      </c>
      <c r="S56" s="166">
        <f t="shared" si="4"/>
        <v>1.0202360182136869</v>
      </c>
      <c r="T56" s="167">
        <f t="shared" si="5"/>
        <v>0.91398863497743832</v>
      </c>
      <c r="U56" s="149" t="b">
        <f t="shared" si="15"/>
        <v>0</v>
      </c>
      <c r="V56" s="143">
        <f t="shared" si="6"/>
        <v>1205421.7209654909</v>
      </c>
      <c r="W56" s="143">
        <f t="shared" si="7"/>
        <v>1205421.72096549</v>
      </c>
      <c r="X56" s="143">
        <f t="shared" si="8"/>
        <v>1205421.72096549</v>
      </c>
      <c r="Y56" s="143">
        <f>'[4]Hold Harmless Base-20'!L48</f>
        <v>572075.20467046776</v>
      </c>
      <c r="Z56" s="143">
        <f>'[4]Hold Harmless Base-20'!M48</f>
        <v>137942.13006563732</v>
      </c>
      <c r="AA56" s="143">
        <f>'[4]Hold Harmless Base-20'!N48</f>
        <v>240094.78271055163</v>
      </c>
      <c r="AB56" s="143">
        <f>'[4]Hold Harmless Base-20'!O48</f>
        <v>242601.52856783132</v>
      </c>
      <c r="AC56" s="143">
        <f t="shared" si="16"/>
        <v>1192713.6460144881</v>
      </c>
      <c r="AD56" s="168">
        <f>'[4]Populations-merg-FY20'!M49</f>
        <v>0.18973105134474327</v>
      </c>
      <c r="AE56" s="169">
        <f t="shared" si="17"/>
        <v>0</v>
      </c>
      <c r="AF56" s="169">
        <f t="shared" si="18"/>
        <v>0.9</v>
      </c>
      <c r="AG56" s="169">
        <f t="shared" si="19"/>
        <v>0</v>
      </c>
      <c r="AH56" s="170">
        <f t="shared" si="20"/>
        <v>0.9</v>
      </c>
      <c r="AI56" s="143">
        <f t="shared" si="21"/>
        <v>1073442.2814130392</v>
      </c>
      <c r="AJ56" s="143">
        <f t="shared" si="22"/>
        <v>0</v>
      </c>
      <c r="AK56" s="143">
        <f t="shared" si="23"/>
        <v>1205421.72096549</v>
      </c>
      <c r="AL56" s="143">
        <f t="shared" si="24"/>
        <v>1204506.3918085292</v>
      </c>
      <c r="AM56" s="143">
        <f t="shared" si="25"/>
        <v>1204506.3918085292</v>
      </c>
      <c r="AN56" s="143">
        <f t="shared" si="26"/>
        <v>0</v>
      </c>
      <c r="AO56" s="143">
        <f t="shared" si="27"/>
        <v>1204506.3918085292</v>
      </c>
      <c r="AP56" s="143">
        <f t="shared" si="9"/>
        <v>1204503.8863490401</v>
      </c>
      <c r="AQ56" s="143">
        <f t="shared" si="28"/>
        <v>1204503.8863490401</v>
      </c>
      <c r="AR56" s="143">
        <f t="shared" si="29"/>
        <v>0</v>
      </c>
      <c r="AS56" s="143">
        <f t="shared" si="30"/>
        <v>1204503.8863490401</v>
      </c>
      <c r="AT56" s="143">
        <f t="shared" si="10"/>
        <v>1204503.8863490401</v>
      </c>
      <c r="AU56" s="127">
        <f t="shared" si="31"/>
        <v>1204503.8863490401</v>
      </c>
      <c r="AV56" s="143">
        <f t="shared" si="32"/>
        <v>0</v>
      </c>
      <c r="AW56" s="143">
        <f>'[4]Populations-merg-FY20'!K49</f>
        <v>1164</v>
      </c>
      <c r="AX56" s="151">
        <f t="shared" si="33"/>
        <v>1034.7971532208248</v>
      </c>
      <c r="AY56" s="152">
        <f>'[4]Populations-merg-FY20'!G49</f>
        <v>0</v>
      </c>
      <c r="AZ56" s="171">
        <f t="shared" si="34"/>
        <v>0</v>
      </c>
      <c r="BA56" s="172">
        <f t="shared" si="35"/>
        <v>1204503.8863490401</v>
      </c>
      <c r="BB56" s="182">
        <f t="shared" ref="BB56:BB119" si="42">BA56-BK56</f>
        <v>1204503.8863490401</v>
      </c>
      <c r="BC56" s="392">
        <f>'[4]Spc Sch Calculations-FY20'!C47</f>
        <v>0</v>
      </c>
      <c r="BD56" s="200">
        <f t="shared" si="37"/>
        <v>0</v>
      </c>
      <c r="BE56" s="393">
        <f>'[4]Spc Sch Calculations-FY20'!D47</f>
        <v>0</v>
      </c>
      <c r="BF56" s="186">
        <f t="shared" si="38"/>
        <v>0</v>
      </c>
      <c r="BG56" s="394">
        <f>'[4]Spc Sch Calculations-FY20'!E47</f>
        <v>0</v>
      </c>
      <c r="BH56" s="186">
        <f t="shared" si="39"/>
        <v>0</v>
      </c>
      <c r="BI56" s="392">
        <f>'[4]Spc Sch Calculations-FY20'!F47</f>
        <v>0</v>
      </c>
      <c r="BJ56" s="186">
        <f t="shared" si="40"/>
        <v>0</v>
      </c>
      <c r="BK56" s="395">
        <f t="shared" si="41"/>
        <v>0</v>
      </c>
      <c r="BL56" s="13"/>
    </row>
    <row r="57" spans="1:68" ht="14.5" x14ac:dyDescent="0.35">
      <c r="A57" s="181">
        <v>4701260</v>
      </c>
      <c r="B57" s="143" t="s">
        <v>146</v>
      </c>
      <c r="C57" s="127">
        <f>'[4]2019-2020 PRELIMINARY-Merged'!F50</f>
        <v>297781.88173488906</v>
      </c>
      <c r="D57" s="127">
        <f>'[4]2019-2020 PRELIMINARY-Merged'!G50</f>
        <v>49430.155528405092</v>
      </c>
      <c r="E57" s="127">
        <f>'[4]2019-2020 PRELIMINARY-Merged'!H50</f>
        <v>102866.78925981678</v>
      </c>
      <c r="F57" s="127">
        <f>'[4]2019-2020 PRELIMINARY-Merged'!I50</f>
        <v>103940.78551628509</v>
      </c>
      <c r="G57" s="127">
        <f>'[4]2019-2020 PRELIMINARY-Merged'!J50</f>
        <v>554019.61203939607</v>
      </c>
      <c r="H57" s="127">
        <f>'[4]2019-2020 PRELIMINARY-Merged'!K50</f>
        <v>253114.5994746557</v>
      </c>
      <c r="I57" s="127">
        <f>'[4]2019-2020 PRELIMINARY-Merged'!L50</f>
        <v>42015.632199144326</v>
      </c>
      <c r="J57" s="127">
        <f>'[4]2019-2020 PRELIMINARY-Merged'!M50</f>
        <v>87436.770870844266</v>
      </c>
      <c r="K57" s="127">
        <f>'[4]2019-2020 PRELIMINARY-Merged'!N50</f>
        <v>88349.667688842324</v>
      </c>
      <c r="L57" s="127">
        <f>'[4]2019-2020 PRELIMINARY-Merged'!O50</f>
        <v>470916.67023348663</v>
      </c>
      <c r="M57" s="127">
        <f t="shared" si="11"/>
        <v>470916.67023348663</v>
      </c>
      <c r="N57" s="127">
        <f>'[4]Hold Harmless Base-20'!Y49</f>
        <v>492857.84661373124</v>
      </c>
      <c r="O57" s="162">
        <f t="shared" si="3"/>
        <v>-21941.176380244608</v>
      </c>
      <c r="P57" s="163" t="str">
        <f t="shared" si="12"/>
        <v>0</v>
      </c>
      <c r="Q57" s="387">
        <f t="shared" si="13"/>
        <v>0</v>
      </c>
      <c r="R57" s="165">
        <f t="shared" si="14"/>
        <v>470916.67023348663</v>
      </c>
      <c r="S57" s="166">
        <f t="shared" si="4"/>
        <v>0.95548173468070885</v>
      </c>
      <c r="T57" s="167">
        <f t="shared" si="5"/>
        <v>1</v>
      </c>
      <c r="U57" s="149" t="b">
        <f t="shared" si="15"/>
        <v>0</v>
      </c>
      <c r="V57" s="143">
        <f t="shared" si="6"/>
        <v>466494.18837777316</v>
      </c>
      <c r="W57" s="143">
        <f t="shared" si="7"/>
        <v>466494.18837777275</v>
      </c>
      <c r="X57" s="143">
        <f t="shared" si="8"/>
        <v>466494.18837777275</v>
      </c>
      <c r="Y57" s="143">
        <f>'[4]Hold Harmless Base-20'!L49</f>
        <v>264907.83684027038</v>
      </c>
      <c r="Z57" s="143">
        <f>'[4]Hold Harmless Base-20'!M49</f>
        <v>43973.244777080537</v>
      </c>
      <c r="AA57" s="143">
        <f>'[4]Hold Harmless Base-20'!N49</f>
        <v>91510.667025008923</v>
      </c>
      <c r="AB57" s="143">
        <f>'[4]Hold Harmless Base-20'!O49</f>
        <v>92466.097971371404</v>
      </c>
      <c r="AC57" s="143">
        <f t="shared" si="16"/>
        <v>492857.84661373124</v>
      </c>
      <c r="AD57" s="168">
        <f>'[4]Populations-merg-FY20'!M50</f>
        <v>8.6454183266932272E-2</v>
      </c>
      <c r="AE57" s="169">
        <f t="shared" si="17"/>
        <v>0.85</v>
      </c>
      <c r="AF57" s="169">
        <f t="shared" si="18"/>
        <v>0</v>
      </c>
      <c r="AG57" s="169">
        <f t="shared" si="19"/>
        <v>0</v>
      </c>
      <c r="AH57" s="170">
        <f t="shared" si="20"/>
        <v>0.85</v>
      </c>
      <c r="AI57" s="143">
        <f t="shared" si="21"/>
        <v>418929.16962167155</v>
      </c>
      <c r="AJ57" s="143">
        <f t="shared" si="22"/>
        <v>0</v>
      </c>
      <c r="AK57" s="143">
        <f t="shared" si="23"/>
        <v>466494.18837777275</v>
      </c>
      <c r="AL57" s="143">
        <f t="shared" si="24"/>
        <v>466139.95904479461</v>
      </c>
      <c r="AM57" s="143">
        <f t="shared" si="25"/>
        <v>466139.95904479461</v>
      </c>
      <c r="AN57" s="143">
        <f t="shared" si="26"/>
        <v>0</v>
      </c>
      <c r="AO57" s="143">
        <f t="shared" si="27"/>
        <v>466139.95904479461</v>
      </c>
      <c r="AP57" s="143">
        <f t="shared" si="9"/>
        <v>466138.98944032309</v>
      </c>
      <c r="AQ57" s="143">
        <f t="shared" si="28"/>
        <v>466138.98944032309</v>
      </c>
      <c r="AR57" s="143">
        <f t="shared" si="29"/>
        <v>0</v>
      </c>
      <c r="AS57" s="143">
        <f t="shared" si="30"/>
        <v>466138.98944032309</v>
      </c>
      <c r="AT57" s="143">
        <f t="shared" si="10"/>
        <v>466138.98944032309</v>
      </c>
      <c r="AU57" s="127">
        <f t="shared" si="31"/>
        <v>466138.98944032309</v>
      </c>
      <c r="AV57" s="143">
        <f t="shared" si="32"/>
        <v>0</v>
      </c>
      <c r="AW57" s="143">
        <f>'[4]Populations-merg-FY20'!K50</f>
        <v>434</v>
      </c>
      <c r="AX57" s="151">
        <f t="shared" si="33"/>
        <v>1074.0529710606522</v>
      </c>
      <c r="AY57" s="152">
        <f>'[4]Populations-merg-FY20'!G50</f>
        <v>0</v>
      </c>
      <c r="AZ57" s="171">
        <f t="shared" si="34"/>
        <v>0</v>
      </c>
      <c r="BA57" s="172">
        <f t="shared" si="35"/>
        <v>466138.98944032309</v>
      </c>
      <c r="BB57" s="182">
        <f t="shared" si="42"/>
        <v>466138.98944032309</v>
      </c>
      <c r="BC57" s="392">
        <f>'[4]Spc Sch Calculations-FY20'!C48</f>
        <v>0</v>
      </c>
      <c r="BD57" s="200">
        <f t="shared" si="37"/>
        <v>0</v>
      </c>
      <c r="BE57" s="393">
        <f>'[4]Spc Sch Calculations-FY20'!D48</f>
        <v>0</v>
      </c>
      <c r="BF57" s="186">
        <f t="shared" si="38"/>
        <v>0</v>
      </c>
      <c r="BG57" s="394">
        <f>'[4]Spc Sch Calculations-FY20'!E48</f>
        <v>0</v>
      </c>
      <c r="BH57" s="186">
        <f t="shared" si="39"/>
        <v>0</v>
      </c>
      <c r="BI57" s="392">
        <f>'[4]Spc Sch Calculations-FY20'!F48</f>
        <v>0</v>
      </c>
      <c r="BJ57" s="186">
        <f t="shared" si="40"/>
        <v>0</v>
      </c>
      <c r="BK57" s="395">
        <f t="shared" si="41"/>
        <v>0</v>
      </c>
      <c r="BL57" s="13"/>
    </row>
    <row r="58" spans="1:68" ht="14.5" x14ac:dyDescent="0.35">
      <c r="A58" s="181"/>
      <c r="B58" s="187" t="s">
        <v>147</v>
      </c>
      <c r="C58" s="127">
        <f>'[4]2019-2020 PRELIMINARY-Merged'!F51</f>
        <v>815776.62233033928</v>
      </c>
      <c r="D58" s="127">
        <v>0</v>
      </c>
      <c r="E58" s="127">
        <f>'[4]2019-2020 PRELIMINARY-Merged'!H51</f>
        <v>638547.3174659363</v>
      </c>
      <c r="F58" s="127">
        <f>'[4]2019-2020 PRELIMINARY-Merged'!I51</f>
        <v>650983.97919167066</v>
      </c>
      <c r="G58" s="127">
        <f>'[4]2019-2020 PRELIMINARY-Merged'!J51</f>
        <v>2105307.9189879461</v>
      </c>
      <c r="H58" s="127">
        <f>'[4]2019-2020 PRELIMINARY-Merged'!K51</f>
        <v>693699.79400462541</v>
      </c>
      <c r="I58" s="127">
        <f>'[4]2019-2020 PRELIMINARY-Merged'!L51</f>
        <v>0</v>
      </c>
      <c r="J58" s="127">
        <f>'[4]2019-2020 PRELIMINARY-Merged'!M51</f>
        <v>543014.48539952061</v>
      </c>
      <c r="K58" s="127">
        <f>'[4]2019-2020 PRELIMINARY-Merged'!N51</f>
        <v>553588.25036107004</v>
      </c>
      <c r="L58" s="127">
        <f>'[4]2019-2020 PRELIMINARY-Merged'!O51</f>
        <v>1790302.5297652162</v>
      </c>
      <c r="M58" s="127">
        <f t="shared" si="11"/>
        <v>1790302.5297652162</v>
      </c>
      <c r="N58" s="127">
        <f>'[4]Hold Harmless Base-20'!Y50</f>
        <v>2084437.6619890062</v>
      </c>
      <c r="O58" s="162">
        <f t="shared" si="3"/>
        <v>-294135.13222379005</v>
      </c>
      <c r="P58" s="163" t="str">
        <f t="shared" si="12"/>
        <v>0</v>
      </c>
      <c r="Q58" s="387">
        <f t="shared" si="13"/>
        <v>0</v>
      </c>
      <c r="R58" s="165">
        <f t="shared" si="14"/>
        <v>1790302.5297652162</v>
      </c>
      <c r="S58" s="166">
        <f t="shared" si="4"/>
        <v>0.85888993583856033</v>
      </c>
      <c r="T58" s="167">
        <f t="shared" si="5"/>
        <v>1</v>
      </c>
      <c r="U58" s="149" t="b">
        <f t="shared" si="15"/>
        <v>0</v>
      </c>
      <c r="V58" s="143">
        <f t="shared" si="6"/>
        <v>1773489.4055872189</v>
      </c>
      <c r="W58" s="143">
        <f t="shared" si="7"/>
        <v>1773489.4055872175</v>
      </c>
      <c r="X58" s="143">
        <f t="shared" si="8"/>
        <v>1773489.4055872175</v>
      </c>
      <c r="Y58" s="143">
        <f>'[4]Hold Harmless Base-20'!L50</f>
        <v>807689.69708381954</v>
      </c>
      <c r="Z58" s="143">
        <f>'[4]Hold Harmless Base-20'!M50</f>
        <v>0</v>
      </c>
      <c r="AA58" s="143">
        <f>'[4]Hold Harmless Base-20'!N50</f>
        <v>632217.29490662145</v>
      </c>
      <c r="AB58" s="143">
        <f>'[4]Hold Harmless Base-20'!O50</f>
        <v>644530.66999856511</v>
      </c>
      <c r="AC58" s="143">
        <f t="shared" si="16"/>
        <v>2084437.6619890062</v>
      </c>
      <c r="AD58" s="168">
        <f>'[4]Populations-merg-FY20'!M51</f>
        <v>5.6980864635010633E-2</v>
      </c>
      <c r="AE58" s="169">
        <f t="shared" si="17"/>
        <v>0.85</v>
      </c>
      <c r="AF58" s="169">
        <f t="shared" si="18"/>
        <v>0</v>
      </c>
      <c r="AG58" s="169">
        <f t="shared" si="19"/>
        <v>0</v>
      </c>
      <c r="AH58" s="170">
        <f t="shared" si="20"/>
        <v>0.85</v>
      </c>
      <c r="AI58" s="143">
        <f t="shared" si="21"/>
        <v>1771772.0126906552</v>
      </c>
      <c r="AJ58" s="143">
        <f t="shared" si="22"/>
        <v>0</v>
      </c>
      <c r="AK58" s="143">
        <f t="shared" si="23"/>
        <v>1773489.4055872175</v>
      </c>
      <c r="AL58" s="143">
        <f t="shared" si="24"/>
        <v>1772142.7179224268</v>
      </c>
      <c r="AM58" s="143">
        <f t="shared" si="25"/>
        <v>1772142.7179224268</v>
      </c>
      <c r="AN58" s="143">
        <f t="shared" si="26"/>
        <v>0</v>
      </c>
      <c r="AO58" s="143">
        <f t="shared" si="27"/>
        <v>1772142.7179224268</v>
      </c>
      <c r="AP58" s="143">
        <f t="shared" si="9"/>
        <v>1772139.0317387597</v>
      </c>
      <c r="AQ58" s="143">
        <f t="shared" si="28"/>
        <v>1772139.0317387597</v>
      </c>
      <c r="AR58" s="143">
        <f t="shared" si="29"/>
        <v>0</v>
      </c>
      <c r="AS58" s="143">
        <f t="shared" si="30"/>
        <v>1772139.0317387597</v>
      </c>
      <c r="AT58" s="143">
        <f t="shared" si="10"/>
        <v>1772139.0317387597</v>
      </c>
      <c r="AU58" s="127">
        <f t="shared" si="31"/>
        <v>1772139.0317387597</v>
      </c>
      <c r="AV58" s="143">
        <f t="shared" si="32"/>
        <v>0</v>
      </c>
      <c r="AW58" s="143">
        <f>'[4]Populations-merg-FY20'!K51</f>
        <v>402</v>
      </c>
      <c r="AX58" s="151">
        <f t="shared" si="33"/>
        <v>4408.3060491013921</v>
      </c>
      <c r="AY58" s="152">
        <f>'[4]Populations-merg-FY20'!G51</f>
        <v>0</v>
      </c>
      <c r="AZ58" s="171">
        <f t="shared" si="34"/>
        <v>0</v>
      </c>
      <c r="BA58" s="172">
        <f t="shared" si="35"/>
        <v>1772139.0317387597</v>
      </c>
      <c r="BB58" s="182">
        <f t="shared" si="42"/>
        <v>1772139.0317387597</v>
      </c>
      <c r="BC58" s="392">
        <f>'[4]Spc Sch Calculations-FY20'!C49</f>
        <v>0</v>
      </c>
      <c r="BD58" s="200">
        <f t="shared" si="37"/>
        <v>0</v>
      </c>
      <c r="BE58" s="393">
        <f>'[4]Spc Sch Calculations-FY20'!D49</f>
        <v>0</v>
      </c>
      <c r="BF58" s="186">
        <f t="shared" si="38"/>
        <v>0</v>
      </c>
      <c r="BG58" s="394">
        <f>'[4]Spc Sch Calculations-FY20'!E49</f>
        <v>0</v>
      </c>
      <c r="BH58" s="186">
        <f t="shared" si="39"/>
        <v>0</v>
      </c>
      <c r="BI58" s="392">
        <f>'[4]Spc Sch Calculations-FY20'!F49</f>
        <v>0</v>
      </c>
      <c r="BJ58" s="186">
        <f t="shared" si="40"/>
        <v>0</v>
      </c>
      <c r="BK58" s="395">
        <f t="shared" si="41"/>
        <v>0</v>
      </c>
      <c r="BL58" s="13"/>
    </row>
    <row r="59" spans="1:68" ht="14.5" x14ac:dyDescent="0.35">
      <c r="A59" s="181">
        <v>4701400</v>
      </c>
      <c r="B59" s="143" t="s">
        <v>148</v>
      </c>
      <c r="C59" s="127">
        <f>'[4]2019-2020 PRELIMINARY-Merged'!F52</f>
        <v>271091.41430346674</v>
      </c>
      <c r="D59" s="127">
        <f>'[4]2019-2020 PRELIMINARY-Merged'!G52</f>
        <v>58039.1593021269</v>
      </c>
      <c r="E59" s="127">
        <f>'[4]2019-2020 PRELIMINARY-Merged'!H52</f>
        <v>93646.743122293672</v>
      </c>
      <c r="F59" s="127">
        <f>'[4]2019-2020 PRELIMINARY-Merged'!I52</f>
        <v>94624.476093911566</v>
      </c>
      <c r="G59" s="127">
        <f>'[4]2019-2020 PRELIMINARY-Merged'!J52</f>
        <v>517401.79282179888</v>
      </c>
      <c r="H59" s="127">
        <f>'[4]2019-2020 PRELIMINARY-Merged'!K52</f>
        <v>289959.59007759625</v>
      </c>
      <c r="I59" s="127">
        <f>'[4]2019-2020 PRELIMINARY-Merged'!L52</f>
        <v>49050.688845557735</v>
      </c>
      <c r="J59" s="127">
        <f>'[4]2019-2020 PRELIMINARY-Merged'!M52</f>
        <v>102293.01280772708</v>
      </c>
      <c r="K59" s="127">
        <f>'[4]2019-2020 PRELIMINARY-Merged'!N52</f>
        <v>104959.13218528269</v>
      </c>
      <c r="L59" s="127">
        <f>'[4]2019-2020 PRELIMINARY-Merged'!O52</f>
        <v>546262.42391616374</v>
      </c>
      <c r="M59" s="127">
        <f t="shared" si="11"/>
        <v>546262.42391616374</v>
      </c>
      <c r="N59" s="127">
        <f>'[4]Hold Harmless Base-20'!Y51</f>
        <v>497701.42319827015</v>
      </c>
      <c r="O59" s="162">
        <f t="shared" si="3"/>
        <v>48561.000717893592</v>
      </c>
      <c r="P59" s="163">
        <f t="shared" si="12"/>
        <v>48561.000717893592</v>
      </c>
      <c r="Q59" s="387">
        <f t="shared" si="13"/>
        <v>40107.5263067661</v>
      </c>
      <c r="R59" s="165">
        <f t="shared" si="14"/>
        <v>506154.89760939765</v>
      </c>
      <c r="S59" s="166">
        <f t="shared" si="4"/>
        <v>1.0169850316215789</v>
      </c>
      <c r="T59" s="167">
        <f t="shared" si="5"/>
        <v>0.92657828078447235</v>
      </c>
      <c r="U59" s="149" t="b">
        <f t="shared" si="15"/>
        <v>0</v>
      </c>
      <c r="V59" s="143">
        <f t="shared" si="6"/>
        <v>501401.48582266225</v>
      </c>
      <c r="W59" s="143">
        <f t="shared" si="7"/>
        <v>501401.48582266178</v>
      </c>
      <c r="X59" s="143">
        <f t="shared" si="8"/>
        <v>501401.48582266178</v>
      </c>
      <c r="Y59" s="143">
        <f>'[4]Hold Harmless Base-20'!L51</f>
        <v>260769.45342579568</v>
      </c>
      <c r="Z59" s="143">
        <f>'[4]Hold Harmless Base-20'!M51</f>
        <v>55829.285067530705</v>
      </c>
      <c r="AA59" s="143">
        <f>'[4]Hold Harmless Base-20'!N51</f>
        <v>90081.089738127223</v>
      </c>
      <c r="AB59" s="143">
        <f>'[4]Hold Harmless Base-20'!O51</f>
        <v>91021.594966816483</v>
      </c>
      <c r="AC59" s="143">
        <f t="shared" si="16"/>
        <v>497701.42319827015</v>
      </c>
      <c r="AD59" s="168">
        <f>'[4]Populations-merg-FY20'!M52</f>
        <v>0.14903846153846154</v>
      </c>
      <c r="AE59" s="169">
        <f t="shared" si="17"/>
        <v>0.85</v>
      </c>
      <c r="AF59" s="169">
        <f t="shared" si="18"/>
        <v>0</v>
      </c>
      <c r="AG59" s="169">
        <f t="shared" si="19"/>
        <v>0</v>
      </c>
      <c r="AH59" s="170">
        <f t="shared" si="20"/>
        <v>0.85</v>
      </c>
      <c r="AI59" s="143">
        <f t="shared" si="21"/>
        <v>423046.2097185296</v>
      </c>
      <c r="AJ59" s="143">
        <f t="shared" si="22"/>
        <v>0</v>
      </c>
      <c r="AK59" s="143">
        <f t="shared" si="23"/>
        <v>501401.48582266178</v>
      </c>
      <c r="AL59" s="143">
        <f t="shared" si="24"/>
        <v>501020.74986002344</v>
      </c>
      <c r="AM59" s="143">
        <f t="shared" si="25"/>
        <v>501020.74986002344</v>
      </c>
      <c r="AN59" s="143">
        <f t="shared" si="26"/>
        <v>0</v>
      </c>
      <c r="AO59" s="143">
        <f t="shared" si="27"/>
        <v>501020.74986002344</v>
      </c>
      <c r="AP59" s="143">
        <f t="shared" si="9"/>
        <v>501019.70770101092</v>
      </c>
      <c r="AQ59" s="143">
        <f t="shared" si="28"/>
        <v>501019.70770101092</v>
      </c>
      <c r="AR59" s="143">
        <f t="shared" si="29"/>
        <v>0</v>
      </c>
      <c r="AS59" s="143">
        <f t="shared" si="30"/>
        <v>501019.70770101092</v>
      </c>
      <c r="AT59" s="143">
        <f t="shared" si="10"/>
        <v>501019.70770101092</v>
      </c>
      <c r="AU59" s="127">
        <f t="shared" si="31"/>
        <v>501019.70770101092</v>
      </c>
      <c r="AV59" s="143">
        <f t="shared" si="32"/>
        <v>0</v>
      </c>
      <c r="AW59" s="143">
        <f>'[4]Populations-merg-FY20'!K52</f>
        <v>527</v>
      </c>
      <c r="AX59" s="151">
        <f t="shared" si="33"/>
        <v>950.70153263948941</v>
      </c>
      <c r="AY59" s="152">
        <f>'[4]Populations-merg-FY20'!G52</f>
        <v>0</v>
      </c>
      <c r="AZ59" s="171">
        <f t="shared" si="34"/>
        <v>0</v>
      </c>
      <c r="BA59" s="172">
        <f t="shared" si="35"/>
        <v>501019.70770101092</v>
      </c>
      <c r="BB59" s="182">
        <f t="shared" si="42"/>
        <v>497216.90157045296</v>
      </c>
      <c r="BC59" s="392">
        <f>'[4]Spc Sch Calculations-FY20'!C50</f>
        <v>0</v>
      </c>
      <c r="BD59" s="200">
        <f t="shared" si="37"/>
        <v>0</v>
      </c>
      <c r="BE59" s="393">
        <f>'[4]Spc Sch Calculations-FY20'!D50</f>
        <v>3</v>
      </c>
      <c r="BF59" s="186">
        <f t="shared" si="38"/>
        <v>2852.1045979184682</v>
      </c>
      <c r="BG59" s="394">
        <f>'[4]Spc Sch Calculations-FY20'!E50</f>
        <v>1</v>
      </c>
      <c r="BH59" s="186">
        <f t="shared" si="39"/>
        <v>950.70153263948941</v>
      </c>
      <c r="BI59" s="392">
        <f>'[4]Spc Sch Calculations-FY20'!F50</f>
        <v>0</v>
      </c>
      <c r="BJ59" s="186">
        <f t="shared" si="40"/>
        <v>0</v>
      </c>
      <c r="BK59" s="395">
        <f t="shared" si="41"/>
        <v>3802.8061305579577</v>
      </c>
      <c r="BL59" s="13"/>
    </row>
    <row r="60" spans="1:68" ht="14.5" x14ac:dyDescent="0.35">
      <c r="A60" s="181">
        <v>4701410</v>
      </c>
      <c r="B60" s="143" t="s">
        <v>149</v>
      </c>
      <c r="C60" s="127">
        <f>'[4]2019-2020 PRELIMINARY-Merged'!F53</f>
        <v>523865.84115399665</v>
      </c>
      <c r="D60" s="127">
        <f>'[4]2019-2020 PRELIMINARY-Merged'!G53</f>
        <v>126317.60546069256</v>
      </c>
      <c r="E60" s="127">
        <f>'[4]2019-2020 PRELIMINARY-Merged'!H53</f>
        <v>220277.13466878785</v>
      </c>
      <c r="F60" s="127">
        <f>'[4]2019-2020 PRELIMINARY-Merged'!I53</f>
        <v>222576.97137723517</v>
      </c>
      <c r="G60" s="127">
        <f>'[4]2019-2020 PRELIMINARY-Merged'!J53</f>
        <v>1093037.5526607123</v>
      </c>
      <c r="H60" s="127">
        <f>'[4]2019-2020 PRELIMINARY-Merged'!K53</f>
        <v>482161.37550045998</v>
      </c>
      <c r="I60" s="127">
        <f>'[4]2019-2020 PRELIMINARY-Merged'!L53</f>
        <v>118023.0171811754</v>
      </c>
      <c r="J60" s="127">
        <f>'[4]2019-2020 PRELIMINARY-Merged'!M53</f>
        <v>198125.4119726335</v>
      </c>
      <c r="K60" s="127">
        <f>'[4]2019-2020 PRELIMINARY-Merged'!N53</f>
        <v>200400.45031071012</v>
      </c>
      <c r="L60" s="127">
        <f>'[4]2019-2020 PRELIMINARY-Merged'!O53</f>
        <v>998710.2549649789</v>
      </c>
      <c r="M60" s="127">
        <f t="shared" si="11"/>
        <v>998710.2549649789</v>
      </c>
      <c r="N60" s="127">
        <f>'[4]Hold Harmless Base-20'!Y52</f>
        <v>963682.68283046584</v>
      </c>
      <c r="O60" s="162">
        <f t="shared" si="3"/>
        <v>35027.572134513059</v>
      </c>
      <c r="P60" s="163">
        <f t="shared" si="12"/>
        <v>35027.572134513059</v>
      </c>
      <c r="Q60" s="387">
        <f t="shared" si="13"/>
        <v>28929.990117140816</v>
      </c>
      <c r="R60" s="165">
        <f t="shared" si="14"/>
        <v>969780.26484783809</v>
      </c>
      <c r="S60" s="166">
        <f t="shared" si="4"/>
        <v>1.0063273753134827</v>
      </c>
      <c r="T60" s="167">
        <f t="shared" si="5"/>
        <v>0.97103264938622735</v>
      </c>
      <c r="U60" s="149" t="b">
        <f t="shared" si="15"/>
        <v>0</v>
      </c>
      <c r="V60" s="143">
        <f t="shared" si="6"/>
        <v>960672.8454328659</v>
      </c>
      <c r="W60" s="143">
        <f t="shared" si="7"/>
        <v>960672.84543286508</v>
      </c>
      <c r="X60" s="143">
        <f t="shared" si="8"/>
        <v>960672.84543286508</v>
      </c>
      <c r="Y60" s="143">
        <f>'[4]Hold Harmless Base-20'!L52</f>
        <v>461869.25418767269</v>
      </c>
      <c r="Z60" s="143">
        <f>'[4]Hold Harmless Base-20'!M52</f>
        <v>111368.62463943772</v>
      </c>
      <c r="AA60" s="143">
        <f>'[4]Hold Harmless Base-20'!N52</f>
        <v>194208.57004143379</v>
      </c>
      <c r="AB60" s="143">
        <f>'[4]Hold Harmless Base-20'!O52</f>
        <v>196236.23396192168</v>
      </c>
      <c r="AC60" s="143">
        <f t="shared" si="16"/>
        <v>963682.68283046584</v>
      </c>
      <c r="AD60" s="168">
        <f>'[4]Populations-merg-FY20'!M53</f>
        <v>0.19483985765124556</v>
      </c>
      <c r="AE60" s="169">
        <f t="shared" si="17"/>
        <v>0</v>
      </c>
      <c r="AF60" s="169">
        <f t="shared" si="18"/>
        <v>0.9</v>
      </c>
      <c r="AG60" s="169">
        <f t="shared" si="19"/>
        <v>0</v>
      </c>
      <c r="AH60" s="170">
        <f t="shared" si="20"/>
        <v>0.9</v>
      </c>
      <c r="AI60" s="143">
        <f t="shared" si="21"/>
        <v>867314.41454741929</v>
      </c>
      <c r="AJ60" s="143">
        <f t="shared" si="22"/>
        <v>0</v>
      </c>
      <c r="AK60" s="143">
        <f t="shared" si="23"/>
        <v>960672.84543286508</v>
      </c>
      <c r="AL60" s="143">
        <f t="shared" si="24"/>
        <v>959943.36474537523</v>
      </c>
      <c r="AM60" s="143">
        <f t="shared" si="25"/>
        <v>959943.36474537523</v>
      </c>
      <c r="AN60" s="143">
        <f t="shared" si="26"/>
        <v>0</v>
      </c>
      <c r="AO60" s="143">
        <f t="shared" si="27"/>
        <v>959943.36474537523</v>
      </c>
      <c r="AP60" s="143">
        <f t="shared" si="9"/>
        <v>959941.36799448356</v>
      </c>
      <c r="AQ60" s="143">
        <f t="shared" si="28"/>
        <v>959941.36799448356</v>
      </c>
      <c r="AR60" s="143">
        <f t="shared" si="29"/>
        <v>0</v>
      </c>
      <c r="AS60" s="143">
        <f t="shared" si="30"/>
        <v>959941.36799448356</v>
      </c>
      <c r="AT60" s="143">
        <f t="shared" si="10"/>
        <v>959941.36799448356</v>
      </c>
      <c r="AU60" s="127">
        <f t="shared" si="31"/>
        <v>959941.36799448356</v>
      </c>
      <c r="AV60" s="143">
        <f t="shared" si="32"/>
        <v>0</v>
      </c>
      <c r="AW60" s="143">
        <f>'[4]Populations-merg-FY20'!K53</f>
        <v>876</v>
      </c>
      <c r="AX60" s="151">
        <f t="shared" si="33"/>
        <v>1095.8234794457576</v>
      </c>
      <c r="AY60" s="152">
        <f>'[4]Populations-merg-FY20'!G53</f>
        <v>0</v>
      </c>
      <c r="AZ60" s="171">
        <f t="shared" si="34"/>
        <v>0</v>
      </c>
      <c r="BA60" s="172">
        <f t="shared" si="35"/>
        <v>959941.36799448356</v>
      </c>
      <c r="BB60" s="182">
        <f t="shared" si="42"/>
        <v>959941.36799448356</v>
      </c>
      <c r="BC60" s="392">
        <f>'[4]Spc Sch Calculations-FY20'!C51</f>
        <v>0</v>
      </c>
      <c r="BD60" s="200">
        <f t="shared" si="37"/>
        <v>0</v>
      </c>
      <c r="BE60" s="393">
        <f>'[4]Spc Sch Calculations-FY20'!D51</f>
        <v>0</v>
      </c>
      <c r="BF60" s="186">
        <f t="shared" si="38"/>
        <v>0</v>
      </c>
      <c r="BG60" s="394">
        <f>'[4]Spc Sch Calculations-FY20'!E51</f>
        <v>0</v>
      </c>
      <c r="BH60" s="186">
        <f t="shared" si="39"/>
        <v>0</v>
      </c>
      <c r="BI60" s="392">
        <f>'[4]Spc Sch Calculations-FY20'!F51</f>
        <v>0</v>
      </c>
      <c r="BJ60" s="186">
        <f t="shared" si="40"/>
        <v>0</v>
      </c>
      <c r="BK60" s="395">
        <f t="shared" si="41"/>
        <v>0</v>
      </c>
      <c r="BL60" s="13"/>
    </row>
    <row r="61" spans="1:68" ht="14.5" x14ac:dyDescent="0.35">
      <c r="A61" s="181">
        <v>4701440</v>
      </c>
      <c r="B61" s="143" t="s">
        <v>150</v>
      </c>
      <c r="C61" s="127">
        <f>'[4]2019-2020 PRELIMINARY-Merged'!F54</f>
        <v>551079.65108407428</v>
      </c>
      <c r="D61" s="127">
        <f>'[4]2019-2020 PRELIMINARY-Merged'!G54</f>
        <v>132879.55899111813</v>
      </c>
      <c r="E61" s="127">
        <f>'[4]2019-2020 PRELIMINARY-Merged'!H54</f>
        <v>290156.00445361983</v>
      </c>
      <c r="F61" s="127">
        <f>'[4]2019-2020 PRELIMINARY-Merged'!I54</f>
        <v>293185.42206077289</v>
      </c>
      <c r="G61" s="127">
        <f>'[4]2019-2020 PRELIMINARY-Merged'!J54</f>
        <v>1267300.6365895851</v>
      </c>
      <c r="H61" s="127">
        <f>'[4]2019-2020 PRELIMINARY-Merged'!K54</f>
        <v>495971.68597566686</v>
      </c>
      <c r="I61" s="127">
        <f>'[4]2019-2020 PRELIMINARY-Merged'!L54</f>
        <v>119591.60309200632</v>
      </c>
      <c r="J61" s="127">
        <f>'[4]2019-2020 PRELIMINARY-Merged'!M54</f>
        <v>261140.40400825784</v>
      </c>
      <c r="K61" s="127">
        <f>'[4]2019-2020 PRELIMINARY-Merged'!N54</f>
        <v>263866.87985469564</v>
      </c>
      <c r="L61" s="127">
        <f>'[4]2019-2020 PRELIMINARY-Merged'!O54</f>
        <v>1140570.5729306266</v>
      </c>
      <c r="M61" s="127">
        <f t="shared" si="11"/>
        <v>1140570.5729306266</v>
      </c>
      <c r="N61" s="127">
        <f>'[4]Hold Harmless Base-20'!Y53</f>
        <v>1004112.1814238998</v>
      </c>
      <c r="O61" s="162">
        <f t="shared" si="3"/>
        <v>136458.39150672674</v>
      </c>
      <c r="P61" s="163">
        <f t="shared" si="12"/>
        <v>136458.39150672674</v>
      </c>
      <c r="Q61" s="387">
        <f t="shared" si="13"/>
        <v>112703.78382293829</v>
      </c>
      <c r="R61" s="165">
        <f t="shared" si="14"/>
        <v>1027866.7891076882</v>
      </c>
      <c r="S61" s="166">
        <f t="shared" si="4"/>
        <v>1.0236573244735492</v>
      </c>
      <c r="T61" s="167">
        <f t="shared" si="5"/>
        <v>0.90118648815096747</v>
      </c>
      <c r="U61" s="149" t="b">
        <f t="shared" si="15"/>
        <v>0</v>
      </c>
      <c r="V61" s="143">
        <f t="shared" si="6"/>
        <v>1018213.866388547</v>
      </c>
      <c r="W61" s="143">
        <f t="shared" si="7"/>
        <v>1018213.8663885461</v>
      </c>
      <c r="X61" s="143">
        <f t="shared" si="8"/>
        <v>1018213.8663885461</v>
      </c>
      <c r="Y61" s="143">
        <f>'[4]Hold Harmless Base-20'!L53</f>
        <v>436633.40379710728</v>
      </c>
      <c r="Z61" s="143">
        <f>'[4]Hold Harmless Base-20'!M53</f>
        <v>105283.60831907905</v>
      </c>
      <c r="AA61" s="143">
        <f>'[4]Hold Harmless Base-20'!N53</f>
        <v>229897.44514704315</v>
      </c>
      <c r="AB61" s="143">
        <f>'[4]Hold Harmless Base-20'!O53</f>
        <v>232297.72416067039</v>
      </c>
      <c r="AC61" s="143">
        <f t="shared" si="16"/>
        <v>1004112.1814238998</v>
      </c>
      <c r="AD61" s="168">
        <f>'[4]Populations-merg-FY20'!M54</f>
        <v>0.23521358159912376</v>
      </c>
      <c r="AE61" s="169">
        <f t="shared" si="17"/>
        <v>0</v>
      </c>
      <c r="AF61" s="169">
        <f t="shared" si="18"/>
        <v>0.9</v>
      </c>
      <c r="AG61" s="169">
        <f t="shared" si="19"/>
        <v>0</v>
      </c>
      <c r="AH61" s="170">
        <f t="shared" si="20"/>
        <v>0.9</v>
      </c>
      <c r="AI61" s="143">
        <f t="shared" si="21"/>
        <v>903700.96328150982</v>
      </c>
      <c r="AJ61" s="143">
        <f t="shared" si="22"/>
        <v>0</v>
      </c>
      <c r="AK61" s="143">
        <f t="shared" si="23"/>
        <v>1018213.8663885461</v>
      </c>
      <c r="AL61" s="143">
        <f t="shared" si="24"/>
        <v>1017440.6923004098</v>
      </c>
      <c r="AM61" s="143">
        <f t="shared" si="25"/>
        <v>1017440.6923004098</v>
      </c>
      <c r="AN61" s="143">
        <f t="shared" si="26"/>
        <v>0</v>
      </c>
      <c r="AO61" s="143">
        <f t="shared" si="27"/>
        <v>1017440.6923004098</v>
      </c>
      <c r="AP61" s="143">
        <f t="shared" si="9"/>
        <v>1017438.5759509623</v>
      </c>
      <c r="AQ61" s="143">
        <f t="shared" si="28"/>
        <v>1017438.5759509623</v>
      </c>
      <c r="AR61" s="143">
        <f t="shared" si="29"/>
        <v>0</v>
      </c>
      <c r="AS61" s="143">
        <f t="shared" si="30"/>
        <v>1017438.5759509623</v>
      </c>
      <c r="AT61" s="143">
        <f t="shared" si="10"/>
        <v>1017438.5759509623</v>
      </c>
      <c r="AU61" s="127">
        <f t="shared" si="31"/>
        <v>1017438.5759509623</v>
      </c>
      <c r="AV61" s="143">
        <f t="shared" si="32"/>
        <v>0</v>
      </c>
      <c r="AW61" s="143">
        <f>'[4]Populations-merg-FY20'!K54</f>
        <v>859</v>
      </c>
      <c r="AX61" s="151">
        <f t="shared" si="33"/>
        <v>1184.4453736332505</v>
      </c>
      <c r="AY61" s="152">
        <f>'[4]Populations-merg-FY20'!G54</f>
        <v>32</v>
      </c>
      <c r="AZ61" s="396">
        <f>AX61*AY61</f>
        <v>37902.251956264015</v>
      </c>
      <c r="BA61" s="172">
        <f t="shared" si="35"/>
        <v>979536.32399469824</v>
      </c>
      <c r="BB61" s="182">
        <f t="shared" si="42"/>
        <v>974798.54250016529</v>
      </c>
      <c r="BC61" s="392">
        <f>'[4]Spc Sch Calculations-FY20'!C52</f>
        <v>4</v>
      </c>
      <c r="BD61" s="200">
        <f t="shared" si="37"/>
        <v>4737.7814945330019</v>
      </c>
      <c r="BE61" s="393">
        <f>'[4]Spc Sch Calculations-FY20'!D52</f>
        <v>0</v>
      </c>
      <c r="BF61" s="186">
        <f t="shared" si="38"/>
        <v>0</v>
      </c>
      <c r="BG61" s="394">
        <f>'[4]Spc Sch Calculations-FY20'!E52</f>
        <v>0</v>
      </c>
      <c r="BH61" s="186">
        <f t="shared" si="39"/>
        <v>0</v>
      </c>
      <c r="BI61" s="392">
        <f>'[4]Spc Sch Calculations-FY20'!F52</f>
        <v>0</v>
      </c>
      <c r="BJ61" s="186">
        <f t="shared" si="40"/>
        <v>0</v>
      </c>
      <c r="BK61" s="395">
        <f t="shared" si="41"/>
        <v>4737.7814945330019</v>
      </c>
      <c r="BL61" s="13"/>
    </row>
    <row r="62" spans="1:68" ht="14.5" x14ac:dyDescent="0.35">
      <c r="A62" s="181">
        <v>4701470</v>
      </c>
      <c r="B62" s="143" t="s">
        <v>151</v>
      </c>
      <c r="C62" s="127">
        <f>'[4]2019-2020 PRELIMINARY-Merged'!F55</f>
        <v>933119.67510247347</v>
      </c>
      <c r="D62" s="127">
        <f>'[4]2019-2020 PRELIMINARY-Merged'!G55</f>
        <v>224999.29124516968</v>
      </c>
      <c r="E62" s="127">
        <f>'[4]2019-2020 PRELIMINARY-Merged'!H55</f>
        <v>421048.77361355594</v>
      </c>
      <c r="F62" s="127">
        <f>'[4]2019-2020 PRELIMINARY-Merged'!I55</f>
        <v>425444.79695505806</v>
      </c>
      <c r="G62" s="127">
        <f>'[4]2019-2020 PRELIMINARY-Merged'!J55</f>
        <v>2004612.5369162571</v>
      </c>
      <c r="H62" s="127">
        <f>'[4]2019-2020 PRELIMINARY-Merged'!K55</f>
        <v>1006297.8535645341</v>
      </c>
      <c r="I62" s="127">
        <f>'[4]2019-2020 PRELIMINARY-Merged'!L55</f>
        <v>246320.66128763073</v>
      </c>
      <c r="J62" s="127">
        <f>'[4]2019-2020 PRELIMINARY-Merged'!M55</f>
        <v>465189.65348275861</v>
      </c>
      <c r="K62" s="127">
        <f>'[4]2019-2020 PRELIMINARY-Merged'!N55</f>
        <v>477314.14874735713</v>
      </c>
      <c r="L62" s="127">
        <f>'[4]2019-2020 PRELIMINARY-Merged'!O55</f>
        <v>2195122.3170822808</v>
      </c>
      <c r="M62" s="127">
        <f t="shared" si="11"/>
        <v>2195122.3170822808</v>
      </c>
      <c r="N62" s="127">
        <f>'[4]Hold Harmless Base-20'!Y54</f>
        <v>1903768.2860990809</v>
      </c>
      <c r="O62" s="162">
        <f t="shared" si="3"/>
        <v>291354.03098319983</v>
      </c>
      <c r="P62" s="163">
        <f t="shared" si="12"/>
        <v>291354.03098319983</v>
      </c>
      <c r="Q62" s="387">
        <f t="shared" si="13"/>
        <v>240635.26882664103</v>
      </c>
      <c r="R62" s="165">
        <f t="shared" si="14"/>
        <v>1954487.0482556396</v>
      </c>
      <c r="S62" s="166">
        <f t="shared" si="4"/>
        <v>1.0266412475335873</v>
      </c>
      <c r="T62" s="167">
        <f t="shared" si="5"/>
        <v>0.89037728469432653</v>
      </c>
      <c r="U62" s="149" t="b">
        <f t="shared" si="15"/>
        <v>0</v>
      </c>
      <c r="V62" s="143">
        <f t="shared" si="6"/>
        <v>1936132.0312122807</v>
      </c>
      <c r="W62" s="143">
        <f t="shared" si="7"/>
        <v>1936132.0312122791</v>
      </c>
      <c r="X62" s="143">
        <f t="shared" si="8"/>
        <v>1936132.0312122791</v>
      </c>
      <c r="Y62" s="143">
        <f>'[4]Hold Harmless Base-20'!L54</f>
        <v>886178.0577946062</v>
      </c>
      <c r="Z62" s="143">
        <f>'[4]Hold Harmless Base-20'!M54</f>
        <v>213680.45304468673</v>
      </c>
      <c r="AA62" s="143">
        <f>'[4]Hold Harmless Base-20'!N54</f>
        <v>399867.44936729159</v>
      </c>
      <c r="AB62" s="143">
        <f>'[4]Hold Harmless Base-20'!O54</f>
        <v>404042.32589249645</v>
      </c>
      <c r="AC62" s="143">
        <f t="shared" si="16"/>
        <v>1903768.2860990809</v>
      </c>
      <c r="AD62" s="168">
        <f>'[4]Populations-merg-FY20'!M55</f>
        <v>0.22129909365558911</v>
      </c>
      <c r="AE62" s="169">
        <f t="shared" si="17"/>
        <v>0</v>
      </c>
      <c r="AF62" s="169">
        <f t="shared" si="18"/>
        <v>0.9</v>
      </c>
      <c r="AG62" s="169">
        <f t="shared" si="19"/>
        <v>0</v>
      </c>
      <c r="AH62" s="170">
        <f t="shared" si="20"/>
        <v>0.9</v>
      </c>
      <c r="AI62" s="143">
        <f t="shared" si="21"/>
        <v>1713391.4574891729</v>
      </c>
      <c r="AJ62" s="143">
        <f t="shared" si="22"/>
        <v>0</v>
      </c>
      <c r="AK62" s="143">
        <f t="shared" si="23"/>
        <v>1936132.0312122791</v>
      </c>
      <c r="AL62" s="143">
        <f t="shared" si="24"/>
        <v>1934661.8419257656</v>
      </c>
      <c r="AM62" s="143">
        <f t="shared" si="25"/>
        <v>1934661.8419257656</v>
      </c>
      <c r="AN62" s="143">
        <f t="shared" si="26"/>
        <v>0</v>
      </c>
      <c r="AO62" s="143">
        <f t="shared" si="27"/>
        <v>1934661.8419257656</v>
      </c>
      <c r="AP62" s="143">
        <f t="shared" si="9"/>
        <v>1934657.817690691</v>
      </c>
      <c r="AQ62" s="143">
        <f t="shared" si="28"/>
        <v>1934657.817690691</v>
      </c>
      <c r="AR62" s="143">
        <f t="shared" si="29"/>
        <v>0</v>
      </c>
      <c r="AS62" s="143">
        <f t="shared" si="30"/>
        <v>1934657.817690691</v>
      </c>
      <c r="AT62" s="143">
        <f t="shared" si="10"/>
        <v>1934657.817690691</v>
      </c>
      <c r="AU62" s="127">
        <f t="shared" si="31"/>
        <v>1934657.817690691</v>
      </c>
      <c r="AV62" s="143">
        <f t="shared" si="32"/>
        <v>0</v>
      </c>
      <c r="AW62" s="143">
        <f>'[4]Populations-merg-FY20'!K55</f>
        <v>1758</v>
      </c>
      <c r="AX62" s="151">
        <f t="shared" si="33"/>
        <v>1100.4879509048299</v>
      </c>
      <c r="AY62" s="152">
        <f>'[4]Populations-merg-FY20'!G55</f>
        <v>0</v>
      </c>
      <c r="AZ62" s="397">
        <f t="shared" si="34"/>
        <v>0</v>
      </c>
      <c r="BA62" s="172">
        <f t="shared" si="35"/>
        <v>1934657.817690691</v>
      </c>
      <c r="BB62" s="182">
        <f t="shared" si="42"/>
        <v>1934657.817690691</v>
      </c>
      <c r="BC62" s="392">
        <f>'[4]Spc Sch Calculations-FY20'!C53</f>
        <v>0</v>
      </c>
      <c r="BD62" s="200">
        <f t="shared" si="37"/>
        <v>0</v>
      </c>
      <c r="BE62" s="393">
        <f>'[4]Spc Sch Calculations-FY20'!D53</f>
        <v>0</v>
      </c>
      <c r="BF62" s="186">
        <f t="shared" si="38"/>
        <v>0</v>
      </c>
      <c r="BG62" s="394">
        <f>'[4]Spc Sch Calculations-FY20'!E53</f>
        <v>0</v>
      </c>
      <c r="BH62" s="186">
        <f t="shared" si="39"/>
        <v>0</v>
      </c>
      <c r="BI62" s="392">
        <f>'[4]Spc Sch Calculations-FY20'!F53</f>
        <v>0</v>
      </c>
      <c r="BJ62" s="186">
        <f t="shared" si="40"/>
        <v>0</v>
      </c>
      <c r="BK62" s="395">
        <f t="shared" si="41"/>
        <v>0</v>
      </c>
      <c r="BL62" s="13"/>
    </row>
    <row r="63" spans="1:68" ht="14.5" x14ac:dyDescent="0.35">
      <c r="A63" s="181">
        <v>4701500</v>
      </c>
      <c r="B63" s="143" t="s">
        <v>152</v>
      </c>
      <c r="C63" s="127">
        <f>'[4]2019-2020 PRELIMINARY-Merged'!F56</f>
        <v>295165.16924161237</v>
      </c>
      <c r="D63" s="127">
        <f>'[4]2019-2020 PRELIMINARY-Merged'!G56</f>
        <v>71171.957522308308</v>
      </c>
      <c r="E63" s="127">
        <f>'[4]2019-2020 PRELIMINARY-Merged'!H56</f>
        <v>140128.78315187278</v>
      </c>
      <c r="F63" s="127">
        <f>'[4]2019-2020 PRELIMINARY-Merged'!I56</f>
        <v>141591.81888586903</v>
      </c>
      <c r="G63" s="127">
        <f>'[4]2019-2020 PRELIMINARY-Merged'!J56</f>
        <v>648057.72880166245</v>
      </c>
      <c r="H63" s="127">
        <f>'[4]2019-2020 PRELIMINARY-Merged'!K56</f>
        <v>317574.78913260537</v>
      </c>
      <c r="I63" s="127">
        <f>'[4]2019-2020 PRELIMINARY-Merged'!L56</f>
        <v>77735.66423731485</v>
      </c>
      <c r="J63" s="127">
        <f>'[4]2019-2020 PRELIMINARY-Merged'!M56</f>
        <v>156383.98948759004</v>
      </c>
      <c r="K63" s="127">
        <f>'[4]2019-2020 PRELIMINARY-Merged'!N56</f>
        <v>160459.91191150006</v>
      </c>
      <c r="L63" s="127">
        <f>'[4]2019-2020 PRELIMINARY-Merged'!O56</f>
        <v>712154.35476901021</v>
      </c>
      <c r="M63" s="127">
        <f t="shared" si="11"/>
        <v>712154.35476901021</v>
      </c>
      <c r="N63" s="127">
        <f>'[4]Hold Harmless Base-20'!Y55</f>
        <v>642318.24364541867</v>
      </c>
      <c r="O63" s="162">
        <f t="shared" si="3"/>
        <v>69836.111123591545</v>
      </c>
      <c r="P63" s="163">
        <f t="shared" si="12"/>
        <v>69836.111123591545</v>
      </c>
      <c r="Q63" s="387">
        <f t="shared" si="13"/>
        <v>57679.076267874414</v>
      </c>
      <c r="R63" s="165">
        <f t="shared" si="14"/>
        <v>654475.27850113576</v>
      </c>
      <c r="S63" s="166">
        <f t="shared" si="4"/>
        <v>1.018926809219556</v>
      </c>
      <c r="T63" s="167">
        <f t="shared" si="5"/>
        <v>0.91900761979250567</v>
      </c>
      <c r="U63" s="149" t="b">
        <f t="shared" si="15"/>
        <v>0</v>
      </c>
      <c r="V63" s="143">
        <f t="shared" si="6"/>
        <v>648328.95744873141</v>
      </c>
      <c r="W63" s="143">
        <f t="shared" si="7"/>
        <v>648328.95744873083</v>
      </c>
      <c r="X63" s="143">
        <f t="shared" si="8"/>
        <v>648328.95744873083</v>
      </c>
      <c r="Y63" s="143">
        <f>'[4]Hold Harmless Base-20'!L55</f>
        <v>292551.05628189963</v>
      </c>
      <c r="Z63" s="143">
        <f>'[4]Hold Harmless Base-20'!M55</f>
        <v>70541.627266861076</v>
      </c>
      <c r="AA63" s="143">
        <f>'[4]Hold Harmless Base-20'!N55</f>
        <v>138887.74082629191</v>
      </c>
      <c r="AB63" s="143">
        <f>'[4]Hold Harmless Base-20'!O55</f>
        <v>140337.81927036608</v>
      </c>
      <c r="AC63" s="143">
        <f t="shared" si="16"/>
        <v>642318.24364541867</v>
      </c>
      <c r="AD63" s="168">
        <f>'[4]Populations-merg-FY20'!M56</f>
        <v>0.27292965271593944</v>
      </c>
      <c r="AE63" s="169">
        <f t="shared" si="17"/>
        <v>0</v>
      </c>
      <c r="AF63" s="169">
        <f t="shared" si="18"/>
        <v>0.9</v>
      </c>
      <c r="AG63" s="169">
        <f t="shared" si="19"/>
        <v>0</v>
      </c>
      <c r="AH63" s="170">
        <f t="shared" si="20"/>
        <v>0.9</v>
      </c>
      <c r="AI63" s="143">
        <f t="shared" si="21"/>
        <v>578086.41928087687</v>
      </c>
      <c r="AJ63" s="143">
        <f t="shared" si="22"/>
        <v>0</v>
      </c>
      <c r="AK63" s="143">
        <f t="shared" si="23"/>
        <v>648328.95744873083</v>
      </c>
      <c r="AL63" s="143">
        <f t="shared" si="24"/>
        <v>647836.65306451963</v>
      </c>
      <c r="AM63" s="143">
        <f t="shared" si="25"/>
        <v>647836.65306451963</v>
      </c>
      <c r="AN63" s="143">
        <f t="shared" si="26"/>
        <v>0</v>
      </c>
      <c r="AO63" s="143">
        <f t="shared" si="27"/>
        <v>647836.65306451963</v>
      </c>
      <c r="AP63" s="143">
        <f t="shared" si="9"/>
        <v>647835.30551792239</v>
      </c>
      <c r="AQ63" s="143">
        <f t="shared" si="28"/>
        <v>647835.30551792239</v>
      </c>
      <c r="AR63" s="143">
        <f t="shared" si="29"/>
        <v>0</v>
      </c>
      <c r="AS63" s="143">
        <f t="shared" si="30"/>
        <v>647835.30551792239</v>
      </c>
      <c r="AT63" s="143">
        <f t="shared" si="10"/>
        <v>647835.30551792239</v>
      </c>
      <c r="AU63" s="127">
        <f t="shared" si="31"/>
        <v>647835.30551792239</v>
      </c>
      <c r="AV63" s="143">
        <f t="shared" si="32"/>
        <v>0</v>
      </c>
      <c r="AW63" s="143">
        <f>'[4]Populations-merg-FY20'!K56</f>
        <v>613</v>
      </c>
      <c r="AX63" s="151">
        <f t="shared" si="33"/>
        <v>1056.8275783326631</v>
      </c>
      <c r="AY63" s="152">
        <f>'[4]Populations-merg-FY20'!G56</f>
        <v>73</v>
      </c>
      <c r="AZ63" s="322">
        <f t="shared" si="34"/>
        <v>77148.413218284404</v>
      </c>
      <c r="BA63" s="172">
        <f t="shared" si="35"/>
        <v>570686.89229963801</v>
      </c>
      <c r="BB63" s="182">
        <f t="shared" si="42"/>
        <v>569630.06472130539</v>
      </c>
      <c r="BC63" s="392">
        <f>'[4]Spc Sch Calculations-FY20'!C54</f>
        <v>0</v>
      </c>
      <c r="BD63" s="200">
        <f t="shared" si="37"/>
        <v>0</v>
      </c>
      <c r="BE63" s="393">
        <f>'[4]Spc Sch Calculations-FY20'!D54</f>
        <v>0</v>
      </c>
      <c r="BF63" s="186">
        <f t="shared" si="38"/>
        <v>0</v>
      </c>
      <c r="BG63" s="394">
        <f>'[4]Spc Sch Calculations-FY20'!E54</f>
        <v>1</v>
      </c>
      <c r="BH63" s="186">
        <f t="shared" si="39"/>
        <v>1056.8275783326631</v>
      </c>
      <c r="BI63" s="392">
        <f>'[4]Spc Sch Calculations-FY20'!F54</f>
        <v>0</v>
      </c>
      <c r="BJ63" s="186">
        <f t="shared" si="40"/>
        <v>0</v>
      </c>
      <c r="BK63" s="395">
        <f t="shared" si="41"/>
        <v>1056.8275783326631</v>
      </c>
      <c r="BL63" s="13"/>
      <c r="BM63" s="191"/>
      <c r="BN63" s="191"/>
      <c r="BO63" s="191"/>
      <c r="BP63" s="191"/>
    </row>
    <row r="64" spans="1:68" ht="14.5" x14ac:dyDescent="0.35">
      <c r="A64" s="181">
        <v>4701530</v>
      </c>
      <c r="B64" s="143" t="s">
        <v>153</v>
      </c>
      <c r="C64" s="127">
        <f>'[4]2019-2020 PRELIMINARY-Merged'!F57</f>
        <v>332845.82914479717</v>
      </c>
      <c r="D64" s="127">
        <f>'[4]2019-2020 PRELIMINARY-Merged'!G57</f>
        <v>81091.8278886841</v>
      </c>
      <c r="E64" s="127">
        <f>'[4]2019-2020 PRELIMINARY-Merged'!H57</f>
        <v>191339.79592707532</v>
      </c>
      <c r="F64" s="127">
        <f>'[4]2019-2020 PRELIMINARY-Merged'!I57</f>
        <v>190664.20623975285</v>
      </c>
      <c r="G64" s="127">
        <f>'[4]2019-2020 PRELIMINARY-Merged'!J57</f>
        <v>795941.65920030943</v>
      </c>
      <c r="H64" s="127">
        <f>'[4]2019-2020 PRELIMINARY-Merged'!K57</f>
        <v>346846.90013091516</v>
      </c>
      <c r="I64" s="127">
        <f>'[4]2019-2020 PRELIMINARY-Merged'!L57</f>
        <v>84900.864593102131</v>
      </c>
      <c r="J64" s="127">
        <f>'[4]2019-2020 PRELIMINARY-Merged'!M57</f>
        <v>186276.53105765706</v>
      </c>
      <c r="K64" s="127">
        <f>'[4]2019-2020 PRELIMINARY-Merged'!N57</f>
        <v>191131.55932796685</v>
      </c>
      <c r="L64" s="127">
        <f>'[4]2019-2020 PRELIMINARY-Merged'!O57</f>
        <v>809155.85510964121</v>
      </c>
      <c r="M64" s="127">
        <f t="shared" si="11"/>
        <v>809155.85510964121</v>
      </c>
      <c r="N64" s="127">
        <f>'[4]Hold Harmless Base-20'!Y56</f>
        <v>801405.35090345889</v>
      </c>
      <c r="O64" s="162">
        <f t="shared" si="3"/>
        <v>7750.5042061823187</v>
      </c>
      <c r="P64" s="163">
        <f t="shared" si="12"/>
        <v>7750.5042061823187</v>
      </c>
      <c r="Q64" s="387">
        <f t="shared" si="13"/>
        <v>6401.3003592328441</v>
      </c>
      <c r="R64" s="165">
        <f t="shared" si="14"/>
        <v>802754.5547504084</v>
      </c>
      <c r="S64" s="166">
        <f t="shared" si="4"/>
        <v>1.0016835473402175</v>
      </c>
      <c r="T64" s="167">
        <f t="shared" si="5"/>
        <v>0.99208891548048495</v>
      </c>
      <c r="U64" s="149" t="b">
        <f t="shared" si="15"/>
        <v>0</v>
      </c>
      <c r="V64" s="143">
        <f t="shared" si="6"/>
        <v>795215.71045505814</v>
      </c>
      <c r="W64" s="143">
        <f t="shared" si="7"/>
        <v>795215.71045505744</v>
      </c>
      <c r="X64" s="143">
        <f t="shared" si="8"/>
        <v>795215.71045505744</v>
      </c>
      <c r="Y64" s="143">
        <f>'[4]Hold Harmless Base-20'!L56</f>
        <v>335130.62850679248</v>
      </c>
      <c r="Z64" s="143">
        <f>'[4]Hold Harmless Base-20'!M56</f>
        <v>81648.477665847138</v>
      </c>
      <c r="AA64" s="143">
        <f>'[4]Hold Harmless Base-20'!N56</f>
        <v>192653.2359806333</v>
      </c>
      <c r="AB64" s="143">
        <f>'[4]Hold Harmless Base-20'!O56</f>
        <v>191973.00875018601</v>
      </c>
      <c r="AC64" s="143">
        <f t="shared" si="16"/>
        <v>801405.35090345889</v>
      </c>
      <c r="AD64" s="168">
        <f>'[4]Populations-merg-FY20'!M57</f>
        <v>0.29097605893186002</v>
      </c>
      <c r="AE64" s="169">
        <f t="shared" si="17"/>
        <v>0</v>
      </c>
      <c r="AF64" s="169">
        <f t="shared" si="18"/>
        <v>0.9</v>
      </c>
      <c r="AG64" s="169">
        <f t="shared" si="19"/>
        <v>0</v>
      </c>
      <c r="AH64" s="170">
        <f t="shared" si="20"/>
        <v>0.9</v>
      </c>
      <c r="AI64" s="143">
        <f t="shared" si="21"/>
        <v>721264.815813113</v>
      </c>
      <c r="AJ64" s="143">
        <f t="shared" si="22"/>
        <v>0</v>
      </c>
      <c r="AK64" s="143">
        <f t="shared" si="23"/>
        <v>795215.71045505744</v>
      </c>
      <c r="AL64" s="143">
        <f t="shared" si="24"/>
        <v>794611.86856869282</v>
      </c>
      <c r="AM64" s="143">
        <f t="shared" si="25"/>
        <v>794611.86856869282</v>
      </c>
      <c r="AN64" s="143">
        <f t="shared" si="26"/>
        <v>0</v>
      </c>
      <c r="AO64" s="143">
        <f t="shared" si="27"/>
        <v>794611.86856869282</v>
      </c>
      <c r="AP64" s="143">
        <f t="shared" si="9"/>
        <v>794610.21571914409</v>
      </c>
      <c r="AQ64" s="143">
        <f t="shared" si="28"/>
        <v>794610.21571914409</v>
      </c>
      <c r="AR64" s="143">
        <f t="shared" si="29"/>
        <v>0</v>
      </c>
      <c r="AS64" s="143">
        <f t="shared" si="30"/>
        <v>794610.21571914409</v>
      </c>
      <c r="AT64" s="143">
        <f t="shared" si="10"/>
        <v>794610.21571914409</v>
      </c>
      <c r="AU64" s="127">
        <f t="shared" si="31"/>
        <v>794610.21571914409</v>
      </c>
      <c r="AV64" s="143">
        <f t="shared" si="32"/>
        <v>0</v>
      </c>
      <c r="AW64" s="143">
        <f>'[4]Populations-merg-FY20'!K57</f>
        <v>632</v>
      </c>
      <c r="AX64" s="151">
        <f t="shared" si="33"/>
        <v>1257.294645125228</v>
      </c>
      <c r="AY64" s="152">
        <f>'[4]Populations-merg-FY20'!G57</f>
        <v>0</v>
      </c>
      <c r="AZ64" s="171">
        <f t="shared" si="34"/>
        <v>0</v>
      </c>
      <c r="BA64" s="172">
        <f t="shared" si="35"/>
        <v>794610.21571914409</v>
      </c>
      <c r="BB64" s="182">
        <f t="shared" si="42"/>
        <v>793352.92107401881</v>
      </c>
      <c r="BC64" s="392">
        <f>'[4]Spc Sch Calculations-FY20'!C55</f>
        <v>0</v>
      </c>
      <c r="BD64" s="200">
        <f t="shared" si="37"/>
        <v>0</v>
      </c>
      <c r="BE64" s="393">
        <f>'[4]Spc Sch Calculations-FY20'!D55</f>
        <v>0</v>
      </c>
      <c r="BF64" s="186">
        <f t="shared" si="38"/>
        <v>0</v>
      </c>
      <c r="BG64" s="394">
        <f>'[4]Spc Sch Calculations-FY20'!E55</f>
        <v>1</v>
      </c>
      <c r="BH64" s="186">
        <f t="shared" si="39"/>
        <v>1257.294645125228</v>
      </c>
      <c r="BI64" s="392">
        <f>'[4]Spc Sch Calculations-FY20'!F55</f>
        <v>0</v>
      </c>
      <c r="BJ64" s="186">
        <f t="shared" si="40"/>
        <v>0</v>
      </c>
      <c r="BK64" s="395">
        <f t="shared" si="41"/>
        <v>1257.294645125228</v>
      </c>
      <c r="BL64" s="13"/>
      <c r="BM64" s="192"/>
      <c r="BN64" s="192"/>
      <c r="BO64" s="192"/>
      <c r="BP64" s="192"/>
    </row>
    <row r="65" spans="1:68" s="2" customFormat="1" ht="14.5" x14ac:dyDescent="0.35">
      <c r="A65" s="181">
        <v>4700001</v>
      </c>
      <c r="B65" s="127" t="s">
        <v>154</v>
      </c>
      <c r="C65" s="127">
        <f>'[4]2019-2020 PRELIMINARY-Merged'!F58</f>
        <v>1370634.003978339</v>
      </c>
      <c r="D65" s="127">
        <f>'[4]2019-2020 PRELIMINARY-Merged'!G58</f>
        <v>330495.31338816573</v>
      </c>
      <c r="E65" s="127">
        <f>'[4]2019-2020 PRELIMINARY-Merged'!H58</f>
        <v>680023.59894692607</v>
      </c>
      <c r="F65" s="127">
        <f>'[4]2019-2020 PRELIMINARY-Merged'!I58</f>
        <v>687123.48808349087</v>
      </c>
      <c r="G65" s="127">
        <f>'[4]2019-2020 PRELIMINARY-Merged'!J58</f>
        <v>3068276.4043969214</v>
      </c>
      <c r="H65" s="127">
        <f>'[4]2019-2020 PRELIMINARY-Merged'!K58</f>
        <v>1337680.2422246439</v>
      </c>
      <c r="I65" s="127">
        <f>'[4]2019-2020 PRELIMINARY-Merged'!L58</f>
        <v>327436.13701352431</v>
      </c>
      <c r="J65" s="127">
        <f>'[4]2019-2020 PRELIMINARY-Merged'!M58</f>
        <v>656136.61072384892</v>
      </c>
      <c r="K65" s="127">
        <f>'[4]2019-2020 PRELIMINARY-Merged'!N58</f>
        <v>673237.86215988488</v>
      </c>
      <c r="L65" s="127">
        <f>'[4]2019-2020 PRELIMINARY-Merged'!O58</f>
        <v>2994490.8521219022</v>
      </c>
      <c r="M65" s="127">
        <f t="shared" si="11"/>
        <v>2994490.8521219022</v>
      </c>
      <c r="N65" s="127">
        <f>'[4]Hold Harmless Base-20'!Y57</f>
        <v>2768261.9182037944</v>
      </c>
      <c r="O65" s="398">
        <f t="shared" si="3"/>
        <v>226228.93391810777</v>
      </c>
      <c r="P65" s="399">
        <f t="shared" si="12"/>
        <v>226228.93391810777</v>
      </c>
      <c r="Q65" s="400">
        <f t="shared" si="13"/>
        <v>186847.11567586768</v>
      </c>
      <c r="R65" s="401">
        <f>M65-Q65</f>
        <v>2807643.7364460346</v>
      </c>
      <c r="S65" s="402">
        <f t="shared" si="4"/>
        <v>1.0142261893584814</v>
      </c>
      <c r="T65" s="403">
        <f t="shared" si="5"/>
        <v>0.93760304342106526</v>
      </c>
      <c r="U65" s="161" t="b">
        <f t="shared" si="15"/>
        <v>0</v>
      </c>
      <c r="V65" s="127">
        <f t="shared" si="6"/>
        <v>2781276.5376047115</v>
      </c>
      <c r="W65" s="127">
        <f t="shared" si="7"/>
        <v>2781276.5376047092</v>
      </c>
      <c r="X65" s="127">
        <f t="shared" si="8"/>
        <v>2781276.5376047092</v>
      </c>
      <c r="Y65" s="127">
        <f>'[4]Hold Harmless Base-20'!L57</f>
        <v>1236614.1171542199</v>
      </c>
      <c r="Z65" s="127">
        <f>'[4]Hold Harmless Base-20'!M57</f>
        <v>298179.65190040082</v>
      </c>
      <c r="AA65" s="127">
        <f>'[4]Hold Harmless Base-20'!N57</f>
        <v>613531.24175742967</v>
      </c>
      <c r="AB65" s="127">
        <f>'[4]Hold Harmless Base-20'!O57</f>
        <v>619936.9073917435</v>
      </c>
      <c r="AC65" s="127">
        <f t="shared" si="16"/>
        <v>2768261.9182037944</v>
      </c>
      <c r="AD65" s="404">
        <f>'[4]Populations-merg-FY20'!M58</f>
        <v>0.22073304157549234</v>
      </c>
      <c r="AE65" s="405">
        <f t="shared" si="17"/>
        <v>0</v>
      </c>
      <c r="AF65" s="405">
        <f t="shared" si="18"/>
        <v>0.9</v>
      </c>
      <c r="AG65" s="405">
        <f t="shared" si="19"/>
        <v>0</v>
      </c>
      <c r="AH65" s="406">
        <f t="shared" si="20"/>
        <v>0.9</v>
      </c>
      <c r="AI65" s="127">
        <f t="shared" si="21"/>
        <v>2491435.7263834151</v>
      </c>
      <c r="AJ65" s="127">
        <f t="shared" si="22"/>
        <v>0</v>
      </c>
      <c r="AK65" s="127">
        <f t="shared" si="23"/>
        <v>2781276.5376047092</v>
      </c>
      <c r="AL65" s="127">
        <f t="shared" si="24"/>
        <v>2779164.5933248256</v>
      </c>
      <c r="AM65" s="127">
        <f t="shared" si="25"/>
        <v>2779164.5933248256</v>
      </c>
      <c r="AN65" s="127">
        <f t="shared" si="26"/>
        <v>0</v>
      </c>
      <c r="AO65" s="127">
        <f t="shared" si="27"/>
        <v>2779164.5933248256</v>
      </c>
      <c r="AP65" s="127">
        <f t="shared" si="9"/>
        <v>2779158.8124635955</v>
      </c>
      <c r="AQ65" s="127">
        <f t="shared" si="28"/>
        <v>2779158.8124635955</v>
      </c>
      <c r="AR65" s="127">
        <f t="shared" si="29"/>
        <v>0</v>
      </c>
      <c r="AS65" s="127">
        <f t="shared" si="30"/>
        <v>2779158.8124635955</v>
      </c>
      <c r="AT65" s="127">
        <f t="shared" si="10"/>
        <v>2779158.8124635955</v>
      </c>
      <c r="AU65" s="127">
        <f t="shared" si="31"/>
        <v>2779158.8124635955</v>
      </c>
      <c r="AV65" s="127">
        <f t="shared" si="32"/>
        <v>0</v>
      </c>
      <c r="AW65" s="127">
        <f>'[4]Populations-merg-FY20'!K58</f>
        <v>2421</v>
      </c>
      <c r="AX65" s="407">
        <f t="shared" si="33"/>
        <v>1147.9383777214355</v>
      </c>
      <c r="AY65" s="408">
        <f>'[4]Populations-merg-FY20'!G58</f>
        <v>0</v>
      </c>
      <c r="AZ65" s="171">
        <f t="shared" si="34"/>
        <v>0</v>
      </c>
      <c r="BA65" s="172">
        <f>AU65-AZ65</f>
        <v>2779158.8124635955</v>
      </c>
      <c r="BB65" s="182">
        <f t="shared" si="42"/>
        <v>2778010.8740858743</v>
      </c>
      <c r="BC65" s="409">
        <f>'[4]Spc Sch Calculations-FY20'!C56</f>
        <v>0</v>
      </c>
      <c r="BD65" s="410">
        <f t="shared" si="37"/>
        <v>0</v>
      </c>
      <c r="BE65" s="411">
        <f>'[4]Spc Sch Calculations-FY20'!D56</f>
        <v>0</v>
      </c>
      <c r="BF65" s="412">
        <f t="shared" si="38"/>
        <v>0</v>
      </c>
      <c r="BG65" s="413">
        <f>'[4]Spc Sch Calculations-FY20'!E56</f>
        <v>1</v>
      </c>
      <c r="BH65" s="412">
        <f t="shared" si="39"/>
        <v>1147.9383777214355</v>
      </c>
      <c r="BI65" s="409">
        <f>'[4]Spc Sch Calculations-FY20'!F56</f>
        <v>0</v>
      </c>
      <c r="BJ65" s="412">
        <f t="shared" si="40"/>
        <v>0</v>
      </c>
      <c r="BK65" s="414">
        <f t="shared" si="41"/>
        <v>1147.9383777214355</v>
      </c>
      <c r="BL65" s="285"/>
      <c r="BM65" s="415"/>
      <c r="BN65" s="415"/>
      <c r="BO65" s="415"/>
      <c r="BP65" s="415"/>
    </row>
    <row r="66" spans="1:68" ht="14.5" x14ac:dyDescent="0.35">
      <c r="A66" s="181">
        <v>4701590</v>
      </c>
      <c r="B66" s="143" t="s">
        <v>155</v>
      </c>
      <c r="C66" s="127">
        <f>'[4]2019-2020 PRELIMINARY-Merged'!F59</f>
        <v>5301982.853877265</v>
      </c>
      <c r="D66" s="127">
        <f>'[4]2019-2020 PRELIMINARY-Merged'!G59</f>
        <v>1278445.2157065701</v>
      </c>
      <c r="E66" s="127">
        <f>'[4]2019-2020 PRELIMINARY-Merged'!H59</f>
        <v>3602235.8688866077</v>
      </c>
      <c r="F66" s="127">
        <f>'[4]2019-2020 PRELIMINARY-Merged'!I59</f>
        <v>3639845.5567745846</v>
      </c>
      <c r="G66" s="127">
        <f>'[4]2019-2020 PRELIMINARY-Merged'!J59</f>
        <v>13822509.495245026</v>
      </c>
      <c r="H66" s="127">
        <f>'[4]2019-2020 PRELIMINARY-Merged'!K59</f>
        <v>5292729.0508830594</v>
      </c>
      <c r="I66" s="127">
        <f>'[4]2019-2020 PRELIMINARY-Merged'!L59</f>
        <v>1295549.3398020659</v>
      </c>
      <c r="J66" s="127">
        <f>'[4]2019-2020 PRELIMINARY-Merged'!M59</f>
        <v>3615424.7602929124</v>
      </c>
      <c r="K66" s="127">
        <f>'[4]2019-2020 PRELIMINARY-Merged'!N59</f>
        <v>3709655.5757409781</v>
      </c>
      <c r="L66" s="127">
        <f>'[4]2019-2020 PRELIMINARY-Merged'!O59</f>
        <v>13913358.726719016</v>
      </c>
      <c r="M66" s="127">
        <f t="shared" si="11"/>
        <v>13913358.726719016</v>
      </c>
      <c r="N66" s="127">
        <f>'[4]Hold Harmless Base-20'!Y58</f>
        <v>12971480.275323769</v>
      </c>
      <c r="O66" s="162">
        <f t="shared" si="3"/>
        <v>941878.45139524713</v>
      </c>
      <c r="P66" s="163">
        <f t="shared" si="12"/>
        <v>941878.45139524713</v>
      </c>
      <c r="Q66" s="387">
        <f t="shared" si="13"/>
        <v>777916.72759312112</v>
      </c>
      <c r="R66" s="165">
        <f t="shared" si="14"/>
        <v>13135441.999125894</v>
      </c>
      <c r="S66" s="166">
        <f t="shared" si="4"/>
        <v>1.0126401706144545</v>
      </c>
      <c r="T66" s="167">
        <f t="shared" si="5"/>
        <v>0.94408850207396566</v>
      </c>
      <c r="U66" s="149" t="b">
        <f t="shared" si="15"/>
        <v>0</v>
      </c>
      <c r="V66" s="143">
        <f t="shared" si="6"/>
        <v>13012084.178985214</v>
      </c>
      <c r="W66" s="143">
        <f t="shared" si="7"/>
        <v>13012084.178985203</v>
      </c>
      <c r="X66" s="143">
        <f t="shared" si="8"/>
        <v>13012084.178985203</v>
      </c>
      <c r="Y66" s="143">
        <f>'[4]Hold Harmless Base-20'!L58</f>
        <v>4975548.4727887046</v>
      </c>
      <c r="Z66" s="143">
        <f>'[4]Hold Harmless Base-20'!M58</f>
        <v>1199733.4423481144</v>
      </c>
      <c r="AA66" s="143">
        <f>'[4]Hold Harmless Base-20'!N58</f>
        <v>3380452.1195228961</v>
      </c>
      <c r="AB66" s="143">
        <f>'[4]Hold Harmless Base-20'!O58</f>
        <v>3415746.2406640532</v>
      </c>
      <c r="AC66" s="143">
        <f t="shared" si="16"/>
        <v>12971480.275323769</v>
      </c>
      <c r="AD66" s="168">
        <f>'[4]Populations-merg-FY20'!M59</f>
        <v>0.17710190204906734</v>
      </c>
      <c r="AE66" s="169">
        <f t="shared" si="17"/>
        <v>0</v>
      </c>
      <c r="AF66" s="169">
        <f t="shared" si="18"/>
        <v>0.9</v>
      </c>
      <c r="AG66" s="169">
        <f t="shared" si="19"/>
        <v>0</v>
      </c>
      <c r="AH66" s="170">
        <f t="shared" si="20"/>
        <v>0.9</v>
      </c>
      <c r="AI66" s="143">
        <f t="shared" si="21"/>
        <v>11674332.247791393</v>
      </c>
      <c r="AJ66" s="143">
        <f t="shared" si="22"/>
        <v>0</v>
      </c>
      <c r="AK66" s="143">
        <f t="shared" si="23"/>
        <v>13012084.178985203</v>
      </c>
      <c r="AL66" s="143">
        <f t="shared" si="24"/>
        <v>13002203.537351906</v>
      </c>
      <c r="AM66" s="143">
        <f t="shared" si="25"/>
        <v>13002203.537351906</v>
      </c>
      <c r="AN66" s="143">
        <f t="shared" si="26"/>
        <v>0</v>
      </c>
      <c r="AO66" s="143">
        <f t="shared" si="27"/>
        <v>13002203.537351906</v>
      </c>
      <c r="AP66" s="143">
        <f t="shared" si="9"/>
        <v>13002176.491838118</v>
      </c>
      <c r="AQ66" s="143">
        <f t="shared" si="28"/>
        <v>13002176.491838118</v>
      </c>
      <c r="AR66" s="143">
        <f t="shared" si="29"/>
        <v>0</v>
      </c>
      <c r="AS66" s="143">
        <f t="shared" si="30"/>
        <v>13002176.491838118</v>
      </c>
      <c r="AT66" s="143">
        <f t="shared" si="10"/>
        <v>13002176.491838118</v>
      </c>
      <c r="AU66" s="127">
        <f t="shared" si="31"/>
        <v>13002176.491838118</v>
      </c>
      <c r="AV66" s="143">
        <f t="shared" si="32"/>
        <v>0</v>
      </c>
      <c r="AW66" s="143">
        <f>'[4]Populations-merg-FY20'!K59</f>
        <v>9637</v>
      </c>
      <c r="AX66" s="151">
        <f t="shared" si="33"/>
        <v>1349.1933684588687</v>
      </c>
      <c r="AY66" s="152">
        <f>'[4]Populations-merg-FY20'!G59</f>
        <v>110</v>
      </c>
      <c r="AZ66" s="171">
        <f t="shared" si="34"/>
        <v>148411.27053047557</v>
      </c>
      <c r="BA66" s="172">
        <f t="shared" si="35"/>
        <v>12853765.221307643</v>
      </c>
      <c r="BB66" s="182">
        <f t="shared" si="42"/>
        <v>12841622.480991513</v>
      </c>
      <c r="BC66" s="392">
        <f>'[4]Spc Sch Calculations-FY20'!C57</f>
        <v>5</v>
      </c>
      <c r="BD66" s="200">
        <f t="shared" si="37"/>
        <v>6745.9668422943432</v>
      </c>
      <c r="BE66" s="393">
        <f>'[4]Spc Sch Calculations-FY20'!D57</f>
        <v>0</v>
      </c>
      <c r="BF66" s="186">
        <f t="shared" si="38"/>
        <v>0</v>
      </c>
      <c r="BG66" s="394">
        <f>'[4]Spc Sch Calculations-FY20'!E57</f>
        <v>4</v>
      </c>
      <c r="BH66" s="186">
        <f t="shared" si="39"/>
        <v>5396.7734738354748</v>
      </c>
      <c r="BI66" s="392">
        <f>'[4]Spc Sch Calculations-FY20'!F57</f>
        <v>0</v>
      </c>
      <c r="BJ66" s="186">
        <f t="shared" si="40"/>
        <v>0</v>
      </c>
      <c r="BK66" s="395">
        <f t="shared" si="41"/>
        <v>12142.740316129817</v>
      </c>
      <c r="BL66" s="13"/>
      <c r="BM66" s="194"/>
      <c r="BN66" s="195"/>
      <c r="BO66" s="196"/>
      <c r="BP66" s="194"/>
    </row>
    <row r="67" spans="1:68" ht="14.5" x14ac:dyDescent="0.35">
      <c r="A67" s="181">
        <v>4701620</v>
      </c>
      <c r="B67" s="143" t="s">
        <v>156</v>
      </c>
      <c r="C67" s="127">
        <f>'[4]2019-2020 PRELIMINARY-Merged'!F60</f>
        <v>216663.7944433112</v>
      </c>
      <c r="D67" s="127">
        <f>'[4]2019-2020 PRELIMINARY-Merged'!G60</f>
        <v>52243.245415311416</v>
      </c>
      <c r="E67" s="127">
        <f>'[4]2019-2020 PRELIMINARY-Merged'!H60</f>
        <v>152369.4248751796</v>
      </c>
      <c r="F67" s="127">
        <f>'[4]2019-2020 PRELIMINARY-Merged'!I60</f>
        <v>153960.26087865245</v>
      </c>
      <c r="G67" s="127">
        <f>'[4]2019-2020 PRELIMINARY-Merged'!J60</f>
        <v>575236.72561245458</v>
      </c>
      <c r="H67" s="127">
        <f>'[4]2019-2020 PRELIMINARY-Merged'!K60</f>
        <v>205830.60472114562</v>
      </c>
      <c r="I67" s="127">
        <f>'[4]2019-2020 PRELIMINARY-Merged'!L60</f>
        <v>49631.083144545846</v>
      </c>
      <c r="J67" s="127">
        <f>'[4]2019-2020 PRELIMINARY-Merged'!M60</f>
        <v>144750.95363142062</v>
      </c>
      <c r="K67" s="127">
        <f>'[4]2019-2020 PRELIMINARY-Merged'!N60</f>
        <v>146262.24783471983</v>
      </c>
      <c r="L67" s="127">
        <f>'[4]2019-2020 PRELIMINARY-Merged'!O60</f>
        <v>546474.88933183195</v>
      </c>
      <c r="M67" s="127">
        <f t="shared" si="11"/>
        <v>546474.88933183195</v>
      </c>
      <c r="N67" s="127">
        <f>'[4]Hold Harmless Base-20'!Y59</f>
        <v>523821.93688095192</v>
      </c>
      <c r="O67" s="162">
        <f t="shared" si="3"/>
        <v>22652.952450880024</v>
      </c>
      <c r="P67" s="163">
        <f t="shared" si="12"/>
        <v>22652.952450880024</v>
      </c>
      <c r="Q67" s="387">
        <f t="shared" si="13"/>
        <v>18709.537960876729</v>
      </c>
      <c r="R67" s="165">
        <f t="shared" si="14"/>
        <v>527765.35137095524</v>
      </c>
      <c r="S67" s="166">
        <f t="shared" si="4"/>
        <v>1.0075281583537414</v>
      </c>
      <c r="T67" s="167">
        <f t="shared" si="5"/>
        <v>0.96576322475905041</v>
      </c>
      <c r="U67" s="149" t="b">
        <f t="shared" si="15"/>
        <v>0</v>
      </c>
      <c r="V67" s="143">
        <f t="shared" si="6"/>
        <v>522808.99106764502</v>
      </c>
      <c r="W67" s="143">
        <f t="shared" si="7"/>
        <v>522808.99106764462</v>
      </c>
      <c r="X67" s="143">
        <f t="shared" si="8"/>
        <v>522808.99106764462</v>
      </c>
      <c r="Y67" s="143">
        <f>'[4]Hold Harmless Base-20'!L59</f>
        <v>197298.33545734655</v>
      </c>
      <c r="Z67" s="143">
        <f>'[4]Hold Harmless Base-20'!M59</f>
        <v>47573.73231561073</v>
      </c>
      <c r="AA67" s="143">
        <f>'[4]Hold Harmless Base-20'!N59</f>
        <v>138750.61119328713</v>
      </c>
      <c r="AB67" s="143">
        <f>'[4]Hold Harmless Base-20'!O59</f>
        <v>140199.25791470753</v>
      </c>
      <c r="AC67" s="143">
        <f t="shared" si="16"/>
        <v>523821.93688095192</v>
      </c>
      <c r="AD67" s="168">
        <f>'[4]Populations-merg-FY20'!M60</f>
        <v>0.35493230174081236</v>
      </c>
      <c r="AE67" s="169">
        <f t="shared" si="17"/>
        <v>0</v>
      </c>
      <c r="AF67" s="169">
        <f t="shared" si="18"/>
        <v>0</v>
      </c>
      <c r="AG67" s="169">
        <f t="shared" si="19"/>
        <v>0.95</v>
      </c>
      <c r="AH67" s="170">
        <f t="shared" si="20"/>
        <v>0.95</v>
      </c>
      <c r="AI67" s="143">
        <f t="shared" si="21"/>
        <v>497630.84003690432</v>
      </c>
      <c r="AJ67" s="143">
        <f t="shared" si="22"/>
        <v>0</v>
      </c>
      <c r="AK67" s="143">
        <f t="shared" si="23"/>
        <v>522808.99106764462</v>
      </c>
      <c r="AL67" s="143">
        <f t="shared" si="24"/>
        <v>522411.99945489835</v>
      </c>
      <c r="AM67" s="143">
        <f t="shared" si="25"/>
        <v>522411.99945489835</v>
      </c>
      <c r="AN67" s="143">
        <f t="shared" si="26"/>
        <v>0</v>
      </c>
      <c r="AO67" s="143">
        <f t="shared" si="27"/>
        <v>522411.99945489835</v>
      </c>
      <c r="AP67" s="143">
        <f t="shared" si="9"/>
        <v>522410.91280055593</v>
      </c>
      <c r="AQ67" s="143">
        <f t="shared" si="28"/>
        <v>522410.91280055593</v>
      </c>
      <c r="AR67" s="143">
        <f t="shared" si="29"/>
        <v>0</v>
      </c>
      <c r="AS67" s="143">
        <f t="shared" si="30"/>
        <v>522410.91280055593</v>
      </c>
      <c r="AT67" s="143">
        <f t="shared" si="10"/>
        <v>522410.91280055593</v>
      </c>
      <c r="AU67" s="127">
        <f t="shared" si="31"/>
        <v>522410.91280055593</v>
      </c>
      <c r="AV67" s="143">
        <f t="shared" si="32"/>
        <v>0</v>
      </c>
      <c r="AW67" s="143">
        <f>'[4]Populations-merg-FY20'!K60</f>
        <v>367</v>
      </c>
      <c r="AX67" s="151">
        <f t="shared" si="33"/>
        <v>1423.4629776581905</v>
      </c>
      <c r="AY67" s="152">
        <f>'[4]Populations-merg-FY20'!G60</f>
        <v>0</v>
      </c>
      <c r="AZ67" s="171">
        <f t="shared" si="34"/>
        <v>0</v>
      </c>
      <c r="BA67" s="172">
        <f t="shared" si="35"/>
        <v>522410.91280055593</v>
      </c>
      <c r="BB67" s="182">
        <f t="shared" si="42"/>
        <v>522410.91280055593</v>
      </c>
      <c r="BC67" s="392">
        <f>'[4]Spc Sch Calculations-FY20'!C58</f>
        <v>0</v>
      </c>
      <c r="BD67" s="200">
        <f t="shared" si="37"/>
        <v>0</v>
      </c>
      <c r="BE67" s="393">
        <f>'[4]Spc Sch Calculations-FY20'!D58</f>
        <v>0</v>
      </c>
      <c r="BF67" s="186">
        <f t="shared" si="38"/>
        <v>0</v>
      </c>
      <c r="BG67" s="394">
        <f>'[4]Spc Sch Calculations-FY20'!E58</f>
        <v>0</v>
      </c>
      <c r="BH67" s="186">
        <f t="shared" si="39"/>
        <v>0</v>
      </c>
      <c r="BI67" s="392">
        <f>'[4]Spc Sch Calculations-FY20'!F58</f>
        <v>0</v>
      </c>
      <c r="BJ67" s="186">
        <f t="shared" si="40"/>
        <v>0</v>
      </c>
      <c r="BK67" s="395">
        <f t="shared" si="41"/>
        <v>0</v>
      </c>
      <c r="BL67" s="13"/>
    </row>
    <row r="68" spans="1:68" ht="14.5" x14ac:dyDescent="0.35">
      <c r="A68" s="181">
        <v>4701650</v>
      </c>
      <c r="B68" s="143" t="s">
        <v>157</v>
      </c>
      <c r="C68" s="127">
        <f>'[4]2019-2020 PRELIMINARY-Merged'!F61</f>
        <v>582480.20100339467</v>
      </c>
      <c r="D68" s="127">
        <f>'[4]2019-2020 PRELIMINARY-Merged'!G61</f>
        <v>140451.04383391692</v>
      </c>
      <c r="E68" s="127">
        <f>'[4]2019-2020 PRELIMINARY-Merged'!H61</f>
        <v>314258.68297626555</v>
      </c>
      <c r="F68" s="127">
        <f>'[4]2019-2020 PRELIMINARY-Merged'!I61</f>
        <v>317539.74824045581</v>
      </c>
      <c r="G68" s="127">
        <f>'[4]2019-2020 PRELIMINARY-Merged'!J61</f>
        <v>1354729.676054033</v>
      </c>
      <c r="H68" s="127">
        <f>'[4]2019-2020 PRELIMINARY-Merged'!K61</f>
        <v>605877.46726690105</v>
      </c>
      <c r="I68" s="127">
        <f>'[4]2019-2020 PRELIMINARY-Merged'!L61</f>
        <v>148306.12811884235</v>
      </c>
      <c r="J68" s="127">
        <f>'[4]2019-2020 PRELIMINARY-Merged'!M61</f>
        <v>331784.2403139447</v>
      </c>
      <c r="K68" s="127">
        <f>'[4]2019-2020 PRELIMINARY-Merged'!N61</f>
        <v>340431.71650013642</v>
      </c>
      <c r="L68" s="127">
        <f>'[4]2019-2020 PRELIMINARY-Merged'!O61</f>
        <v>1426399.5521998247</v>
      </c>
      <c r="M68" s="127">
        <f t="shared" si="11"/>
        <v>1426399.5521998247</v>
      </c>
      <c r="N68" s="127">
        <f>'[4]Hold Harmless Base-20'!Y60</f>
        <v>1176910.065846456</v>
      </c>
      <c r="O68" s="162">
        <f t="shared" si="3"/>
        <v>249489.48635336873</v>
      </c>
      <c r="P68" s="163">
        <f t="shared" si="12"/>
        <v>249489.48635336873</v>
      </c>
      <c r="Q68" s="387">
        <f t="shared" si="13"/>
        <v>206058.48292356488</v>
      </c>
      <c r="R68" s="165">
        <f t="shared" si="14"/>
        <v>1220341.0692762597</v>
      </c>
      <c r="S68" s="166">
        <f t="shared" si="4"/>
        <v>1.0369025677408641</v>
      </c>
      <c r="T68" s="167">
        <f t="shared" si="5"/>
        <v>0.85553943661453269</v>
      </c>
      <c r="U68" s="149" t="b">
        <f t="shared" si="15"/>
        <v>0</v>
      </c>
      <c r="V68" s="143">
        <f t="shared" si="6"/>
        <v>1208880.5783278712</v>
      </c>
      <c r="W68" s="143">
        <f t="shared" si="7"/>
        <v>1208880.5783278702</v>
      </c>
      <c r="X68" s="143">
        <f t="shared" si="8"/>
        <v>1208880.5783278702</v>
      </c>
      <c r="Y68" s="143">
        <f>'[4]Hold Harmless Base-20'!L60</f>
        <v>506024.79877308017</v>
      </c>
      <c r="Z68" s="143">
        <f>'[4]Hold Harmless Base-20'!M60</f>
        <v>122015.66863748674</v>
      </c>
      <c r="AA68" s="143">
        <f>'[4]Hold Harmless Base-20'!N60</f>
        <v>273009.60022644821</v>
      </c>
      <c r="AB68" s="143">
        <f>'[4]Hold Harmless Base-20'!O60</f>
        <v>275859.99820944085</v>
      </c>
      <c r="AC68" s="143">
        <f t="shared" si="16"/>
        <v>1176910.065846456</v>
      </c>
      <c r="AD68" s="168">
        <f>'[4]Populations-merg-FY20'!M61</f>
        <v>0.30315388798259923</v>
      </c>
      <c r="AE68" s="169">
        <f t="shared" si="17"/>
        <v>0</v>
      </c>
      <c r="AF68" s="169">
        <f t="shared" si="18"/>
        <v>0</v>
      </c>
      <c r="AG68" s="169">
        <f t="shared" si="19"/>
        <v>0.95</v>
      </c>
      <c r="AH68" s="170">
        <f t="shared" si="20"/>
        <v>0.95</v>
      </c>
      <c r="AI68" s="143">
        <f t="shared" si="21"/>
        <v>1118064.5625541331</v>
      </c>
      <c r="AJ68" s="143">
        <f t="shared" si="22"/>
        <v>0</v>
      </c>
      <c r="AK68" s="143">
        <f t="shared" si="23"/>
        <v>1208880.5783278702</v>
      </c>
      <c r="AL68" s="143">
        <f t="shared" si="24"/>
        <v>1207962.6227100298</v>
      </c>
      <c r="AM68" s="143">
        <f t="shared" si="25"/>
        <v>1207962.6227100298</v>
      </c>
      <c r="AN68" s="143">
        <f t="shared" si="26"/>
        <v>0</v>
      </c>
      <c r="AO68" s="143">
        <f t="shared" si="27"/>
        <v>1207962.6227100298</v>
      </c>
      <c r="AP68" s="143">
        <f t="shared" si="9"/>
        <v>1207960.1100613333</v>
      </c>
      <c r="AQ68" s="143">
        <f t="shared" si="28"/>
        <v>1207960.1100613333</v>
      </c>
      <c r="AR68" s="143">
        <f t="shared" si="29"/>
        <v>0</v>
      </c>
      <c r="AS68" s="143">
        <f t="shared" si="30"/>
        <v>1207960.1100613333</v>
      </c>
      <c r="AT68" s="143">
        <f t="shared" si="10"/>
        <v>1207960.1100613333</v>
      </c>
      <c r="AU68" s="127">
        <f t="shared" si="31"/>
        <v>1207960.1100613333</v>
      </c>
      <c r="AV68" s="143">
        <f t="shared" si="32"/>
        <v>0</v>
      </c>
      <c r="AW68" s="143">
        <f>'[4]Populations-merg-FY20'!K61</f>
        <v>1115</v>
      </c>
      <c r="AX68" s="151">
        <f t="shared" si="33"/>
        <v>1083.372296019133</v>
      </c>
      <c r="AY68" s="152">
        <f>'[4]Populations-merg-FY20'!G61</f>
        <v>0</v>
      </c>
      <c r="AZ68" s="171">
        <f t="shared" si="34"/>
        <v>0</v>
      </c>
      <c r="BA68" s="172">
        <f t="shared" si="35"/>
        <v>1207960.1100613333</v>
      </c>
      <c r="BB68" s="182">
        <f t="shared" si="42"/>
        <v>1203626.6208772568</v>
      </c>
      <c r="BC68" s="392">
        <f>'[4]Spc Sch Calculations-FY20'!C59</f>
        <v>2</v>
      </c>
      <c r="BD68" s="200">
        <f t="shared" si="37"/>
        <v>2166.7445920382661</v>
      </c>
      <c r="BE68" s="393">
        <f>'[4]Spc Sch Calculations-FY20'!D59</f>
        <v>1</v>
      </c>
      <c r="BF68" s="186">
        <f t="shared" si="38"/>
        <v>1083.372296019133</v>
      </c>
      <c r="BG68" s="394">
        <f>'[4]Spc Sch Calculations-FY20'!E59</f>
        <v>1</v>
      </c>
      <c r="BH68" s="186">
        <f t="shared" si="39"/>
        <v>1083.372296019133</v>
      </c>
      <c r="BI68" s="392">
        <f>'[4]Spc Sch Calculations-FY20'!F59</f>
        <v>0</v>
      </c>
      <c r="BJ68" s="186">
        <f t="shared" si="40"/>
        <v>0</v>
      </c>
      <c r="BK68" s="395">
        <f t="shared" si="41"/>
        <v>4333.4891840765322</v>
      </c>
      <c r="BL68" s="13"/>
    </row>
    <row r="69" spans="1:68" ht="14.5" x14ac:dyDescent="0.35">
      <c r="A69" s="181">
        <v>4701680</v>
      </c>
      <c r="B69" s="143" t="s">
        <v>158</v>
      </c>
      <c r="C69" s="127">
        <f>'[4]2019-2020 PRELIMINARY-Merged'!F62</f>
        <v>615450.77841868147</v>
      </c>
      <c r="D69" s="127">
        <f>'[4]2019-2020 PRELIMINARY-Merged'!G62</f>
        <v>148401.10291885558</v>
      </c>
      <c r="E69" s="127">
        <f>'[4]2019-2020 PRELIMINARY-Merged'!H62</f>
        <v>332908.47706537502</v>
      </c>
      <c r="F69" s="127">
        <f>'[4]2019-2020 PRELIMINARY-Merged'!I62</f>
        <v>336384.25832274195</v>
      </c>
      <c r="G69" s="127">
        <f>'[4]2019-2020 PRELIMINARY-Merged'!J62</f>
        <v>1433144.6167256539</v>
      </c>
      <c r="H69" s="127">
        <f>'[4]2019-2020 PRELIMINARY-Merged'!K62</f>
        <v>587651.43589059485</v>
      </c>
      <c r="I69" s="127">
        <f>'[4]2019-2020 PRELIMINARY-Merged'!L62</f>
        <v>143844.77695391822</v>
      </c>
      <c r="J69" s="127">
        <f>'[4]2019-2020 PRELIMINARY-Merged'!M62</f>
        <v>302656.26107708184</v>
      </c>
      <c r="K69" s="127">
        <f>'[4]2019-2020 PRELIMINARY-Merged'!N62</f>
        <v>310544.55862789199</v>
      </c>
      <c r="L69" s="127">
        <f>'[4]2019-2020 PRELIMINARY-Merged'!O62</f>
        <v>1344697.032549487</v>
      </c>
      <c r="M69" s="127">
        <f t="shared" si="11"/>
        <v>1344697.032549487</v>
      </c>
      <c r="N69" s="127">
        <f>'[4]Hold Harmless Base-20'!Y61</f>
        <v>1203125.0120597011</v>
      </c>
      <c r="O69" s="162">
        <f t="shared" si="3"/>
        <v>141572.02048978582</v>
      </c>
      <c r="P69" s="163">
        <f t="shared" si="12"/>
        <v>141572.02048978582</v>
      </c>
      <c r="Q69" s="387">
        <f t="shared" si="13"/>
        <v>116927.23486243696</v>
      </c>
      <c r="R69" s="165">
        <f t="shared" si="14"/>
        <v>1227769.79768705</v>
      </c>
      <c r="S69" s="166">
        <f t="shared" si="4"/>
        <v>1.0204839774589658</v>
      </c>
      <c r="T69" s="167">
        <f t="shared" si="5"/>
        <v>0.91304566602579018</v>
      </c>
      <c r="U69" s="149" t="b">
        <f t="shared" si="15"/>
        <v>0</v>
      </c>
      <c r="V69" s="143">
        <f t="shared" si="6"/>
        <v>1216239.5419189292</v>
      </c>
      <c r="W69" s="143">
        <f t="shared" si="7"/>
        <v>1216239.541918928</v>
      </c>
      <c r="X69" s="143">
        <f t="shared" si="8"/>
        <v>1216239.541918928</v>
      </c>
      <c r="Y69" s="143">
        <f>'[4]Hold Harmless Base-20'!L61</f>
        <v>516670.97413999157</v>
      </c>
      <c r="Z69" s="143">
        <f>'[4]Hold Harmless Base-20'!M61</f>
        <v>124582.73690958561</v>
      </c>
      <c r="AA69" s="143">
        <f>'[4]Hold Harmless Base-20'!N61</f>
        <v>279476.69119335595</v>
      </c>
      <c r="AB69" s="143">
        <f>'[4]Hold Harmless Base-20'!O61</f>
        <v>282394.60981676792</v>
      </c>
      <c r="AC69" s="143">
        <f t="shared" si="16"/>
        <v>1203125.0120597011</v>
      </c>
      <c r="AD69" s="168">
        <f>'[4]Populations-merg-FY20'!M62</f>
        <v>0.26998722860791824</v>
      </c>
      <c r="AE69" s="169">
        <f t="shared" si="17"/>
        <v>0</v>
      </c>
      <c r="AF69" s="169">
        <f t="shared" si="18"/>
        <v>0.9</v>
      </c>
      <c r="AG69" s="169">
        <f t="shared" si="19"/>
        <v>0</v>
      </c>
      <c r="AH69" s="170">
        <f t="shared" si="20"/>
        <v>0.9</v>
      </c>
      <c r="AI69" s="143">
        <f t="shared" si="21"/>
        <v>1082812.5108537311</v>
      </c>
      <c r="AJ69" s="143">
        <f t="shared" si="22"/>
        <v>0</v>
      </c>
      <c r="AK69" s="143">
        <f t="shared" si="23"/>
        <v>1216239.541918928</v>
      </c>
      <c r="AL69" s="143">
        <f t="shared" si="24"/>
        <v>1215315.9983198668</v>
      </c>
      <c r="AM69" s="143">
        <f t="shared" si="25"/>
        <v>1215315.9983198668</v>
      </c>
      <c r="AN69" s="143">
        <f t="shared" si="26"/>
        <v>0</v>
      </c>
      <c r="AO69" s="143">
        <f t="shared" si="27"/>
        <v>1215315.9983198668</v>
      </c>
      <c r="AP69" s="143">
        <f t="shared" si="9"/>
        <v>1215313.4703756229</v>
      </c>
      <c r="AQ69" s="143">
        <f t="shared" si="28"/>
        <v>1215313.4703756229</v>
      </c>
      <c r="AR69" s="143">
        <f t="shared" si="29"/>
        <v>0</v>
      </c>
      <c r="AS69" s="143">
        <f t="shared" si="30"/>
        <v>1215313.4703756229</v>
      </c>
      <c r="AT69" s="143">
        <f t="shared" si="10"/>
        <v>1215313.4703756229</v>
      </c>
      <c r="AU69" s="127">
        <f t="shared" si="31"/>
        <v>1215313.4703756229</v>
      </c>
      <c r="AV69" s="143">
        <f t="shared" si="32"/>
        <v>0</v>
      </c>
      <c r="AW69" s="143">
        <f>'[4]Populations-merg-FY20'!K62</f>
        <v>1057</v>
      </c>
      <c r="AX69" s="151">
        <f t="shared" si="33"/>
        <v>1149.7762255209298</v>
      </c>
      <c r="AY69" s="152">
        <f>'[4]Populations-merg-FY20'!G62</f>
        <v>0</v>
      </c>
      <c r="AZ69" s="171">
        <f t="shared" si="34"/>
        <v>0</v>
      </c>
      <c r="BA69" s="172">
        <f t="shared" si="35"/>
        <v>1215313.4703756229</v>
      </c>
      <c r="BB69" s="182">
        <f t="shared" si="42"/>
        <v>1214163.6941501019</v>
      </c>
      <c r="BC69" s="392">
        <f>'[4]Spc Sch Calculations-FY20'!C60</f>
        <v>0</v>
      </c>
      <c r="BD69" s="200">
        <f t="shared" si="37"/>
        <v>0</v>
      </c>
      <c r="BE69" s="393">
        <f>'[4]Spc Sch Calculations-FY20'!D60</f>
        <v>0</v>
      </c>
      <c r="BF69" s="186">
        <f t="shared" si="38"/>
        <v>0</v>
      </c>
      <c r="BG69" s="394">
        <f>'[4]Spc Sch Calculations-FY20'!E60</f>
        <v>1</v>
      </c>
      <c r="BH69" s="186">
        <f t="shared" si="39"/>
        <v>1149.7762255209298</v>
      </c>
      <c r="BI69" s="392">
        <f>'[4]Spc Sch Calculations-FY20'!F60</f>
        <v>0</v>
      </c>
      <c r="BJ69" s="186">
        <f t="shared" si="40"/>
        <v>0</v>
      </c>
      <c r="BK69" s="395">
        <f t="shared" si="41"/>
        <v>1149.7762255209298</v>
      </c>
      <c r="BL69" s="13"/>
    </row>
    <row r="70" spans="1:68" ht="14.5" x14ac:dyDescent="0.35">
      <c r="A70" s="181">
        <v>4701740</v>
      </c>
      <c r="B70" s="143" t="s">
        <v>159</v>
      </c>
      <c r="C70" s="127">
        <f>'[4]2019-2020 PRELIMINARY-Merged'!F63</f>
        <v>1010574.364903464</v>
      </c>
      <c r="D70" s="127">
        <f>'[4]2019-2020 PRELIMINARY-Merged'!G63</f>
        <v>243675.62052407328</v>
      </c>
      <c r="E70" s="127">
        <f>'[4]2019-2020 PRELIMINARY-Merged'!H63</f>
        <v>480883.3345677699</v>
      </c>
      <c r="F70" s="127">
        <f>'[4]2019-2020 PRELIMINARY-Merged'!I63</f>
        <v>479185.41375592229</v>
      </c>
      <c r="G70" s="127">
        <f>'[4]2019-2020 PRELIMINARY-Merged'!J63</f>
        <v>2214318.7337512295</v>
      </c>
      <c r="H70" s="127">
        <f>'[4]2019-2020 PRELIMINARY-Merged'!K63</f>
        <v>988071.82218822767</v>
      </c>
      <c r="I70" s="127">
        <f>'[4]2019-2020 PRELIMINARY-Merged'!L63</f>
        <v>241859.31012270655</v>
      </c>
      <c r="J70" s="127">
        <f>'[4]2019-2020 PRELIMINARY-Merged'!M63</f>
        <v>455544.88370374439</v>
      </c>
      <c r="K70" s="127">
        <f>'[4]2019-2020 PRELIMINARY-Merged'!N63</f>
        <v>467418.00199845905</v>
      </c>
      <c r="L70" s="127">
        <f>'[4]2019-2020 PRELIMINARY-Merged'!O63</f>
        <v>2152894.0180131374</v>
      </c>
      <c r="M70" s="127">
        <f t="shared" si="11"/>
        <v>2152894.0180131374</v>
      </c>
      <c r="N70" s="127">
        <f>'[4]Hold Harmless Base-20'!Y62</f>
        <v>2144581.7205024213</v>
      </c>
      <c r="O70" s="162">
        <f t="shared" si="3"/>
        <v>8312.2975107161328</v>
      </c>
      <c r="P70" s="163">
        <f t="shared" si="12"/>
        <v>8312.2975107161328</v>
      </c>
      <c r="Q70" s="387">
        <f t="shared" si="13"/>
        <v>6865.2969698350726</v>
      </c>
      <c r="R70" s="165">
        <f t="shared" si="14"/>
        <v>2146028.7210433022</v>
      </c>
      <c r="S70" s="166">
        <f t="shared" si="4"/>
        <v>1.0006747238993261</v>
      </c>
      <c r="T70" s="167">
        <f t="shared" si="5"/>
        <v>0.99681113101137653</v>
      </c>
      <c r="U70" s="149" t="b">
        <f t="shared" si="15"/>
        <v>0</v>
      </c>
      <c r="V70" s="143">
        <f t="shared" si="6"/>
        <v>2125874.8940913952</v>
      </c>
      <c r="W70" s="143">
        <f t="shared" si="7"/>
        <v>2125874.8940913933</v>
      </c>
      <c r="X70" s="143">
        <f t="shared" si="8"/>
        <v>2125874.8940913933</v>
      </c>
      <c r="Y70" s="143">
        <f>'[4]Hold Harmless Base-20'!L62</f>
        <v>978747.67401204491</v>
      </c>
      <c r="Z70" s="143">
        <f>'[4]Hold Harmless Base-20'!M62</f>
        <v>236001.38206965211</v>
      </c>
      <c r="AA70" s="143">
        <f>'[4]Hold Harmless Base-20'!N62</f>
        <v>465738.55574133957</v>
      </c>
      <c r="AB70" s="143">
        <f>'[4]Hold Harmless Base-20'!O62</f>
        <v>464094.10867938463</v>
      </c>
      <c r="AC70" s="143">
        <f t="shared" si="16"/>
        <v>2144581.7205024213</v>
      </c>
      <c r="AD70" s="168">
        <f>'[4]Populations-merg-FY20'!M63</f>
        <v>0.22813146997929606</v>
      </c>
      <c r="AE70" s="169">
        <f t="shared" si="17"/>
        <v>0</v>
      </c>
      <c r="AF70" s="169">
        <f t="shared" si="18"/>
        <v>0.9</v>
      </c>
      <c r="AG70" s="169">
        <f t="shared" si="19"/>
        <v>0</v>
      </c>
      <c r="AH70" s="170">
        <f t="shared" si="20"/>
        <v>0.9</v>
      </c>
      <c r="AI70" s="143">
        <f t="shared" si="21"/>
        <v>1930123.5484521792</v>
      </c>
      <c r="AJ70" s="143">
        <f t="shared" si="22"/>
        <v>0</v>
      </c>
      <c r="AK70" s="143">
        <f t="shared" si="23"/>
        <v>2125874.8940913933</v>
      </c>
      <c r="AL70" s="143">
        <f t="shared" si="24"/>
        <v>2124260.6247939612</v>
      </c>
      <c r="AM70" s="143">
        <f t="shared" si="25"/>
        <v>2124260.6247939612</v>
      </c>
      <c r="AN70" s="143">
        <f t="shared" si="26"/>
        <v>0</v>
      </c>
      <c r="AO70" s="143">
        <f t="shared" si="27"/>
        <v>2124260.6247939612</v>
      </c>
      <c r="AP70" s="143">
        <f t="shared" si="9"/>
        <v>2124256.2061798507</v>
      </c>
      <c r="AQ70" s="143">
        <f t="shared" si="28"/>
        <v>2124256.2061798507</v>
      </c>
      <c r="AR70" s="143">
        <f t="shared" si="29"/>
        <v>0</v>
      </c>
      <c r="AS70" s="143">
        <f t="shared" si="30"/>
        <v>2124256.2061798507</v>
      </c>
      <c r="AT70" s="143">
        <f t="shared" si="10"/>
        <v>2124256.2061798507</v>
      </c>
      <c r="AU70" s="127">
        <f t="shared" si="31"/>
        <v>2124256.2061798507</v>
      </c>
      <c r="AV70" s="143">
        <f t="shared" si="32"/>
        <v>0</v>
      </c>
      <c r="AW70" s="143">
        <f>'[4]Populations-merg-FY20'!K63</f>
        <v>1763</v>
      </c>
      <c r="AX70" s="151">
        <f t="shared" si="33"/>
        <v>1204.9099297673572</v>
      </c>
      <c r="AY70" s="152">
        <f>'[4]Populations-merg-FY20'!G63</f>
        <v>0</v>
      </c>
      <c r="AZ70" s="171">
        <f t="shared" si="34"/>
        <v>0</v>
      </c>
      <c r="BA70" s="172">
        <f t="shared" si="35"/>
        <v>2124256.2061798507</v>
      </c>
      <c r="BB70" s="182">
        <f t="shared" si="42"/>
        <v>2124256.2061798507</v>
      </c>
      <c r="BC70" s="392">
        <f>'[4]Spc Sch Calculations-FY20'!C61</f>
        <v>0</v>
      </c>
      <c r="BD70" s="200">
        <f t="shared" si="37"/>
        <v>0</v>
      </c>
      <c r="BE70" s="393">
        <f>'[4]Spc Sch Calculations-FY20'!D61</f>
        <v>0</v>
      </c>
      <c r="BF70" s="186">
        <f t="shared" si="38"/>
        <v>0</v>
      </c>
      <c r="BG70" s="394">
        <f>'[4]Spc Sch Calculations-FY20'!E61</f>
        <v>0</v>
      </c>
      <c r="BH70" s="186">
        <f t="shared" si="39"/>
        <v>0</v>
      </c>
      <c r="BI70" s="392">
        <f>'[4]Spc Sch Calculations-FY20'!F61</f>
        <v>0</v>
      </c>
      <c r="BJ70" s="186">
        <f t="shared" si="40"/>
        <v>0</v>
      </c>
      <c r="BK70" s="395">
        <f t="shared" si="41"/>
        <v>0</v>
      </c>
      <c r="BL70" s="13"/>
    </row>
    <row r="71" spans="1:68" ht="14.5" x14ac:dyDescent="0.35">
      <c r="A71" s="181">
        <v>4701770</v>
      </c>
      <c r="B71" s="143" t="s">
        <v>160</v>
      </c>
      <c r="C71" s="127">
        <f>'[4]2019-2020 PRELIMINARY-Merged'!F64</f>
        <v>473101.61878442863</v>
      </c>
      <c r="D71" s="127">
        <f>'[4]2019-2020 PRELIMINARY-Merged'!G64</f>
        <v>114077.03829816791</v>
      </c>
      <c r="E71" s="127">
        <f>'[4]2019-2020 PRELIMINARY-Merged'!H64</f>
        <v>254395.44987875482</v>
      </c>
      <c r="F71" s="127">
        <f>'[4]2019-2020 PRELIMINARY-Merged'!I64</f>
        <v>257051.50401243893</v>
      </c>
      <c r="G71" s="127">
        <f>'[4]2019-2020 PRELIMINARY-Merged'!J64</f>
        <v>1098625.6109737903</v>
      </c>
      <c r="H71" s="127">
        <f>'[4]2019-2020 PRELIMINARY-Merged'!K64</f>
        <v>476086.03170835791</v>
      </c>
      <c r="I71" s="127">
        <f>'[4]2019-2020 PRELIMINARY-Merged'!L64</f>
        <v>116535.90012620065</v>
      </c>
      <c r="J71" s="127">
        <f>'[4]2019-2020 PRELIMINARY-Merged'!M64</f>
        <v>256253.26677875489</v>
      </c>
      <c r="K71" s="127">
        <f>'[4]2019-2020 PRELIMINARY-Merged'!N64</f>
        <v>262932.13742073078</v>
      </c>
      <c r="L71" s="127">
        <f>'[4]2019-2020 PRELIMINARY-Merged'!O64</f>
        <v>1111807.3360340442</v>
      </c>
      <c r="M71" s="127">
        <f t="shared" si="11"/>
        <v>1111807.3360340442</v>
      </c>
      <c r="N71" s="127">
        <f>'[4]Hold Harmless Base-20'!Y63</f>
        <v>997811.31302163331</v>
      </c>
      <c r="O71" s="162">
        <f t="shared" si="3"/>
        <v>113996.02301241085</v>
      </c>
      <c r="P71" s="163">
        <f t="shared" si="12"/>
        <v>113996.02301241085</v>
      </c>
      <c r="Q71" s="387">
        <f t="shared" si="13"/>
        <v>94151.653059988748</v>
      </c>
      <c r="R71" s="165">
        <f t="shared" si="14"/>
        <v>1017655.6829740554</v>
      </c>
      <c r="S71" s="166">
        <f t="shared" si="4"/>
        <v>1.0198878983365383</v>
      </c>
      <c r="T71" s="167">
        <f t="shared" si="5"/>
        <v>0.91531657508589626</v>
      </c>
      <c r="U71" s="149" t="b">
        <f t="shared" si="15"/>
        <v>0</v>
      </c>
      <c r="V71" s="143">
        <f t="shared" si="6"/>
        <v>1008098.6549948059</v>
      </c>
      <c r="W71" s="143">
        <f t="shared" si="7"/>
        <v>1008098.6549948051</v>
      </c>
      <c r="X71" s="143">
        <f t="shared" si="8"/>
        <v>1008098.6549948051</v>
      </c>
      <c r="Y71" s="143">
        <f>'[4]Hold Harmless Base-20'!L63</f>
        <v>429687.91435102723</v>
      </c>
      <c r="Z71" s="143">
        <f>'[4]Hold Harmless Base-20'!M63</f>
        <v>103608.87115040106</v>
      </c>
      <c r="AA71" s="143">
        <f>'[4]Hold Harmless Base-20'!N63</f>
        <v>231051.10179003942</v>
      </c>
      <c r="AB71" s="143">
        <f>'[4]Hold Harmless Base-20'!O63</f>
        <v>233463.42573016562</v>
      </c>
      <c r="AC71" s="143">
        <f t="shared" si="16"/>
        <v>997811.31302163331</v>
      </c>
      <c r="AD71" s="168">
        <f>'[4]Populations-merg-FY20'!M64</f>
        <v>0.28980141366543249</v>
      </c>
      <c r="AE71" s="169">
        <f t="shared" si="17"/>
        <v>0</v>
      </c>
      <c r="AF71" s="169">
        <f t="shared" si="18"/>
        <v>0.9</v>
      </c>
      <c r="AG71" s="169">
        <f t="shared" si="19"/>
        <v>0</v>
      </c>
      <c r="AH71" s="170">
        <f t="shared" si="20"/>
        <v>0.9</v>
      </c>
      <c r="AI71" s="143">
        <f t="shared" si="21"/>
        <v>898030.18171946995</v>
      </c>
      <c r="AJ71" s="143">
        <f t="shared" si="22"/>
        <v>0</v>
      </c>
      <c r="AK71" s="143">
        <f t="shared" si="23"/>
        <v>1008098.6549948051</v>
      </c>
      <c r="AL71" s="143">
        <f t="shared" si="24"/>
        <v>1007333.1618267623</v>
      </c>
      <c r="AM71" s="143">
        <f t="shared" si="25"/>
        <v>1007333.1618267623</v>
      </c>
      <c r="AN71" s="143">
        <f t="shared" si="26"/>
        <v>0</v>
      </c>
      <c r="AO71" s="143">
        <f t="shared" si="27"/>
        <v>1007333.1618267623</v>
      </c>
      <c r="AP71" s="143">
        <f t="shared" si="9"/>
        <v>1007331.0665017014</v>
      </c>
      <c r="AQ71" s="143">
        <f t="shared" si="28"/>
        <v>1007331.0665017014</v>
      </c>
      <c r="AR71" s="143">
        <f t="shared" si="29"/>
        <v>0</v>
      </c>
      <c r="AS71" s="143">
        <f t="shared" si="30"/>
        <v>1007331.0665017014</v>
      </c>
      <c r="AT71" s="143">
        <f t="shared" si="10"/>
        <v>1007331.0665017014</v>
      </c>
      <c r="AU71" s="127">
        <f t="shared" si="31"/>
        <v>1007331.0665017014</v>
      </c>
      <c r="AV71" s="143">
        <f t="shared" si="32"/>
        <v>0</v>
      </c>
      <c r="AW71" s="143">
        <f>'[4]Populations-merg-FY20'!K64</f>
        <v>861</v>
      </c>
      <c r="AX71" s="151">
        <f t="shared" si="33"/>
        <v>1169.954781070501</v>
      </c>
      <c r="AY71" s="152">
        <f>'[4]Populations-merg-FY20'!G64</f>
        <v>0</v>
      </c>
      <c r="AZ71" s="171">
        <f t="shared" si="34"/>
        <v>0</v>
      </c>
      <c r="BA71" s="172">
        <f t="shared" si="35"/>
        <v>1007331.0665017014</v>
      </c>
      <c r="BB71" s="182">
        <f t="shared" si="42"/>
        <v>1006161.1117206309</v>
      </c>
      <c r="BC71" s="392">
        <f>'[4]Spc Sch Calculations-FY20'!C62</f>
        <v>1</v>
      </c>
      <c r="BD71" s="200">
        <f t="shared" si="37"/>
        <v>1169.954781070501</v>
      </c>
      <c r="BE71" s="393">
        <f>'[4]Spc Sch Calculations-FY20'!D62</f>
        <v>0</v>
      </c>
      <c r="BF71" s="186">
        <f t="shared" si="38"/>
        <v>0</v>
      </c>
      <c r="BG71" s="394">
        <f>'[4]Spc Sch Calculations-FY20'!E62</f>
        <v>0</v>
      </c>
      <c r="BH71" s="186">
        <f t="shared" si="39"/>
        <v>0</v>
      </c>
      <c r="BI71" s="392">
        <f>'[4]Spc Sch Calculations-FY20'!F62</f>
        <v>0</v>
      </c>
      <c r="BJ71" s="186">
        <f t="shared" si="40"/>
        <v>0</v>
      </c>
      <c r="BK71" s="395">
        <f t="shared" si="41"/>
        <v>1169.954781070501</v>
      </c>
      <c r="BL71" s="13"/>
    </row>
    <row r="72" spans="1:68" ht="14.5" x14ac:dyDescent="0.35">
      <c r="A72" s="181">
        <v>4701800</v>
      </c>
      <c r="B72" s="143" t="s">
        <v>161</v>
      </c>
      <c r="C72" s="127">
        <f>'[4]2019-2020 PRELIMINARY-Merged'!F65</f>
        <v>446934.49385166127</v>
      </c>
      <c r="D72" s="127">
        <f>'[4]2019-2020 PRELIMINARY-Merged'!G65</f>
        <v>107767.46759583562</v>
      </c>
      <c r="E72" s="127">
        <f>'[4]2019-2020 PRELIMINARY-Merged'!H65</f>
        <v>186001.36909250083</v>
      </c>
      <c r="F72" s="127">
        <f>'[4]2019-2020 PRELIMINARY-Merged'!I65</f>
        <v>187943.34449137098</v>
      </c>
      <c r="G72" s="127">
        <f>'[4]2019-2020 PRELIMINARY-Merged'!J65</f>
        <v>928646.67503136862</v>
      </c>
      <c r="H72" s="127">
        <f>'[4]2019-2020 PRELIMINARY-Merged'!K65</f>
        <v>412018.76990073681</v>
      </c>
      <c r="I72" s="127">
        <f>'[4]2019-2020 PRELIMINARY-Merged'!L65</f>
        <v>100853.57481919457</v>
      </c>
      <c r="J72" s="127">
        <f>'[4]2019-2020 PRELIMINARY-Merged'!M65</f>
        <v>167203.8646481196</v>
      </c>
      <c r="K72" s="127">
        <f>'[4]2019-2020 PRELIMINARY-Merged'!N65</f>
        <v>168956.41363854567</v>
      </c>
      <c r="L72" s="127">
        <f>'[4]2019-2020 PRELIMINARY-Merged'!O65</f>
        <v>849032.6230065967</v>
      </c>
      <c r="M72" s="127">
        <f t="shared" si="11"/>
        <v>849032.6230065967</v>
      </c>
      <c r="N72" s="127">
        <f>'[4]Hold Harmless Base-20'!Y64</f>
        <v>813553.90668277571</v>
      </c>
      <c r="O72" s="162">
        <f t="shared" si="3"/>
        <v>35478.716323820991</v>
      </c>
      <c r="P72" s="163">
        <f t="shared" si="12"/>
        <v>35478.716323820991</v>
      </c>
      <c r="Q72" s="387">
        <f t="shared" si="13"/>
        <v>29302.599354457157</v>
      </c>
      <c r="R72" s="165">
        <f t="shared" si="14"/>
        <v>819730.02365213959</v>
      </c>
      <c r="S72" s="166">
        <f t="shared" si="4"/>
        <v>1.0075915276401863</v>
      </c>
      <c r="T72" s="167">
        <f t="shared" si="5"/>
        <v>0.96548707486563867</v>
      </c>
      <c r="U72" s="149" t="b">
        <f t="shared" si="15"/>
        <v>0</v>
      </c>
      <c r="V72" s="143">
        <f t="shared" si="6"/>
        <v>812031.75900079962</v>
      </c>
      <c r="W72" s="143">
        <f t="shared" si="7"/>
        <v>812031.75900079892</v>
      </c>
      <c r="X72" s="143">
        <f t="shared" si="8"/>
        <v>812031.75900079892</v>
      </c>
      <c r="Y72" s="143">
        <f>'[4]Hold Harmless Base-20'!L64</f>
        <v>391543.21366845554</v>
      </c>
      <c r="Z72" s="143">
        <f>'[4]Hold Harmless Base-20'!M64</f>
        <v>94411.19710350543</v>
      </c>
      <c r="AA72" s="143">
        <f>'[4]Hold Harmless Base-20'!N64</f>
        <v>162949.10060216114</v>
      </c>
      <c r="AB72" s="143">
        <f>'[4]Hold Harmless Base-20'!O64</f>
        <v>164650.39530865356</v>
      </c>
      <c r="AC72" s="143">
        <f t="shared" si="16"/>
        <v>813553.90668277571</v>
      </c>
      <c r="AD72" s="168">
        <f>'[4]Populations-merg-FY20'!M65</f>
        <v>0.19086294416243654</v>
      </c>
      <c r="AE72" s="169">
        <f t="shared" si="17"/>
        <v>0</v>
      </c>
      <c r="AF72" s="169">
        <f t="shared" si="18"/>
        <v>0.9</v>
      </c>
      <c r="AG72" s="169">
        <f t="shared" si="19"/>
        <v>0</v>
      </c>
      <c r="AH72" s="170">
        <f t="shared" si="20"/>
        <v>0.9</v>
      </c>
      <c r="AI72" s="143">
        <f t="shared" si="21"/>
        <v>732198.51601449819</v>
      </c>
      <c r="AJ72" s="143">
        <f t="shared" si="22"/>
        <v>0</v>
      </c>
      <c r="AK72" s="143">
        <f t="shared" si="23"/>
        <v>812031.75900079892</v>
      </c>
      <c r="AL72" s="143">
        <f t="shared" si="24"/>
        <v>811415.14795715827</v>
      </c>
      <c r="AM72" s="143">
        <f t="shared" si="25"/>
        <v>811415.14795715827</v>
      </c>
      <c r="AN72" s="143">
        <f t="shared" si="26"/>
        <v>0</v>
      </c>
      <c r="AO72" s="143">
        <f t="shared" si="27"/>
        <v>811415.14795715827</v>
      </c>
      <c r="AP72" s="143">
        <f t="shared" si="9"/>
        <v>811413.46015558601</v>
      </c>
      <c r="AQ72" s="143">
        <f t="shared" si="28"/>
        <v>811413.46015558601</v>
      </c>
      <c r="AR72" s="143">
        <f t="shared" si="29"/>
        <v>0</v>
      </c>
      <c r="AS72" s="143">
        <f t="shared" si="30"/>
        <v>811413.46015558601</v>
      </c>
      <c r="AT72" s="143">
        <f t="shared" si="10"/>
        <v>811413.46015558601</v>
      </c>
      <c r="AU72" s="127">
        <f t="shared" si="31"/>
        <v>811413.46015558601</v>
      </c>
      <c r="AV72" s="143">
        <f t="shared" si="32"/>
        <v>0</v>
      </c>
      <c r="AW72" s="143">
        <f>'[4]Populations-merg-FY20'!K65</f>
        <v>752</v>
      </c>
      <c r="AX72" s="151">
        <f t="shared" si="33"/>
        <v>1079.0072608451942</v>
      </c>
      <c r="AY72" s="152">
        <f>'[4]Populations-merg-FY20'!G65</f>
        <v>0</v>
      </c>
      <c r="AZ72" s="171">
        <f t="shared" si="34"/>
        <v>0</v>
      </c>
      <c r="BA72" s="172">
        <f t="shared" si="35"/>
        <v>811413.46015558601</v>
      </c>
      <c r="BB72" s="182">
        <f t="shared" si="42"/>
        <v>811413.46015558601</v>
      </c>
      <c r="BC72" s="392">
        <f>'[4]Spc Sch Calculations-FY20'!C63</f>
        <v>0</v>
      </c>
      <c r="BD72" s="200">
        <f t="shared" si="37"/>
        <v>0</v>
      </c>
      <c r="BE72" s="393">
        <f>'[4]Spc Sch Calculations-FY20'!D63</f>
        <v>0</v>
      </c>
      <c r="BF72" s="186">
        <f t="shared" si="38"/>
        <v>0</v>
      </c>
      <c r="BG72" s="394">
        <f>'[4]Spc Sch Calculations-FY20'!E63</f>
        <v>0</v>
      </c>
      <c r="BH72" s="186">
        <f t="shared" si="39"/>
        <v>0</v>
      </c>
      <c r="BI72" s="392">
        <f>'[4]Spc Sch Calculations-FY20'!F63</f>
        <v>0</v>
      </c>
      <c r="BJ72" s="186">
        <f t="shared" si="40"/>
        <v>0</v>
      </c>
      <c r="BK72" s="395">
        <f t="shared" si="41"/>
        <v>0</v>
      </c>
      <c r="BL72" s="13"/>
    </row>
    <row r="73" spans="1:68" ht="14.5" x14ac:dyDescent="0.35">
      <c r="A73" s="181">
        <v>4701830</v>
      </c>
      <c r="B73" s="143" t="s">
        <v>162</v>
      </c>
      <c r="C73" s="127">
        <f>'[4]2019-2020 PRELIMINARY-Merged'!F66</f>
        <v>497175.37372257415</v>
      </c>
      <c r="D73" s="127">
        <f>'[4]2019-2020 PRELIMINARY-Merged'!G66</f>
        <v>119881.84334431362</v>
      </c>
      <c r="E73" s="127">
        <f>'[4]2019-2020 PRELIMINARY-Merged'!H66</f>
        <v>236449.32609515687</v>
      </c>
      <c r="F73" s="127">
        <f>'[4]2019-2020 PRELIMINARY-Merged'!I66</f>
        <v>238918.01101181394</v>
      </c>
      <c r="G73" s="127">
        <f>'[4]2019-2020 PRELIMINARY-Merged'!J66</f>
        <v>1092424.5541738586</v>
      </c>
      <c r="H73" s="127">
        <f>'[4]2019-2020 PRELIMINARY-Merged'!K66</f>
        <v>512538.09446097002</v>
      </c>
      <c r="I73" s="127">
        <f>'[4]2019-2020 PRELIMINARY-Merged'!L66</f>
        <v>125458.60245604899</v>
      </c>
      <c r="J73" s="127">
        <f>'[4]2019-2020 PRELIMINARY-Merged'!M66</f>
        <v>244285.43729216472</v>
      </c>
      <c r="K73" s="127">
        <f>'[4]2019-2020 PRELIMINARY-Merged'!N66</f>
        <v>250652.38377406663</v>
      </c>
      <c r="L73" s="127">
        <f>'[4]2019-2020 PRELIMINARY-Merged'!O66</f>
        <v>1132934.5179832503</v>
      </c>
      <c r="M73" s="127">
        <f t="shared" si="11"/>
        <v>1132934.5179832503</v>
      </c>
      <c r="N73" s="127">
        <f>'[4]Hold Harmless Base-20'!Y65</f>
        <v>923162.24271632382</v>
      </c>
      <c r="O73" s="162">
        <f t="shared" si="3"/>
        <v>209772.2752669265</v>
      </c>
      <c r="P73" s="163">
        <f t="shared" si="12"/>
        <v>209772.2752669265</v>
      </c>
      <c r="Q73" s="387">
        <f t="shared" si="13"/>
        <v>173255.22382816704</v>
      </c>
      <c r="R73" s="165">
        <f t="shared" si="14"/>
        <v>959679.29415508325</v>
      </c>
      <c r="S73" s="166">
        <f t="shared" si="4"/>
        <v>1.0395564828683972</v>
      </c>
      <c r="T73" s="167">
        <f t="shared" si="5"/>
        <v>0.84707392962429928</v>
      </c>
      <c r="U73" s="149" t="b">
        <f t="shared" si="15"/>
        <v>0</v>
      </c>
      <c r="V73" s="143">
        <f t="shared" si="6"/>
        <v>950666.73517389363</v>
      </c>
      <c r="W73" s="143">
        <f t="shared" si="7"/>
        <v>950666.73517389293</v>
      </c>
      <c r="X73" s="143">
        <f t="shared" si="8"/>
        <v>950666.73517389293</v>
      </c>
      <c r="Y73" s="143">
        <f>'[4]Hold Harmless Base-20'!L65</f>
        <v>420142.08786816843</v>
      </c>
      <c r="Z73" s="143">
        <f>'[4]Hold Harmless Base-20'!M65</f>
        <v>101307.12545764552</v>
      </c>
      <c r="AA73" s="143">
        <f>'[4]Hold Harmless Base-20'!N65</f>
        <v>199813.42357490544</v>
      </c>
      <c r="AB73" s="143">
        <f>'[4]Hold Harmless Base-20'!O65</f>
        <v>201899.6058156045</v>
      </c>
      <c r="AC73" s="143">
        <f t="shared" si="16"/>
        <v>923162.24271632382</v>
      </c>
      <c r="AD73" s="168">
        <f>'[4]Populations-merg-FY20'!M66</f>
        <v>0.24390243902439024</v>
      </c>
      <c r="AE73" s="169">
        <f t="shared" si="17"/>
        <v>0</v>
      </c>
      <c r="AF73" s="169">
        <f t="shared" si="18"/>
        <v>0.9</v>
      </c>
      <c r="AG73" s="169">
        <f t="shared" si="19"/>
        <v>0</v>
      </c>
      <c r="AH73" s="170">
        <f t="shared" si="20"/>
        <v>0.9</v>
      </c>
      <c r="AI73" s="143">
        <f t="shared" si="21"/>
        <v>830846.01844469144</v>
      </c>
      <c r="AJ73" s="143">
        <f t="shared" si="22"/>
        <v>0</v>
      </c>
      <c r="AK73" s="143">
        <f t="shared" si="23"/>
        <v>950666.73517389293</v>
      </c>
      <c r="AL73" s="143">
        <f t="shared" si="24"/>
        <v>949944.85256125801</v>
      </c>
      <c r="AM73" s="143">
        <f t="shared" si="25"/>
        <v>949944.85256125801</v>
      </c>
      <c r="AN73" s="143">
        <f t="shared" si="26"/>
        <v>0</v>
      </c>
      <c r="AO73" s="143">
        <f t="shared" si="27"/>
        <v>949944.85256125801</v>
      </c>
      <c r="AP73" s="143">
        <f t="shared" si="9"/>
        <v>949942.8766079871</v>
      </c>
      <c r="AQ73" s="143">
        <f t="shared" si="28"/>
        <v>949942.8766079871</v>
      </c>
      <c r="AR73" s="143">
        <f t="shared" si="29"/>
        <v>0</v>
      </c>
      <c r="AS73" s="143">
        <f t="shared" si="30"/>
        <v>949942.8766079871</v>
      </c>
      <c r="AT73" s="143">
        <f t="shared" si="10"/>
        <v>949942.8766079871</v>
      </c>
      <c r="AU73" s="127">
        <f t="shared" si="31"/>
        <v>949942.8766079871</v>
      </c>
      <c r="AV73" s="143">
        <f t="shared" si="32"/>
        <v>0</v>
      </c>
      <c r="AW73" s="143">
        <f>'[4]Populations-merg-FY20'!K66</f>
        <v>920</v>
      </c>
      <c r="AX73" s="151">
        <f t="shared" si="33"/>
        <v>1032.5466050086816</v>
      </c>
      <c r="AY73" s="152">
        <f>'[4]Populations-merg-FY20'!G66</f>
        <v>0</v>
      </c>
      <c r="AZ73" s="171">
        <f t="shared" si="34"/>
        <v>0</v>
      </c>
      <c r="BA73" s="172">
        <f t="shared" si="35"/>
        <v>949942.8766079871</v>
      </c>
      <c r="BB73" s="182">
        <f t="shared" si="42"/>
        <v>947877.78339796979</v>
      </c>
      <c r="BC73" s="392">
        <f>'[4]Spc Sch Calculations-FY20'!C64</f>
        <v>0</v>
      </c>
      <c r="BD73" s="200">
        <f t="shared" si="37"/>
        <v>0</v>
      </c>
      <c r="BE73" s="393">
        <f>'[4]Spc Sch Calculations-FY20'!D64</f>
        <v>1</v>
      </c>
      <c r="BF73" s="186">
        <f t="shared" si="38"/>
        <v>1032.5466050086816</v>
      </c>
      <c r="BG73" s="394">
        <f>'[4]Spc Sch Calculations-FY20'!E64</f>
        <v>1</v>
      </c>
      <c r="BH73" s="186">
        <f t="shared" si="39"/>
        <v>1032.5466050086816</v>
      </c>
      <c r="BI73" s="392">
        <f>'[4]Spc Sch Calculations-FY20'!F64</f>
        <v>0</v>
      </c>
      <c r="BJ73" s="186">
        <f t="shared" si="40"/>
        <v>0</v>
      </c>
      <c r="BK73" s="395">
        <f t="shared" si="41"/>
        <v>2065.0932100173632</v>
      </c>
      <c r="BL73" s="13"/>
    </row>
    <row r="74" spans="1:68" ht="14.5" x14ac:dyDescent="0.35">
      <c r="A74" s="181">
        <v>4701860</v>
      </c>
      <c r="B74" s="143" t="s">
        <v>163</v>
      </c>
      <c r="C74" s="127">
        <f>'[4]2019-2020 PRELIMINARY-Merged'!F67</f>
        <v>539566.11611365678</v>
      </c>
      <c r="D74" s="127">
        <f>'[4]2019-2020 PRELIMINARY-Merged'!G67</f>
        <v>130103.34788209194</v>
      </c>
      <c r="E74" s="127">
        <f>'[4]2019-2020 PRELIMINARY-Merged'!H67</f>
        <v>267079.22780973103</v>
      </c>
      <c r="F74" s="127">
        <f>'[4]2019-2020 PRELIMINARY-Merged'!I67</f>
        <v>269867.70884342602</v>
      </c>
      <c r="G74" s="127">
        <f>'[4]2019-2020 PRELIMINARY-Merged'!J67</f>
        <v>1206616.4006489057</v>
      </c>
      <c r="H74" s="127">
        <f>'[4]2019-2020 PRELIMINARY-Merged'!K67</f>
        <v>485609.50450229109</v>
      </c>
      <c r="I74" s="127">
        <f>'[4]2019-2020 PRELIMINARY-Merged'!L67</f>
        <v>117093.01309388275</v>
      </c>
      <c r="J74" s="127">
        <f>'[4]2019-2020 PRELIMINARY-Merged'!M67</f>
        <v>240371.30502875792</v>
      </c>
      <c r="K74" s="127">
        <f>'[4]2019-2020 PRELIMINARY-Merged'!N67</f>
        <v>242880.93795908341</v>
      </c>
      <c r="L74" s="127">
        <f>'[4]2019-2020 PRELIMINARY-Merged'!O67</f>
        <v>1085954.7605840152</v>
      </c>
      <c r="M74" s="127">
        <f t="shared" si="11"/>
        <v>1085954.7605840152</v>
      </c>
      <c r="N74" s="127">
        <f>'[4]Hold Harmless Base-20'!Y66</f>
        <v>1065108.2826235353</v>
      </c>
      <c r="O74" s="162">
        <f t="shared" si="3"/>
        <v>20846.477960479911</v>
      </c>
      <c r="P74" s="163">
        <f t="shared" si="12"/>
        <v>20846.477960479911</v>
      </c>
      <c r="Q74" s="387">
        <f t="shared" si="13"/>
        <v>17217.533634871827</v>
      </c>
      <c r="R74" s="165">
        <f t="shared" si="14"/>
        <v>1068737.2269491432</v>
      </c>
      <c r="S74" s="166">
        <f t="shared" si="4"/>
        <v>1.0034071130464495</v>
      </c>
      <c r="T74" s="167">
        <f t="shared" si="5"/>
        <v>0.9841452570035123</v>
      </c>
      <c r="U74" s="149" t="b">
        <f t="shared" si="15"/>
        <v>0</v>
      </c>
      <c r="V74" s="143">
        <f t="shared" si="6"/>
        <v>1058700.4809737573</v>
      </c>
      <c r="W74" s="143">
        <f t="shared" si="7"/>
        <v>1058700.4809737564</v>
      </c>
      <c r="X74" s="143">
        <f t="shared" si="8"/>
        <v>1058700.4809737564</v>
      </c>
      <c r="Y74" s="143">
        <f>'[4]Hold Harmless Base-20'!L66</f>
        <v>476287.52517088474</v>
      </c>
      <c r="Z74" s="143">
        <f>'[4]Hold Harmless Base-20'!M66</f>
        <v>114845.24273973367</v>
      </c>
      <c r="AA74" s="143">
        <f>'[4]Hold Harmless Base-20'!N66</f>
        <v>235757.02891478891</v>
      </c>
      <c r="AB74" s="143">
        <f>'[4]Hold Harmless Base-20'!O66</f>
        <v>238218.48579812804</v>
      </c>
      <c r="AC74" s="143">
        <f t="shared" si="16"/>
        <v>1065108.2826235353</v>
      </c>
      <c r="AD74" s="168">
        <f>'[4]Populations-merg-FY20'!M67</f>
        <v>0.22451108213820078</v>
      </c>
      <c r="AE74" s="169">
        <f t="shared" si="17"/>
        <v>0</v>
      </c>
      <c r="AF74" s="169">
        <f t="shared" si="18"/>
        <v>0.9</v>
      </c>
      <c r="AG74" s="169">
        <f t="shared" si="19"/>
        <v>0</v>
      </c>
      <c r="AH74" s="170">
        <f t="shared" si="20"/>
        <v>0.9</v>
      </c>
      <c r="AI74" s="143">
        <f t="shared" si="21"/>
        <v>958597.45436118171</v>
      </c>
      <c r="AJ74" s="143">
        <f t="shared" si="22"/>
        <v>0</v>
      </c>
      <c r="AK74" s="143">
        <f t="shared" si="23"/>
        <v>1058700.4809737564</v>
      </c>
      <c r="AL74" s="143">
        <f t="shared" si="24"/>
        <v>1057896.5636377162</v>
      </c>
      <c r="AM74" s="143">
        <f t="shared" si="25"/>
        <v>1057896.5636377162</v>
      </c>
      <c r="AN74" s="143">
        <f t="shared" si="26"/>
        <v>0</v>
      </c>
      <c r="AO74" s="143">
        <f t="shared" si="27"/>
        <v>1057896.5636377162</v>
      </c>
      <c r="AP74" s="143">
        <f t="shared" si="9"/>
        <v>1057894.3631371611</v>
      </c>
      <c r="AQ74" s="143">
        <f t="shared" si="28"/>
        <v>1057894.3631371611</v>
      </c>
      <c r="AR74" s="143">
        <f t="shared" si="29"/>
        <v>0</v>
      </c>
      <c r="AS74" s="143">
        <f t="shared" si="30"/>
        <v>1057894.3631371611</v>
      </c>
      <c r="AT74" s="143">
        <f t="shared" si="10"/>
        <v>1057894.3631371611</v>
      </c>
      <c r="AU74" s="127">
        <f t="shared" si="31"/>
        <v>1057894.3631371611</v>
      </c>
      <c r="AV74" s="143">
        <f t="shared" si="32"/>
        <v>0</v>
      </c>
      <c r="AW74" s="143">
        <f>'[4]Populations-merg-FY20'!K67</f>
        <v>861</v>
      </c>
      <c r="AX74" s="151">
        <f t="shared" si="33"/>
        <v>1228.6810257109885</v>
      </c>
      <c r="AY74" s="152">
        <f>'[4]Populations-merg-FY20'!G67</f>
        <v>0</v>
      </c>
      <c r="AZ74" s="171">
        <f t="shared" si="34"/>
        <v>0</v>
      </c>
      <c r="BA74" s="172">
        <f t="shared" si="35"/>
        <v>1057894.3631371611</v>
      </c>
      <c r="BB74" s="182">
        <f t="shared" si="42"/>
        <v>1054208.3200600282</v>
      </c>
      <c r="BC74" s="392">
        <f>'[4]Spc Sch Calculations-FY20'!C65</f>
        <v>1</v>
      </c>
      <c r="BD74" s="200">
        <f t="shared" si="37"/>
        <v>1228.6810257109885</v>
      </c>
      <c r="BE74" s="393">
        <f>'[4]Spc Sch Calculations-FY20'!D65</f>
        <v>0</v>
      </c>
      <c r="BF74" s="186">
        <f t="shared" si="38"/>
        <v>0</v>
      </c>
      <c r="BG74" s="394">
        <f>'[4]Spc Sch Calculations-FY20'!E65</f>
        <v>2</v>
      </c>
      <c r="BH74" s="186">
        <f t="shared" si="39"/>
        <v>2457.362051421977</v>
      </c>
      <c r="BI74" s="392">
        <f>'[4]Spc Sch Calculations-FY20'!F65</f>
        <v>0</v>
      </c>
      <c r="BJ74" s="186">
        <f t="shared" si="40"/>
        <v>0</v>
      </c>
      <c r="BK74" s="395">
        <f t="shared" si="41"/>
        <v>3686.0430771329657</v>
      </c>
      <c r="BL74" s="13"/>
    </row>
    <row r="75" spans="1:68" ht="14.5" x14ac:dyDescent="0.35">
      <c r="A75" s="181">
        <v>4701890</v>
      </c>
      <c r="B75" s="143" t="s">
        <v>164</v>
      </c>
      <c r="C75" s="127">
        <f>'[4]2019-2020 PRELIMINARY-Merged'!F68</f>
        <v>93678.307259306108</v>
      </c>
      <c r="D75" s="127">
        <f>'[4]2019-2020 PRELIMINARY-Merged'!G68</f>
        <v>22588.263114349622</v>
      </c>
      <c r="E75" s="127">
        <f>'[4]2019-2020 PRELIMINARY-Merged'!H68</f>
        <v>50228.758361485008</v>
      </c>
      <c r="F75" s="127">
        <f>'[4]2019-2020 PRELIMINARY-Merged'!I68</f>
        <v>50299.106216407221</v>
      </c>
      <c r="G75" s="127">
        <f>'[4]2019-2020 PRELIMINARY-Merged'!J68</f>
        <v>216794.43495154794</v>
      </c>
      <c r="H75" s="127">
        <f>'[4]2019-2020 PRELIMINARY-Merged'!K68</f>
        <v>108803.88427673609</v>
      </c>
      <c r="I75" s="127">
        <f>'[4]2019-2020 PRELIMINARY-Merged'!L68</f>
        <v>26632.914530001777</v>
      </c>
      <c r="J75" s="127">
        <f>'[4]2019-2020 PRELIMINARY-Merged'!M68</f>
        <v>64365.710671609886</v>
      </c>
      <c r="K75" s="127">
        <f>'[4]2019-2020 PRELIMINARY-Merged'!N68</f>
        <v>66043.309793597626</v>
      </c>
      <c r="L75" s="127">
        <f>'[4]2019-2020 PRELIMINARY-Merged'!O68</f>
        <v>265845.81927194539</v>
      </c>
      <c r="M75" s="127">
        <f t="shared" si="11"/>
        <v>265845.81927194539</v>
      </c>
      <c r="N75" s="127">
        <f>'[4]Hold Harmless Base-20'!Y67</f>
        <v>207779.95155202568</v>
      </c>
      <c r="O75" s="162">
        <f t="shared" si="3"/>
        <v>58065.867719919712</v>
      </c>
      <c r="P75" s="163">
        <f t="shared" si="12"/>
        <v>58065.867719919712</v>
      </c>
      <c r="Q75" s="387">
        <f t="shared" si="13"/>
        <v>47957.790874843799</v>
      </c>
      <c r="R75" s="165">
        <f t="shared" si="14"/>
        <v>217888.02839710159</v>
      </c>
      <c r="S75" s="166">
        <f t="shared" si="4"/>
        <v>1.0486479892288596</v>
      </c>
      <c r="T75" s="167">
        <f t="shared" si="5"/>
        <v>0.81960299016105398</v>
      </c>
      <c r="U75" s="149" t="b">
        <f t="shared" si="15"/>
        <v>0</v>
      </c>
      <c r="V75" s="143">
        <f t="shared" si="6"/>
        <v>215841.79407779922</v>
      </c>
      <c r="W75" s="143">
        <f t="shared" si="7"/>
        <v>215841.79407779904</v>
      </c>
      <c r="X75" s="143">
        <f t="shared" si="8"/>
        <v>215841.79407779904</v>
      </c>
      <c r="Y75" s="143">
        <f>'[4]Hold Harmless Base-20'!L67</f>
        <v>89783.089442146316</v>
      </c>
      <c r="Z75" s="143">
        <f>'[4]Hold Harmless Base-20'!M67</f>
        <v>21649.025338648167</v>
      </c>
      <c r="AA75" s="143">
        <f>'[4]Hold Harmless Base-20'!N67</f>
        <v>48140.207017768938</v>
      </c>
      <c r="AB75" s="143">
        <f>'[4]Hold Harmless Base-20'!O67</f>
        <v>48207.629753462286</v>
      </c>
      <c r="AC75" s="143">
        <f t="shared" si="16"/>
        <v>207779.95155202568</v>
      </c>
      <c r="AD75" s="168">
        <f>'[4]Populations-merg-FY20'!M68</f>
        <v>0.31691297208538588</v>
      </c>
      <c r="AE75" s="169">
        <f t="shared" si="17"/>
        <v>0</v>
      </c>
      <c r="AF75" s="169">
        <f t="shared" si="18"/>
        <v>0</v>
      </c>
      <c r="AG75" s="169">
        <f t="shared" si="19"/>
        <v>0.95</v>
      </c>
      <c r="AH75" s="170">
        <f t="shared" si="20"/>
        <v>0.95</v>
      </c>
      <c r="AI75" s="143">
        <f t="shared" si="21"/>
        <v>197390.9539744244</v>
      </c>
      <c r="AJ75" s="143">
        <f t="shared" si="22"/>
        <v>0</v>
      </c>
      <c r="AK75" s="143">
        <f t="shared" si="23"/>
        <v>215841.79407779904</v>
      </c>
      <c r="AL75" s="143">
        <f t="shared" si="24"/>
        <v>215677.89601293599</v>
      </c>
      <c r="AM75" s="143">
        <f t="shared" si="25"/>
        <v>215677.89601293599</v>
      </c>
      <c r="AN75" s="143">
        <f t="shared" si="26"/>
        <v>0</v>
      </c>
      <c r="AO75" s="143">
        <f t="shared" si="27"/>
        <v>215677.89601293599</v>
      </c>
      <c r="AP75" s="143">
        <f t="shared" si="9"/>
        <v>215677.44738747846</v>
      </c>
      <c r="AQ75" s="143">
        <f t="shared" si="28"/>
        <v>215677.44738747846</v>
      </c>
      <c r="AR75" s="143">
        <f t="shared" si="29"/>
        <v>0</v>
      </c>
      <c r="AS75" s="143">
        <f t="shared" si="30"/>
        <v>215677.44738747846</v>
      </c>
      <c r="AT75" s="143">
        <f t="shared" si="10"/>
        <v>215677.44738747846</v>
      </c>
      <c r="AU75" s="127">
        <f t="shared" si="31"/>
        <v>215677.44738747846</v>
      </c>
      <c r="AV75" s="143">
        <f t="shared" si="32"/>
        <v>0</v>
      </c>
      <c r="AW75" s="143">
        <f>'[4]Populations-merg-FY20'!K68</f>
        <v>193</v>
      </c>
      <c r="AX75" s="151">
        <f t="shared" si="33"/>
        <v>1117.4997273962615</v>
      </c>
      <c r="AY75" s="152">
        <f>'[4]Populations-merg-FY20'!G68</f>
        <v>0</v>
      </c>
      <c r="AZ75" s="171">
        <f t="shared" si="34"/>
        <v>0</v>
      </c>
      <c r="BA75" s="172">
        <f t="shared" si="35"/>
        <v>215677.44738747846</v>
      </c>
      <c r="BB75" s="182">
        <f t="shared" si="42"/>
        <v>214559.94766008219</v>
      </c>
      <c r="BC75" s="392">
        <f>'[4]Spc Sch Calculations-FY20'!C66</f>
        <v>0</v>
      </c>
      <c r="BD75" s="200">
        <f t="shared" si="37"/>
        <v>0</v>
      </c>
      <c r="BE75" s="393">
        <f>'[4]Spc Sch Calculations-FY20'!D66</f>
        <v>1</v>
      </c>
      <c r="BF75" s="186">
        <f t="shared" si="38"/>
        <v>1117.4997273962615</v>
      </c>
      <c r="BG75" s="394">
        <f>'[4]Spc Sch Calculations-FY20'!E66</f>
        <v>0</v>
      </c>
      <c r="BH75" s="186">
        <f t="shared" si="39"/>
        <v>0</v>
      </c>
      <c r="BI75" s="392">
        <f>'[4]Spc Sch Calculations-FY20'!F66</f>
        <v>0</v>
      </c>
      <c r="BJ75" s="186">
        <f t="shared" si="40"/>
        <v>0</v>
      </c>
      <c r="BK75" s="395">
        <f t="shared" si="41"/>
        <v>1117.4997273962615</v>
      </c>
      <c r="BL75" s="13"/>
    </row>
    <row r="76" spans="1:68" ht="14.5" x14ac:dyDescent="0.35">
      <c r="A76" s="181">
        <v>4701920</v>
      </c>
      <c r="B76" s="143" t="s">
        <v>165</v>
      </c>
      <c r="C76" s="127">
        <f>'[4]2019-2020 PRELIMINARY-Merged'!F69</f>
        <v>169567.89577706149</v>
      </c>
      <c r="D76" s="127">
        <f>'[4]2019-2020 PRELIMINARY-Merged'!G69</f>
        <v>40504.909170471343</v>
      </c>
      <c r="E76" s="127">
        <f>'[4]2019-2020 PRELIMINARY-Merged'!H69</f>
        <v>83149.939483137234</v>
      </c>
      <c r="F76" s="127">
        <f>'[4]2019-2020 PRELIMINARY-Merged'!I69</f>
        <v>82856.350575800345</v>
      </c>
      <c r="G76" s="127">
        <f>'[4]2019-2020 PRELIMINARY-Merged'!J69</f>
        <v>376079.09500647039</v>
      </c>
      <c r="H76" s="127">
        <f>'[4]2019-2020 PRELIMINARY-Merged'!K69</f>
        <v>170109.6261788565</v>
      </c>
      <c r="I76" s="127">
        <f>'[4]2019-2020 PRELIMINARY-Merged'!L69</f>
        <v>41639.277539292125</v>
      </c>
      <c r="J76" s="127">
        <f>'[4]2019-2020 PRELIMINARY-Merged'!M69</f>
        <v>74834.945534823506</v>
      </c>
      <c r="K76" s="127">
        <f>'[4]2019-2020 PRELIMINARY-Merged'!N69</f>
        <v>76743.308547579305</v>
      </c>
      <c r="L76" s="127">
        <f>'[4]2019-2020 PRELIMINARY-Merged'!O69</f>
        <v>363327.15780055139</v>
      </c>
      <c r="M76" s="127">
        <f t="shared" si="11"/>
        <v>363327.15780055139</v>
      </c>
      <c r="N76" s="127">
        <f>'[4]Hold Harmless Base-20'!Y68</f>
        <v>368441.63175966858</v>
      </c>
      <c r="O76" s="162">
        <f t="shared" si="3"/>
        <v>-5114.4739591171965</v>
      </c>
      <c r="P76" s="163" t="str">
        <f t="shared" si="12"/>
        <v>0</v>
      </c>
      <c r="Q76" s="387">
        <f t="shared" si="13"/>
        <v>0</v>
      </c>
      <c r="R76" s="165">
        <f t="shared" si="14"/>
        <v>363327.15780055139</v>
      </c>
      <c r="S76" s="166">
        <f t="shared" si="4"/>
        <v>0.98611863177705894</v>
      </c>
      <c r="T76" s="167">
        <f t="shared" si="5"/>
        <v>1</v>
      </c>
      <c r="U76" s="149" t="b">
        <f t="shared" si="15"/>
        <v>0</v>
      </c>
      <c r="V76" s="143">
        <f t="shared" si="6"/>
        <v>359915.07268098195</v>
      </c>
      <c r="W76" s="143">
        <f t="shared" si="7"/>
        <v>359915.07268098166</v>
      </c>
      <c r="X76" s="143">
        <f t="shared" si="8"/>
        <v>359915.07268098166</v>
      </c>
      <c r="Y76" s="143">
        <f>'[4]Hold Harmless Base-20'!L68</f>
        <v>166124.28886290279</v>
      </c>
      <c r="Z76" s="143">
        <f>'[4]Hold Harmless Base-20'!M68</f>
        <v>39682.330199153621</v>
      </c>
      <c r="AA76" s="143">
        <f>'[4]Hold Harmless Base-20'!N68</f>
        <v>81461.319681589011</v>
      </c>
      <c r="AB76" s="143">
        <f>'[4]Hold Harmless Base-20'!O68</f>
        <v>81173.693016023142</v>
      </c>
      <c r="AC76" s="143">
        <f t="shared" si="16"/>
        <v>368441.63175966858</v>
      </c>
      <c r="AD76" s="168">
        <f>'[4]Populations-merg-FY20'!M69</f>
        <v>0.22547584187408493</v>
      </c>
      <c r="AE76" s="169">
        <f t="shared" si="17"/>
        <v>0</v>
      </c>
      <c r="AF76" s="169">
        <f t="shared" si="18"/>
        <v>0.9</v>
      </c>
      <c r="AG76" s="169">
        <f t="shared" si="19"/>
        <v>0</v>
      </c>
      <c r="AH76" s="170">
        <f t="shared" si="20"/>
        <v>0.9</v>
      </c>
      <c r="AI76" s="143">
        <f t="shared" si="21"/>
        <v>331597.46858370176</v>
      </c>
      <c r="AJ76" s="143">
        <f t="shared" si="22"/>
        <v>0</v>
      </c>
      <c r="AK76" s="143">
        <f t="shared" si="23"/>
        <v>359915.07268098166</v>
      </c>
      <c r="AL76" s="143">
        <f t="shared" si="24"/>
        <v>359641.77350748522</v>
      </c>
      <c r="AM76" s="143">
        <f t="shared" si="25"/>
        <v>359641.77350748522</v>
      </c>
      <c r="AN76" s="143">
        <f t="shared" si="26"/>
        <v>0</v>
      </c>
      <c r="AO76" s="143">
        <f t="shared" si="27"/>
        <v>359641.77350748522</v>
      </c>
      <c r="AP76" s="143">
        <f t="shared" si="9"/>
        <v>359641.02542686055</v>
      </c>
      <c r="AQ76" s="143">
        <f t="shared" si="28"/>
        <v>359641.02542686055</v>
      </c>
      <c r="AR76" s="143">
        <f t="shared" si="29"/>
        <v>0</v>
      </c>
      <c r="AS76" s="143">
        <f t="shared" si="30"/>
        <v>359641.02542686055</v>
      </c>
      <c r="AT76" s="143">
        <f t="shared" si="10"/>
        <v>359641.02542686055</v>
      </c>
      <c r="AU76" s="127">
        <f t="shared" si="31"/>
        <v>359641.02542686055</v>
      </c>
      <c r="AV76" s="143">
        <f t="shared" si="32"/>
        <v>0</v>
      </c>
      <c r="AW76" s="143">
        <f>'[4]Populations-merg-FY20'!K69</f>
        <v>308</v>
      </c>
      <c r="AX76" s="151">
        <f t="shared" si="33"/>
        <v>1167.6656669703264</v>
      </c>
      <c r="AY76" s="152">
        <f>'[4]Populations-merg-FY20'!G69</f>
        <v>0</v>
      </c>
      <c r="AZ76" s="171">
        <f t="shared" si="34"/>
        <v>0</v>
      </c>
      <c r="BA76" s="172">
        <f t="shared" si="35"/>
        <v>359641.02542686055</v>
      </c>
      <c r="BB76" s="182">
        <f t="shared" si="42"/>
        <v>359641.02542686055</v>
      </c>
      <c r="BC76" s="392">
        <f>'[4]Spc Sch Calculations-FY20'!C67</f>
        <v>0</v>
      </c>
      <c r="BD76" s="200">
        <f t="shared" si="37"/>
        <v>0</v>
      </c>
      <c r="BE76" s="393">
        <f>'[4]Spc Sch Calculations-FY20'!D67</f>
        <v>0</v>
      </c>
      <c r="BF76" s="186">
        <f t="shared" si="38"/>
        <v>0</v>
      </c>
      <c r="BG76" s="394">
        <f>'[4]Spc Sch Calculations-FY20'!E67</f>
        <v>0</v>
      </c>
      <c r="BH76" s="186">
        <f t="shared" si="39"/>
        <v>0</v>
      </c>
      <c r="BI76" s="392">
        <f>'[4]Spc Sch Calculations-FY20'!F67</f>
        <v>0</v>
      </c>
      <c r="BJ76" s="186">
        <f t="shared" si="40"/>
        <v>0</v>
      </c>
      <c r="BK76" s="395">
        <f t="shared" si="41"/>
        <v>0</v>
      </c>
      <c r="BL76" s="13"/>
    </row>
    <row r="77" spans="1:68" ht="14.5" x14ac:dyDescent="0.35">
      <c r="A77" s="181">
        <v>4701950</v>
      </c>
      <c r="B77" s="143" t="s">
        <v>166</v>
      </c>
      <c r="C77" s="127">
        <f>'[4]2019-2020 PRELIMINARY-Merged'!F70</f>
        <v>213000.39695272391</v>
      </c>
      <c r="D77" s="127">
        <f>'[4]2019-2020 PRELIMINARY-Merged'!G70</f>
        <v>51359.905516984894</v>
      </c>
      <c r="E77" s="127">
        <f>'[4]2019-2020 PRELIMINARY-Merged'!H70</f>
        <v>123738.53354367675</v>
      </c>
      <c r="F77" s="127">
        <f>'[4]2019-2020 PRELIMINARY-Merged'!I70</f>
        <v>126148.52610339531</v>
      </c>
      <c r="G77" s="127">
        <f>'[4]2019-2020 PRELIMINARY-Merged'!J70</f>
        <v>514247.36211678089</v>
      </c>
      <c r="H77" s="127">
        <f>'[4]2019-2020 PRELIMINARY-Merged'!K70</f>
        <v>236386.10391087839</v>
      </c>
      <c r="I77" s="127">
        <f>'[4]2019-2020 PRELIMINARY-Merged'!L70</f>
        <v>57862.372684470865</v>
      </c>
      <c r="J77" s="127">
        <f>'[4]2019-2020 PRELIMINARY-Merged'!M70</f>
        <v>140049.0959247874</v>
      </c>
      <c r="K77" s="127">
        <f>'[4]2019-2020 PRELIMINARY-Merged'!N70</f>
        <v>143699.27298190535</v>
      </c>
      <c r="L77" s="127">
        <f>'[4]2019-2020 PRELIMINARY-Merged'!O70</f>
        <v>577996.84550204198</v>
      </c>
      <c r="M77" s="127">
        <f t="shared" si="11"/>
        <v>577996.84550204198</v>
      </c>
      <c r="N77" s="127">
        <f>'[4]Hold Harmless Base-20'!Y69</f>
        <v>504145.22665741842</v>
      </c>
      <c r="O77" s="162">
        <f t="shared" si="3"/>
        <v>73851.618844623561</v>
      </c>
      <c r="P77" s="163">
        <f t="shared" si="12"/>
        <v>73851.618844623561</v>
      </c>
      <c r="Q77" s="387">
        <f t="shared" si="13"/>
        <v>60995.566438493363</v>
      </c>
      <c r="R77" s="165">
        <f t="shared" si="14"/>
        <v>517001.2790635486</v>
      </c>
      <c r="S77" s="166">
        <f t="shared" si="4"/>
        <v>1.0255006925114978</v>
      </c>
      <c r="T77" s="167">
        <f t="shared" si="5"/>
        <v>0.89447076240439816</v>
      </c>
      <c r="U77" s="149" t="b">
        <f t="shared" si="15"/>
        <v>0</v>
      </c>
      <c r="V77" s="143">
        <f t="shared" si="6"/>
        <v>512146.00652689039</v>
      </c>
      <c r="W77" s="143">
        <f t="shared" si="7"/>
        <v>512146.00652688998</v>
      </c>
      <c r="X77" s="143">
        <f t="shared" si="8"/>
        <v>512146.00652688998</v>
      </c>
      <c r="Y77" s="143">
        <f>'[4]Hold Harmless Base-20'!L69</f>
        <v>208816.10934829718</v>
      </c>
      <c r="Z77" s="143">
        <f>'[4]Hold Harmless Base-20'!M69</f>
        <v>50350.965538028206</v>
      </c>
      <c r="AA77" s="143">
        <f>'[4]Hold Harmless Base-20'!N69</f>
        <v>121307.75116249805</v>
      </c>
      <c r="AB77" s="143">
        <f>'[4]Hold Harmless Base-20'!O69</f>
        <v>123670.40060859497</v>
      </c>
      <c r="AC77" s="143">
        <f t="shared" si="16"/>
        <v>504145.22665741842</v>
      </c>
      <c r="AD77" s="168">
        <f>'[4]Populations-merg-FY20'!M70</f>
        <v>0.32626797880393643</v>
      </c>
      <c r="AE77" s="169">
        <f t="shared" si="17"/>
        <v>0</v>
      </c>
      <c r="AF77" s="169">
        <f t="shared" si="18"/>
        <v>0</v>
      </c>
      <c r="AG77" s="169">
        <f t="shared" si="19"/>
        <v>0.95</v>
      </c>
      <c r="AH77" s="170">
        <f t="shared" si="20"/>
        <v>0.95</v>
      </c>
      <c r="AI77" s="143">
        <f t="shared" si="21"/>
        <v>478937.96532454749</v>
      </c>
      <c r="AJ77" s="143">
        <f t="shared" si="22"/>
        <v>0</v>
      </c>
      <c r="AK77" s="143">
        <f t="shared" si="23"/>
        <v>512146.00652688998</v>
      </c>
      <c r="AL77" s="143">
        <f t="shared" si="24"/>
        <v>511757.11178221955</v>
      </c>
      <c r="AM77" s="143">
        <f t="shared" si="25"/>
        <v>511757.11178221955</v>
      </c>
      <c r="AN77" s="143">
        <f t="shared" si="26"/>
        <v>0</v>
      </c>
      <c r="AO77" s="143">
        <f t="shared" si="27"/>
        <v>511757.11178221955</v>
      </c>
      <c r="AP77" s="143">
        <f t="shared" si="9"/>
        <v>511756.0472908059</v>
      </c>
      <c r="AQ77" s="143">
        <f t="shared" si="28"/>
        <v>511756.0472908059</v>
      </c>
      <c r="AR77" s="143">
        <f t="shared" si="29"/>
        <v>0</v>
      </c>
      <c r="AS77" s="143">
        <f t="shared" si="30"/>
        <v>511756.0472908059</v>
      </c>
      <c r="AT77" s="143">
        <f t="shared" si="10"/>
        <v>511756.0472908059</v>
      </c>
      <c r="AU77" s="127">
        <f t="shared" si="31"/>
        <v>511756.0472908059</v>
      </c>
      <c r="AV77" s="143">
        <f t="shared" si="32"/>
        <v>0</v>
      </c>
      <c r="AW77" s="143">
        <f>'[4]Populations-merg-FY20'!K70</f>
        <v>431</v>
      </c>
      <c r="AX77" s="151">
        <f t="shared" si="33"/>
        <v>1187.3690192362085</v>
      </c>
      <c r="AY77" s="152">
        <f>'[4]Populations-merg-FY20'!G70</f>
        <v>0</v>
      </c>
      <c r="AZ77" s="171">
        <f t="shared" si="34"/>
        <v>0</v>
      </c>
      <c r="BA77" s="172">
        <f t="shared" si="35"/>
        <v>511756.0472908059</v>
      </c>
      <c r="BB77" s="182">
        <f t="shared" si="42"/>
        <v>510568.67827156972</v>
      </c>
      <c r="BC77" s="392">
        <f>'[4]Spc Sch Calculations-FY20'!C68</f>
        <v>1</v>
      </c>
      <c r="BD77" s="200">
        <f t="shared" si="37"/>
        <v>1187.3690192362085</v>
      </c>
      <c r="BE77" s="393">
        <f>'[4]Spc Sch Calculations-FY20'!D68</f>
        <v>0</v>
      </c>
      <c r="BF77" s="186">
        <f t="shared" si="38"/>
        <v>0</v>
      </c>
      <c r="BG77" s="394">
        <f>'[4]Spc Sch Calculations-FY20'!E68</f>
        <v>0</v>
      </c>
      <c r="BH77" s="186">
        <f t="shared" si="39"/>
        <v>0</v>
      </c>
      <c r="BI77" s="392">
        <f>'[4]Spc Sch Calculations-FY20'!F68</f>
        <v>0</v>
      </c>
      <c r="BJ77" s="186">
        <f t="shared" si="40"/>
        <v>0</v>
      </c>
      <c r="BK77" s="395">
        <f t="shared" si="41"/>
        <v>1187.3690192362085</v>
      </c>
      <c r="BL77" s="13"/>
    </row>
    <row r="78" spans="1:68" ht="14.5" x14ac:dyDescent="0.35">
      <c r="A78" s="181">
        <v>4701980</v>
      </c>
      <c r="B78" s="143" t="s">
        <v>167</v>
      </c>
      <c r="C78" s="127">
        <f>'[4]2019-2020 PRELIMINARY-Merged'!F71</f>
        <v>386226.76400764176</v>
      </c>
      <c r="D78" s="127">
        <f>'[4]2019-2020 PRELIMINARY-Merged'!G71</f>
        <v>93129.263566424677</v>
      </c>
      <c r="E78" s="127">
        <f>'[4]2019-2020 PRELIMINARY-Merged'!H71</f>
        <v>184377.72348731349</v>
      </c>
      <c r="F78" s="127">
        <f>'[4]2019-2020 PRELIMINARY-Merged'!I71</f>
        <v>186302.7469689094</v>
      </c>
      <c r="G78" s="127">
        <f>'[4]2019-2020 PRELIMINARY-Merged'!J71</f>
        <v>850036.49803028931</v>
      </c>
      <c r="H78" s="127">
        <f>'[4]2019-2020 PRELIMINARY-Merged'!K71</f>
        <v>347604.08760687761</v>
      </c>
      <c r="I78" s="127">
        <f>'[4]2019-2020 PRELIMINARY-Merged'!L71</f>
        <v>83816.337209782214</v>
      </c>
      <c r="J78" s="127">
        <f>'[4]2019-2020 PRELIMINARY-Merged'!M71</f>
        <v>165939.95113858214</v>
      </c>
      <c r="K78" s="127">
        <f>'[4]2019-2020 PRELIMINARY-Merged'!N71</f>
        <v>167672.47227201847</v>
      </c>
      <c r="L78" s="127">
        <f>'[4]2019-2020 PRELIMINARY-Merged'!O71</f>
        <v>765032.8482272604</v>
      </c>
      <c r="M78" s="127">
        <f t="shared" si="11"/>
        <v>765032.8482272604</v>
      </c>
      <c r="N78" s="127">
        <f>'[4]Hold Harmless Base-20'!Y70</f>
        <v>661080.70067498309</v>
      </c>
      <c r="O78" s="162">
        <f t="shared" si="3"/>
        <v>103952.14755227731</v>
      </c>
      <c r="P78" s="163">
        <f t="shared" si="12"/>
        <v>103952.14755227731</v>
      </c>
      <c r="Q78" s="387">
        <f t="shared" si="13"/>
        <v>85856.210353208749</v>
      </c>
      <c r="R78" s="165">
        <f t="shared" si="14"/>
        <v>679176.6378740517</v>
      </c>
      <c r="S78" s="166">
        <f t="shared" si="4"/>
        <v>1.0273732649895726</v>
      </c>
      <c r="T78" s="167">
        <f t="shared" si="5"/>
        <v>0.88777447850487035</v>
      </c>
      <c r="U78" s="149" t="b">
        <f t="shared" si="15"/>
        <v>0</v>
      </c>
      <c r="V78" s="143">
        <f t="shared" si="6"/>
        <v>672798.34093176422</v>
      </c>
      <c r="W78" s="143">
        <f t="shared" si="7"/>
        <v>672798.34093176364</v>
      </c>
      <c r="X78" s="143">
        <f t="shared" si="8"/>
        <v>672798.34093176364</v>
      </c>
      <c r="Y78" s="143">
        <f>'[4]Hold Harmless Base-20'!L70</f>
        <v>300371.87857374223</v>
      </c>
      <c r="Z78" s="143">
        <f>'[4]Hold Harmless Base-20'!M70</f>
        <v>72427.429827423039</v>
      </c>
      <c r="AA78" s="143">
        <f>'[4]Hold Harmless Base-20'!N70</f>
        <v>143392.14247187329</v>
      </c>
      <c r="AB78" s="143">
        <f>'[4]Hold Harmless Base-20'!O70</f>
        <v>144889.2498019445</v>
      </c>
      <c r="AC78" s="143">
        <f t="shared" si="16"/>
        <v>661080.70067498309</v>
      </c>
      <c r="AD78" s="168">
        <f>'[4]Populations-merg-FY20'!M71</f>
        <v>0.20393374741200829</v>
      </c>
      <c r="AE78" s="169">
        <f t="shared" si="17"/>
        <v>0</v>
      </c>
      <c r="AF78" s="169">
        <f t="shared" si="18"/>
        <v>0.9</v>
      </c>
      <c r="AG78" s="169">
        <f t="shared" si="19"/>
        <v>0</v>
      </c>
      <c r="AH78" s="170">
        <f t="shared" si="20"/>
        <v>0.9</v>
      </c>
      <c r="AI78" s="143">
        <f t="shared" si="21"/>
        <v>594972.63060748484</v>
      </c>
      <c r="AJ78" s="143">
        <f t="shared" si="22"/>
        <v>0</v>
      </c>
      <c r="AK78" s="143">
        <f t="shared" si="23"/>
        <v>672798.34093176364</v>
      </c>
      <c r="AL78" s="143">
        <f t="shared" si="24"/>
        <v>672287.45588008524</v>
      </c>
      <c r="AM78" s="143">
        <f t="shared" si="25"/>
        <v>672287.45588008524</v>
      </c>
      <c r="AN78" s="143">
        <f t="shared" si="26"/>
        <v>0</v>
      </c>
      <c r="AO78" s="143">
        <f t="shared" si="27"/>
        <v>672287.45588008524</v>
      </c>
      <c r="AP78" s="143">
        <f t="shared" si="9"/>
        <v>672286.05747406837</v>
      </c>
      <c r="AQ78" s="143">
        <f t="shared" si="28"/>
        <v>672286.05747406837</v>
      </c>
      <c r="AR78" s="143">
        <f t="shared" si="29"/>
        <v>0</v>
      </c>
      <c r="AS78" s="143">
        <f t="shared" si="30"/>
        <v>672286.05747406837</v>
      </c>
      <c r="AT78" s="143">
        <f t="shared" si="10"/>
        <v>672286.05747406837</v>
      </c>
      <c r="AU78" s="127">
        <f t="shared" si="31"/>
        <v>672286.05747406837</v>
      </c>
      <c r="AV78" s="143">
        <f t="shared" si="32"/>
        <v>0</v>
      </c>
      <c r="AW78" s="143">
        <f>'[4]Populations-merg-FY20'!K71</f>
        <v>591</v>
      </c>
      <c r="AX78" s="151">
        <f t="shared" si="33"/>
        <v>1137.5398603622139</v>
      </c>
      <c r="AY78" s="152">
        <f>'[4]Populations-merg-FY20'!G71</f>
        <v>0</v>
      </c>
      <c r="AZ78" s="171">
        <f t="shared" si="34"/>
        <v>0</v>
      </c>
      <c r="BA78" s="172">
        <f t="shared" si="35"/>
        <v>672286.05747406837</v>
      </c>
      <c r="BB78" s="182">
        <f t="shared" si="42"/>
        <v>671148.51761370618</v>
      </c>
      <c r="BC78" s="392">
        <f>'[4]Spc Sch Calculations-FY20'!C69</f>
        <v>1</v>
      </c>
      <c r="BD78" s="200">
        <f t="shared" si="37"/>
        <v>1137.5398603622139</v>
      </c>
      <c r="BE78" s="393">
        <f>'[4]Spc Sch Calculations-FY20'!D69</f>
        <v>0</v>
      </c>
      <c r="BF78" s="186">
        <f t="shared" si="38"/>
        <v>0</v>
      </c>
      <c r="BG78" s="394">
        <f>'[4]Spc Sch Calculations-FY20'!E69</f>
        <v>0</v>
      </c>
      <c r="BH78" s="186">
        <f t="shared" si="39"/>
        <v>0</v>
      </c>
      <c r="BI78" s="392">
        <f>'[4]Spc Sch Calculations-FY20'!F69</f>
        <v>0</v>
      </c>
      <c r="BJ78" s="186">
        <f t="shared" si="40"/>
        <v>0</v>
      </c>
      <c r="BK78" s="395">
        <f t="shared" si="41"/>
        <v>1137.5398603622139</v>
      </c>
      <c r="BL78" s="13"/>
    </row>
    <row r="79" spans="1:68" ht="14.5" x14ac:dyDescent="0.35">
      <c r="A79" s="181">
        <v>4702010</v>
      </c>
      <c r="B79" s="143" t="s">
        <v>168</v>
      </c>
      <c r="C79" s="127">
        <f>'[4]2019-2020 PRELIMINARY-Merged'!F72</f>
        <v>150430.31173923041</v>
      </c>
      <c r="D79" s="127">
        <f>'[4]2019-2020 PRELIMINARY-Merged'!G72</f>
        <v>36090.744417340735</v>
      </c>
      <c r="E79" s="127">
        <f>'[4]2019-2020 PRELIMINARY-Merged'!H72</f>
        <v>76424.686810762651</v>
      </c>
      <c r="F79" s="127">
        <f>'[4]2019-2020 PRELIMINARY-Merged'!I72</f>
        <v>76154.84367637425</v>
      </c>
      <c r="G79" s="127">
        <f>'[4]2019-2020 PRELIMINARY-Merged'!J72</f>
        <v>339100.586643708</v>
      </c>
      <c r="H79" s="127">
        <f>'[4]2019-2020 PRELIMINARY-Merged'!K72</f>
        <v>189440.26551736289</v>
      </c>
      <c r="I79" s="127">
        <f>'[4]2019-2020 PRELIMINARY-Merged'!L72</f>
        <v>46371.013623302584</v>
      </c>
      <c r="J79" s="127">
        <f>'[4]2019-2020 PRELIMINARY-Merged'!M72</f>
        <v>103519.17479677405</v>
      </c>
      <c r="K79" s="127">
        <f>'[4]2019-2020 PRELIMINARY-Merged'!N72</f>
        <v>106217.25231251815</v>
      </c>
      <c r="L79" s="127">
        <f>'[4]2019-2020 PRELIMINARY-Merged'!O72</f>
        <v>445547.70624995767</v>
      </c>
      <c r="M79" s="127">
        <f t="shared" si="11"/>
        <v>445547.70624995767</v>
      </c>
      <c r="N79" s="127">
        <f>'[4]Hold Harmless Base-20'!Y71</f>
        <v>332097.86188245181</v>
      </c>
      <c r="O79" s="162">
        <f t="shared" ref="O79:O142" si="43">M79-N79</f>
        <v>113449.84436750587</v>
      </c>
      <c r="P79" s="163">
        <f t="shared" si="12"/>
        <v>113449.84436750587</v>
      </c>
      <c r="Q79" s="387">
        <f t="shared" si="13"/>
        <v>93700.552916975241</v>
      </c>
      <c r="R79" s="165">
        <f t="shared" si="14"/>
        <v>351847.15333298245</v>
      </c>
      <c r="S79" s="166">
        <f t="shared" ref="S79:S142" si="44">IF($R79&gt;0,$R79/N79,0)</f>
        <v>1.0594682884695026</v>
      </c>
      <c r="T79" s="167">
        <f t="shared" ref="T79:T142" si="45">IF(R79&gt;0,R79/L79,0)</f>
        <v>0.78969580226183889</v>
      </c>
      <c r="U79" s="149" t="b">
        <f t="shared" si="15"/>
        <v>0</v>
      </c>
      <c r="V79" s="143">
        <f t="shared" ref="V79:V142" si="46">R79/R$13*X$3</f>
        <v>348542.87945618795</v>
      </c>
      <c r="W79" s="143">
        <f t="shared" ref="W79:W142" si="47">V79/V$13*AA$3</f>
        <v>348542.87945618766</v>
      </c>
      <c r="X79" s="143">
        <f t="shared" ref="X79:X142" si="48">V79/V$13*AA$3</f>
        <v>348542.87945618766</v>
      </c>
      <c r="Y79" s="143">
        <f>'[4]Hold Harmless Base-20'!L71</f>
        <v>147323.79376093321</v>
      </c>
      <c r="Z79" s="143">
        <f>'[4]Hold Harmless Base-20'!M71</f>
        <v>35345.43886630956</v>
      </c>
      <c r="AA79" s="143">
        <f>'[4]Hold Harmless Base-20'!N71</f>
        <v>74846.449946008142</v>
      </c>
      <c r="AB79" s="143">
        <f>'[4]Hold Harmless Base-20'!O71</f>
        <v>74582.179309200874</v>
      </c>
      <c r="AC79" s="143">
        <f t="shared" si="16"/>
        <v>332097.86188245181</v>
      </c>
      <c r="AD79" s="168">
        <f>'[4]Populations-merg-FY20'!M72</f>
        <v>0.29636048526863085</v>
      </c>
      <c r="AE79" s="169">
        <f t="shared" si="17"/>
        <v>0</v>
      </c>
      <c r="AF79" s="169">
        <f t="shared" si="18"/>
        <v>0.9</v>
      </c>
      <c r="AG79" s="169">
        <f t="shared" si="19"/>
        <v>0</v>
      </c>
      <c r="AH79" s="170">
        <f t="shared" si="20"/>
        <v>0.9</v>
      </c>
      <c r="AI79" s="143">
        <f t="shared" si="21"/>
        <v>298888.07569420664</v>
      </c>
      <c r="AJ79" s="143">
        <f t="shared" si="22"/>
        <v>0</v>
      </c>
      <c r="AK79" s="143">
        <f t="shared" si="23"/>
        <v>348542.87945618766</v>
      </c>
      <c r="AL79" s="143">
        <f t="shared" si="24"/>
        <v>348278.2156837763</v>
      </c>
      <c r="AM79" s="143">
        <f t="shared" si="25"/>
        <v>348278.2156837763</v>
      </c>
      <c r="AN79" s="143">
        <f t="shared" si="26"/>
        <v>0</v>
      </c>
      <c r="AO79" s="143">
        <f t="shared" si="27"/>
        <v>348278.2156837763</v>
      </c>
      <c r="AP79" s="143">
        <f t="shared" ref="AP79:AP142" si="49">AO79/AO$13*AR$8</f>
        <v>348277.49124016508</v>
      </c>
      <c r="AQ79" s="143">
        <f t="shared" si="28"/>
        <v>348277.49124016508</v>
      </c>
      <c r="AR79" s="143">
        <f t="shared" si="29"/>
        <v>0</v>
      </c>
      <c r="AS79" s="143">
        <f t="shared" si="30"/>
        <v>348277.49124016508</v>
      </c>
      <c r="AT79" s="143">
        <f t="shared" ref="AT79:AT142" si="50">AS79/AS$13*AV$8</f>
        <v>348277.49124016508</v>
      </c>
      <c r="AU79" s="127">
        <f t="shared" si="31"/>
        <v>348277.49124016508</v>
      </c>
      <c r="AV79" s="143">
        <f t="shared" si="32"/>
        <v>0</v>
      </c>
      <c r="AW79" s="143">
        <f>'[4]Populations-merg-FY20'!K72</f>
        <v>342</v>
      </c>
      <c r="AX79" s="151">
        <f t="shared" si="33"/>
        <v>1018.3552375443423</v>
      </c>
      <c r="AY79" s="152">
        <f>'[4]Populations-merg-FY20'!G72</f>
        <v>0</v>
      </c>
      <c r="AZ79" s="171">
        <f t="shared" si="34"/>
        <v>0</v>
      </c>
      <c r="BA79" s="172">
        <f t="shared" si="35"/>
        <v>348277.49124016508</v>
      </c>
      <c r="BB79" s="182">
        <f t="shared" si="42"/>
        <v>347259.13600262074</v>
      </c>
      <c r="BC79" s="392">
        <f>'[4]Spc Sch Calculations-FY20'!C70</f>
        <v>0</v>
      </c>
      <c r="BD79" s="200">
        <f t="shared" si="37"/>
        <v>0</v>
      </c>
      <c r="BE79" s="393">
        <f>'[4]Spc Sch Calculations-FY20'!D70</f>
        <v>1</v>
      </c>
      <c r="BF79" s="186">
        <f t="shared" si="38"/>
        <v>1018.3552375443423</v>
      </c>
      <c r="BG79" s="394">
        <f>'[4]Spc Sch Calculations-FY20'!E70</f>
        <v>0</v>
      </c>
      <c r="BH79" s="186">
        <f t="shared" si="39"/>
        <v>0</v>
      </c>
      <c r="BI79" s="392">
        <f>'[4]Spc Sch Calculations-FY20'!F70</f>
        <v>0</v>
      </c>
      <c r="BJ79" s="186">
        <f t="shared" si="40"/>
        <v>0</v>
      </c>
      <c r="BK79" s="395">
        <f t="shared" si="41"/>
        <v>1018.3552375443423</v>
      </c>
      <c r="BL79" s="13"/>
    </row>
    <row r="80" spans="1:68" ht="14.5" x14ac:dyDescent="0.35">
      <c r="A80" s="181">
        <v>4702070</v>
      </c>
      <c r="B80" s="143" t="s">
        <v>169</v>
      </c>
      <c r="C80" s="127">
        <f>'[4]2019-2020 PRELIMINARY-Merged'!F73</f>
        <v>243877.60437338904</v>
      </c>
      <c r="D80" s="127">
        <f>'[4]2019-2020 PRELIMINARY-Merged'!G73</f>
        <v>58805.198945736993</v>
      </c>
      <c r="E80" s="127">
        <f>'[4]2019-2020 PRELIMINARY-Merged'!H73</f>
        <v>129053.65469221913</v>
      </c>
      <c r="F80" s="127">
        <f>'[4]2019-2020 PRELIMINARY-Merged'!I73</f>
        <v>130401.05887407727</v>
      </c>
      <c r="G80" s="127">
        <f>'[4]2019-2020 PRELIMINARY-Merged'!J73</f>
        <v>562137.5168854224</v>
      </c>
      <c r="H80" s="127">
        <f>'[4]2019-2020 PRELIMINARY-Merged'!K73</f>
        <v>235281.49594867812</v>
      </c>
      <c r="I80" s="127">
        <f>'[4]2019-2020 PRELIMINARY-Merged'!L73</f>
        <v>57591.987765384554</v>
      </c>
      <c r="J80" s="127">
        <f>'[4]2019-2020 PRELIMINARY-Merged'!M73</f>
        <v>119605.02384215654</v>
      </c>
      <c r="K80" s="127">
        <f>'[4]2019-2020 PRELIMINARY-Merged'!N73</f>
        <v>122722.355739673</v>
      </c>
      <c r="L80" s="127">
        <f>'[4]2019-2020 PRELIMINARY-Merged'!O73</f>
        <v>535200.86329589225</v>
      </c>
      <c r="M80" s="127">
        <f t="shared" ref="M80:M144" si="51">SUM(H80:K80)</f>
        <v>535200.86329589225</v>
      </c>
      <c r="N80" s="127">
        <f>'[4]Hold Harmless Base-20'!Y72</f>
        <v>556564.95700459275</v>
      </c>
      <c r="O80" s="162">
        <f t="shared" si="43"/>
        <v>-21364.0937087005</v>
      </c>
      <c r="P80" s="163" t="str">
        <f t="shared" ref="P80:P143" si="52">IF(O80&gt;0,O80,"0")</f>
        <v>0</v>
      </c>
      <c r="Q80" s="387">
        <f t="shared" ref="Q80:Q143" si="53">P80*$Q$5</f>
        <v>0</v>
      </c>
      <c r="R80" s="165">
        <f t="shared" ref="R80:R143" si="54">M80-Q80</f>
        <v>535200.86329589225</v>
      </c>
      <c r="S80" s="166">
        <f t="shared" si="44"/>
        <v>0.96161437503417202</v>
      </c>
      <c r="T80" s="167">
        <f t="shared" si="45"/>
        <v>1</v>
      </c>
      <c r="U80" s="149" t="b">
        <f t="shared" ref="U80:U144" si="55">AND(S80&lt;100%,T80&lt;100%)</f>
        <v>0</v>
      </c>
      <c r="V80" s="143">
        <f t="shared" si="46"/>
        <v>530174.67446737888</v>
      </c>
      <c r="W80" s="143">
        <f t="shared" si="47"/>
        <v>530174.67446737841</v>
      </c>
      <c r="X80" s="143">
        <f t="shared" si="48"/>
        <v>530174.67446737841</v>
      </c>
      <c r="Y80" s="143">
        <f>'[4]Hold Harmless Base-20'!L72</f>
        <v>241460.0063424058</v>
      </c>
      <c r="Z80" s="143">
        <f>'[4]Hold Harmless Base-20'!M72</f>
        <v>58222.253522978426</v>
      </c>
      <c r="AA80" s="143">
        <f>'[4]Hold Harmless Base-20'!N72</f>
        <v>127774.32499617452</v>
      </c>
      <c r="AB80" s="143">
        <f>'[4]Hold Harmless Base-20'!O72</f>
        <v>129108.37214303402</v>
      </c>
      <c r="AC80" s="143">
        <f t="shared" ref="AC80:AC144" si="56">SUM(Y80:AB80)</f>
        <v>556564.95700459275</v>
      </c>
      <c r="AD80" s="168">
        <f>'[4]Populations-merg-FY20'!M73</f>
        <v>0.26817042606516289</v>
      </c>
      <c r="AE80" s="169">
        <f t="shared" ref="AE80:AE144" si="57">IF($AD80&lt;0.15,0.85,0)</f>
        <v>0</v>
      </c>
      <c r="AF80" s="169">
        <f t="shared" ref="AF80:AF144" si="58">IF(AND($AD80&gt;=0.15,$AD80&lt;0.3),0.9,0)</f>
        <v>0.9</v>
      </c>
      <c r="AG80" s="169">
        <f t="shared" ref="AG80:AG144" si="59">IF($AD80&gt;=0.3,0.95,0)</f>
        <v>0</v>
      </c>
      <c r="AH80" s="170">
        <f t="shared" ref="AH80:AH144" si="60">MAX(AE80:AG80)</f>
        <v>0.9</v>
      </c>
      <c r="AI80" s="143">
        <f t="shared" ref="AI80:AI144" si="61">AC80*AH80</f>
        <v>500908.46130413347</v>
      </c>
      <c r="AJ80" s="143">
        <f t="shared" ref="AJ80:AJ144" si="62">IF(X80&lt;$AI80,$AI80,0)</f>
        <v>0</v>
      </c>
      <c r="AK80" s="143">
        <f t="shared" ref="AK80:AK144" si="63">IF($AJ80=0,X80,0)</f>
        <v>530174.67446737841</v>
      </c>
      <c r="AL80" s="143">
        <f t="shared" ref="AL80:AL143" si="64">AK80/AK$13*AN$8</f>
        <v>529772.0897707683</v>
      </c>
      <c r="AM80" s="143">
        <f t="shared" ref="AM80:AM144" si="65">$AJ80+AL80</f>
        <v>529772.0897707683</v>
      </c>
      <c r="AN80" s="143">
        <f t="shared" ref="AN80:AN144" si="66">IF(AM80&lt;$AI80,$AI80,0)</f>
        <v>0</v>
      </c>
      <c r="AO80" s="143">
        <f t="shared" ref="AO80:AO144" si="67">IF($AJ80+$AN80=0,AM80,0)</f>
        <v>529772.0897707683</v>
      </c>
      <c r="AP80" s="143">
        <f t="shared" si="49"/>
        <v>529770.98780691135</v>
      </c>
      <c r="AQ80" s="143">
        <f t="shared" ref="AQ80:AQ144" si="68">$AJ80+$AN80+AP80</f>
        <v>529770.98780691135</v>
      </c>
      <c r="AR80" s="143">
        <f t="shared" ref="AR80:AR144" si="69">IF(AQ80&lt;$AI80,$AI80,0)</f>
        <v>0</v>
      </c>
      <c r="AS80" s="143">
        <f t="shared" ref="AS80:AS144" si="70">IF($AJ80+$AN80+$AR80=0,AQ80,0)</f>
        <v>529770.98780691135</v>
      </c>
      <c r="AT80" s="143">
        <f t="shared" si="50"/>
        <v>529770.98780691135</v>
      </c>
      <c r="AU80" s="127">
        <f t="shared" ref="AU80:AU144" si="71">$AJ80+$AN80+$AR80+AT80</f>
        <v>529770.98780691135</v>
      </c>
      <c r="AV80" s="143">
        <f t="shared" ref="AV80:AV144" si="72">IF(AU80&lt;$AI80,$AI80,0)</f>
        <v>0</v>
      </c>
      <c r="AW80" s="143">
        <f>'[4]Populations-merg-FY20'!K73</f>
        <v>428</v>
      </c>
      <c r="AX80" s="151">
        <f t="shared" ref="AX80:AX144" si="73">AU80/AW80</f>
        <v>1237.782681791849</v>
      </c>
      <c r="AY80" s="152">
        <f>'[4]Populations-merg-FY20'!G73</f>
        <v>0</v>
      </c>
      <c r="AZ80" s="171">
        <f t="shared" ref="AZ80:AZ144" si="74">AX80*AY80</f>
        <v>0</v>
      </c>
      <c r="BA80" s="172">
        <f t="shared" ref="BA80:BA144" si="75">AU80-AZ80</f>
        <v>529770.98780691135</v>
      </c>
      <c r="BB80" s="182">
        <f t="shared" si="42"/>
        <v>528533.20512511954</v>
      </c>
      <c r="BC80" s="392">
        <f>'[4]Spc Sch Calculations-FY20'!C71</f>
        <v>0</v>
      </c>
      <c r="BD80" s="200">
        <f t="shared" ref="BD80:BD143" si="76">BC80*AX80</f>
        <v>0</v>
      </c>
      <c r="BE80" s="393">
        <f>'[4]Spc Sch Calculations-FY20'!D71</f>
        <v>0</v>
      </c>
      <c r="BF80" s="186">
        <f t="shared" ref="BF80:BF144" si="77">BE80*AX80</f>
        <v>0</v>
      </c>
      <c r="BG80" s="394">
        <f>'[4]Spc Sch Calculations-FY20'!E71</f>
        <v>1</v>
      </c>
      <c r="BH80" s="186">
        <f t="shared" ref="BH80:BH143" si="78">BG80*AX80</f>
        <v>1237.782681791849</v>
      </c>
      <c r="BI80" s="392">
        <f>'[4]Spc Sch Calculations-FY20'!F71</f>
        <v>0</v>
      </c>
      <c r="BJ80" s="186">
        <f t="shared" ref="BJ80:BJ143" si="79">BI80*AX80</f>
        <v>0</v>
      </c>
      <c r="BK80" s="395">
        <f t="shared" ref="BK80:BK143" si="80">SUM(BD80,BF80,BH80,BJ80)</f>
        <v>1237.782681791849</v>
      </c>
      <c r="BL80" s="13"/>
    </row>
    <row r="81" spans="1:68" ht="14.5" x14ac:dyDescent="0.35">
      <c r="A81" s="181">
        <v>4702100</v>
      </c>
      <c r="B81" s="143" t="s">
        <v>170</v>
      </c>
      <c r="C81" s="127">
        <f>'[4]2019-2020 PRELIMINARY-Merged'!F74</f>
        <v>962426.8550271726</v>
      </c>
      <c r="D81" s="127">
        <f>'[4]2019-2020 PRELIMINARY-Merged'!G74</f>
        <v>232066.01043178176</v>
      </c>
      <c r="E81" s="127">
        <f>'[4]2019-2020 PRELIMINARY-Merged'!H74</f>
        <v>436234.73195771169</v>
      </c>
      <c r="F81" s="127">
        <f>'[4]2019-2020 PRELIMINARY-Merged'!I74</f>
        <v>440789.30659190856</v>
      </c>
      <c r="G81" s="127">
        <f>'[4]2019-2020 PRELIMINARY-Merged'!J74</f>
        <v>2071516.9040085748</v>
      </c>
      <c r="H81" s="127">
        <f>'[4]2019-2020 PRELIMINARY-Merged'!K74</f>
        <v>891970.9294767956</v>
      </c>
      <c r="I81" s="127">
        <f>'[4]2019-2020 PRELIMINARY-Merged'!L74</f>
        <v>218335.82216219729</v>
      </c>
      <c r="J81" s="127">
        <f>'[4]2019-2020 PRELIMINARY-Merged'!M74</f>
        <v>404690.64305076021</v>
      </c>
      <c r="K81" s="127">
        <f>'[4]2019-2020 PRELIMINARY-Merged'!N74</f>
        <v>415238.31914063281</v>
      </c>
      <c r="L81" s="127">
        <f>'[4]2019-2020 PRELIMINARY-Merged'!O74</f>
        <v>1930235.7138303861</v>
      </c>
      <c r="M81" s="127">
        <f t="shared" si="51"/>
        <v>1930235.7138303861</v>
      </c>
      <c r="N81" s="127">
        <f>'[4]Hold Harmless Base-20'!Y73</f>
        <v>1845176.2813924325</v>
      </c>
      <c r="O81" s="162">
        <f t="shared" si="43"/>
        <v>85059.432437953539</v>
      </c>
      <c r="P81" s="163">
        <f t="shared" si="52"/>
        <v>85059.432437953539</v>
      </c>
      <c r="Q81" s="387">
        <f t="shared" si="53"/>
        <v>70252.329517722421</v>
      </c>
      <c r="R81" s="165">
        <f t="shared" si="54"/>
        <v>1859983.3843126637</v>
      </c>
      <c r="S81" s="166">
        <f t="shared" si="44"/>
        <v>1.0080247633082826</v>
      </c>
      <c r="T81" s="167">
        <f t="shared" si="45"/>
        <v>0.96360427433066576</v>
      </c>
      <c r="U81" s="149" t="b">
        <f t="shared" si="55"/>
        <v>0</v>
      </c>
      <c r="V81" s="143">
        <f t="shared" si="46"/>
        <v>1842515.8719288427</v>
      </c>
      <c r="W81" s="143">
        <f t="shared" si="47"/>
        <v>1842515.8719288411</v>
      </c>
      <c r="X81" s="143">
        <f t="shared" si="48"/>
        <v>1842515.8719288411</v>
      </c>
      <c r="Y81" s="143">
        <f>'[4]Hold Harmless Base-20'!L73</f>
        <v>857268.99067771318</v>
      </c>
      <c r="Z81" s="143">
        <f>'[4]Hold Harmless Base-20'!M73</f>
        <v>206709.72915426429</v>
      </c>
      <c r="AA81" s="143">
        <f>'[4]Hold Harmless Base-20'!N73</f>
        <v>388570.31722518988</v>
      </c>
      <c r="AB81" s="143">
        <f>'[4]Hold Harmless Base-20'!O73</f>
        <v>392627.24433526519</v>
      </c>
      <c r="AC81" s="143">
        <f t="shared" si="56"/>
        <v>1845176.2813924325</v>
      </c>
      <c r="AD81" s="168">
        <f>'[4]Populations-merg-FY20'!M74</f>
        <v>0.20034843205574912</v>
      </c>
      <c r="AE81" s="169">
        <f t="shared" si="57"/>
        <v>0</v>
      </c>
      <c r="AF81" s="169">
        <f t="shared" si="58"/>
        <v>0.9</v>
      </c>
      <c r="AG81" s="169">
        <f t="shared" si="59"/>
        <v>0</v>
      </c>
      <c r="AH81" s="170">
        <f t="shared" si="60"/>
        <v>0.9</v>
      </c>
      <c r="AI81" s="143">
        <f t="shared" si="61"/>
        <v>1660658.6532531893</v>
      </c>
      <c r="AJ81" s="143">
        <f t="shared" si="62"/>
        <v>0</v>
      </c>
      <c r="AK81" s="143">
        <f t="shared" si="63"/>
        <v>1842515.8719288411</v>
      </c>
      <c r="AL81" s="143">
        <f t="shared" si="64"/>
        <v>1841116.7694650255</v>
      </c>
      <c r="AM81" s="143">
        <f t="shared" si="65"/>
        <v>1841116.7694650255</v>
      </c>
      <c r="AN81" s="143">
        <f t="shared" si="66"/>
        <v>0</v>
      </c>
      <c r="AO81" s="143">
        <f t="shared" si="67"/>
        <v>1841116.7694650255</v>
      </c>
      <c r="AP81" s="143">
        <f t="shared" si="49"/>
        <v>1841112.9398103955</v>
      </c>
      <c r="AQ81" s="143">
        <f t="shared" si="68"/>
        <v>1841112.9398103955</v>
      </c>
      <c r="AR81" s="143">
        <f t="shared" si="69"/>
        <v>0</v>
      </c>
      <c r="AS81" s="143">
        <f t="shared" si="70"/>
        <v>1841112.9398103955</v>
      </c>
      <c r="AT81" s="143">
        <f t="shared" si="50"/>
        <v>1841112.9398103955</v>
      </c>
      <c r="AU81" s="127">
        <f t="shared" si="71"/>
        <v>1841112.9398103955</v>
      </c>
      <c r="AV81" s="143">
        <f t="shared" si="72"/>
        <v>0</v>
      </c>
      <c r="AW81" s="143">
        <f>'[4]Populations-merg-FY20'!K74</f>
        <v>1610</v>
      </c>
      <c r="AX81" s="151">
        <f t="shared" si="73"/>
        <v>1143.5484098201214</v>
      </c>
      <c r="AY81" s="152">
        <f>'[4]Populations-merg-FY20'!G74</f>
        <v>0</v>
      </c>
      <c r="AZ81" s="171">
        <f t="shared" si="74"/>
        <v>0</v>
      </c>
      <c r="BA81" s="172">
        <f t="shared" si="75"/>
        <v>1841112.9398103955</v>
      </c>
      <c r="BB81" s="182">
        <f t="shared" si="42"/>
        <v>1836538.746171115</v>
      </c>
      <c r="BC81" s="392">
        <f>'[4]Spc Sch Calculations-FY20'!C72</f>
        <v>4</v>
      </c>
      <c r="BD81" s="200">
        <f t="shared" si="76"/>
        <v>4574.1936392804855</v>
      </c>
      <c r="BE81" s="393">
        <f>'[4]Spc Sch Calculations-FY20'!D72</f>
        <v>0</v>
      </c>
      <c r="BF81" s="186">
        <f t="shared" si="77"/>
        <v>0</v>
      </c>
      <c r="BG81" s="394">
        <f>'[4]Spc Sch Calculations-FY20'!E72</f>
        <v>0</v>
      </c>
      <c r="BH81" s="186">
        <f t="shared" si="78"/>
        <v>0</v>
      </c>
      <c r="BI81" s="392">
        <f>'[4]Spc Sch Calculations-FY20'!F72</f>
        <v>0</v>
      </c>
      <c r="BJ81" s="186">
        <f t="shared" si="79"/>
        <v>0</v>
      </c>
      <c r="BK81" s="395">
        <f t="shared" si="80"/>
        <v>4574.1936392804855</v>
      </c>
      <c r="BL81" s="13"/>
    </row>
    <row r="82" spans="1:68" ht="14.5" x14ac:dyDescent="0.35">
      <c r="A82" s="181">
        <v>4702130</v>
      </c>
      <c r="B82" s="143" t="s">
        <v>171</v>
      </c>
      <c r="C82" s="127">
        <f>'[4]2019-2020 PRELIMINARY-Merged'!F75</f>
        <v>977080.44498952222</v>
      </c>
      <c r="D82" s="127">
        <f>'[4]2019-2020 PRELIMINARY-Merged'!G75</f>
        <v>235599.37002508799</v>
      </c>
      <c r="E82" s="127">
        <f>'[4]2019-2020 PRELIMINARY-Merged'!H75</f>
        <v>443827.71112978953</v>
      </c>
      <c r="F82" s="127">
        <f>'[4]2019-2020 PRELIMINARY-Merged'!I75</f>
        <v>448461.56141033373</v>
      </c>
      <c r="G82" s="127">
        <f>'[4]2019-2020 PRELIMINARY-Merged'!J75</f>
        <v>2104969.0875547333</v>
      </c>
      <c r="H82" s="127">
        <f>'[4]2019-2020 PRELIMINARY-Merged'!K75</f>
        <v>898046.2732688979</v>
      </c>
      <c r="I82" s="127">
        <f>'[4]2019-2020 PRELIMINARY-Merged'!L75</f>
        <v>219822.93921717204</v>
      </c>
      <c r="J82" s="127">
        <f>'[4]2019-2020 PRELIMINARY-Merged'!M75</f>
        <v>407905.56631043158</v>
      </c>
      <c r="K82" s="127">
        <f>'[4]2019-2020 PRELIMINARY-Merged'!N75</f>
        <v>418537.03472359886</v>
      </c>
      <c r="L82" s="127">
        <f>'[4]2019-2020 PRELIMINARY-Merged'!O75</f>
        <v>1944311.8135201004</v>
      </c>
      <c r="M82" s="127">
        <f t="shared" si="51"/>
        <v>1944311.8135201004</v>
      </c>
      <c r="N82" s="127">
        <f>'[4]Hold Harmless Base-20'!Y74</f>
        <v>1821951.2851673062</v>
      </c>
      <c r="O82" s="162">
        <f t="shared" si="43"/>
        <v>122360.52835279424</v>
      </c>
      <c r="P82" s="163">
        <f t="shared" si="52"/>
        <v>122360.52835279424</v>
      </c>
      <c r="Q82" s="387">
        <f t="shared" si="53"/>
        <v>101060.06954694338</v>
      </c>
      <c r="R82" s="165">
        <f t="shared" si="54"/>
        <v>1843251.7439731571</v>
      </c>
      <c r="S82" s="166">
        <f t="shared" si="44"/>
        <v>1.0116910144520659</v>
      </c>
      <c r="T82" s="167">
        <f t="shared" si="45"/>
        <v>0.9480227045661066</v>
      </c>
      <c r="U82" s="149" t="b">
        <f t="shared" si="55"/>
        <v>0</v>
      </c>
      <c r="V82" s="143">
        <f t="shared" si="46"/>
        <v>1825941.3620977572</v>
      </c>
      <c r="W82" s="143">
        <f t="shared" si="47"/>
        <v>1825941.3620977558</v>
      </c>
      <c r="X82" s="143">
        <f t="shared" si="48"/>
        <v>1825941.3620977558</v>
      </c>
      <c r="Y82" s="143">
        <f>'[4]Hold Harmless Base-20'!L74</f>
        <v>845709.79354784219</v>
      </c>
      <c r="Z82" s="143">
        <f>'[4]Hold Harmless Base-20'!M74</f>
        <v>203922.50771742288</v>
      </c>
      <c r="AA82" s="143">
        <f>'[4]Hold Harmless Base-20'!N74</f>
        <v>384154.08257854421</v>
      </c>
      <c r="AB82" s="143">
        <f>'[4]Hold Harmless Base-20'!O74</f>
        <v>388164.90132349683</v>
      </c>
      <c r="AC82" s="143">
        <f t="shared" si="56"/>
        <v>1821951.2851673062</v>
      </c>
      <c r="AD82" s="168">
        <f>'[4]Populations-merg-FY20'!M75</f>
        <v>0.20199778024417314</v>
      </c>
      <c r="AE82" s="169">
        <f t="shared" si="57"/>
        <v>0</v>
      </c>
      <c r="AF82" s="169">
        <f t="shared" si="58"/>
        <v>0.9</v>
      </c>
      <c r="AG82" s="169">
        <f t="shared" si="59"/>
        <v>0</v>
      </c>
      <c r="AH82" s="170">
        <f t="shared" si="60"/>
        <v>0.9</v>
      </c>
      <c r="AI82" s="143">
        <f t="shared" si="61"/>
        <v>1639756.1566505756</v>
      </c>
      <c r="AJ82" s="143">
        <f t="shared" si="62"/>
        <v>0</v>
      </c>
      <c r="AK82" s="143">
        <f t="shared" si="63"/>
        <v>1825941.3620977558</v>
      </c>
      <c r="AL82" s="143">
        <f t="shared" si="64"/>
        <v>1824554.8453803617</v>
      </c>
      <c r="AM82" s="143">
        <f t="shared" si="65"/>
        <v>1824554.8453803617</v>
      </c>
      <c r="AN82" s="143">
        <f t="shared" si="66"/>
        <v>0</v>
      </c>
      <c r="AO82" s="143">
        <f t="shared" si="67"/>
        <v>1824554.8453803617</v>
      </c>
      <c r="AP82" s="143">
        <f t="shared" si="49"/>
        <v>1824551.050175719</v>
      </c>
      <c r="AQ82" s="143">
        <f t="shared" si="68"/>
        <v>1824551.050175719</v>
      </c>
      <c r="AR82" s="143">
        <f t="shared" si="69"/>
        <v>0</v>
      </c>
      <c r="AS82" s="143">
        <f t="shared" si="70"/>
        <v>1824551.050175719</v>
      </c>
      <c r="AT82" s="143">
        <f t="shared" si="50"/>
        <v>1824551.050175719</v>
      </c>
      <c r="AU82" s="127">
        <f t="shared" si="71"/>
        <v>1824551.050175719</v>
      </c>
      <c r="AV82" s="143">
        <f t="shared" si="72"/>
        <v>0</v>
      </c>
      <c r="AW82" s="143">
        <f>'[4]Populations-merg-FY20'!K75</f>
        <v>1638</v>
      </c>
      <c r="AX82" s="151">
        <f t="shared" si="73"/>
        <v>1113.8895300218064</v>
      </c>
      <c r="AY82" s="152">
        <f>'[4]Populations-merg-FY20'!G75</f>
        <v>0</v>
      </c>
      <c r="AZ82" s="171">
        <f t="shared" si="74"/>
        <v>0</v>
      </c>
      <c r="BA82" s="172">
        <f t="shared" si="75"/>
        <v>1824551.050175719</v>
      </c>
      <c r="BB82" s="182">
        <f t="shared" si="42"/>
        <v>1824551.050175719</v>
      </c>
      <c r="BC82" s="392">
        <f>'[4]Spc Sch Calculations-FY20'!C73</f>
        <v>0</v>
      </c>
      <c r="BD82" s="200">
        <f t="shared" si="76"/>
        <v>0</v>
      </c>
      <c r="BE82" s="393">
        <f>'[4]Spc Sch Calculations-FY20'!D73</f>
        <v>0</v>
      </c>
      <c r="BF82" s="186">
        <f t="shared" si="77"/>
        <v>0</v>
      </c>
      <c r="BG82" s="394">
        <f>'[4]Spc Sch Calculations-FY20'!E73</f>
        <v>0</v>
      </c>
      <c r="BH82" s="186">
        <f t="shared" si="78"/>
        <v>0</v>
      </c>
      <c r="BI82" s="392">
        <f>'[4]Spc Sch Calculations-FY20'!F73</f>
        <v>0</v>
      </c>
      <c r="BJ82" s="186">
        <f t="shared" si="79"/>
        <v>0</v>
      </c>
      <c r="BK82" s="395">
        <f t="shared" si="80"/>
        <v>0</v>
      </c>
      <c r="BL82" s="13"/>
    </row>
    <row r="83" spans="1:68" ht="14.5" x14ac:dyDescent="0.35">
      <c r="A83" s="181">
        <v>4702160</v>
      </c>
      <c r="B83" s="143" t="s">
        <v>172</v>
      </c>
      <c r="C83" s="127">
        <f>'[4]2019-2020 PRELIMINARY-Merged'!F76</f>
        <v>407683.80645251082</v>
      </c>
      <c r="D83" s="127">
        <f>'[4]2019-2020 PRELIMINARY-Merged'!G76</f>
        <v>98303.111542337181</v>
      </c>
      <c r="E83" s="127">
        <f>'[4]2019-2020 PRELIMINARY-Merged'!H76</f>
        <v>245925.70307419452</v>
      </c>
      <c r="F83" s="127">
        <f>'[4]2019-2020 PRELIMINARY-Merged'!I76</f>
        <v>248493.32753658449</v>
      </c>
      <c r="G83" s="127">
        <f>'[4]2019-2020 PRELIMINARY-Merged'!J76</f>
        <v>1000405.9486056269</v>
      </c>
      <c r="H83" s="127">
        <f>'[4]2019-2020 PRELIMINARY-Merged'!K76</f>
        <v>418094.11369283864</v>
      </c>
      <c r="I83" s="127">
        <f>'[4]2019-2020 PRELIMINARY-Merged'!L76</f>
        <v>102340.69187416928</v>
      </c>
      <c r="J83" s="127">
        <f>'[4]2019-2020 PRELIMINARY-Merged'!M76</f>
        <v>259050.67380000779</v>
      </c>
      <c r="K83" s="127">
        <f>'[4]2019-2020 PRELIMINARY-Merged'!N76</f>
        <v>265802.4548086017</v>
      </c>
      <c r="L83" s="127">
        <f>'[4]2019-2020 PRELIMINARY-Merged'!O76</f>
        <v>1045287.9341756173</v>
      </c>
      <c r="M83" s="127">
        <f t="shared" si="51"/>
        <v>1045287.9341756173</v>
      </c>
      <c r="N83" s="127">
        <f>'[4]Hold Harmless Base-20'!Y75</f>
        <v>949479.32716627419</v>
      </c>
      <c r="O83" s="162">
        <f t="shared" si="43"/>
        <v>95808.607009343104</v>
      </c>
      <c r="P83" s="163">
        <f t="shared" si="52"/>
        <v>95808.607009343104</v>
      </c>
      <c r="Q83" s="387">
        <f t="shared" si="53"/>
        <v>79130.293223671528</v>
      </c>
      <c r="R83" s="165">
        <f t="shared" si="54"/>
        <v>966157.6409519458</v>
      </c>
      <c r="S83" s="166">
        <f t="shared" si="44"/>
        <v>1.0175657471505442</v>
      </c>
      <c r="T83" s="167">
        <f t="shared" si="45"/>
        <v>0.92429808989799656</v>
      </c>
      <c r="U83" s="149" t="b">
        <f t="shared" si="55"/>
        <v>0</v>
      </c>
      <c r="V83" s="143">
        <f t="shared" si="46"/>
        <v>957084.24239344848</v>
      </c>
      <c r="W83" s="143">
        <f t="shared" si="47"/>
        <v>957084.24239344767</v>
      </c>
      <c r="X83" s="143">
        <f t="shared" si="48"/>
        <v>957084.24239344767</v>
      </c>
      <c r="Y83" s="143">
        <f>'[4]Hold Harmless Base-20'!L75</f>
        <v>386930.2724425426</v>
      </c>
      <c r="Z83" s="143">
        <f>'[4]Hold Harmless Base-20'!M75</f>
        <v>93298.897648162703</v>
      </c>
      <c r="AA83" s="143">
        <f>'[4]Hold Harmless Base-20'!N75</f>
        <v>233406.61999584772</v>
      </c>
      <c r="AB83" s="143">
        <f>'[4]Hold Harmless Base-20'!O75</f>
        <v>235843.53707972119</v>
      </c>
      <c r="AC83" s="143">
        <f t="shared" si="56"/>
        <v>949479.32716627419</v>
      </c>
      <c r="AD83" s="168">
        <f>'[4]Populations-merg-FY20'!M76</f>
        <v>0.34068406840684068</v>
      </c>
      <c r="AE83" s="169">
        <f t="shared" si="57"/>
        <v>0</v>
      </c>
      <c r="AF83" s="169">
        <f t="shared" si="58"/>
        <v>0</v>
      </c>
      <c r="AG83" s="169">
        <f t="shared" si="59"/>
        <v>0.95</v>
      </c>
      <c r="AH83" s="170">
        <f t="shared" si="60"/>
        <v>0.95</v>
      </c>
      <c r="AI83" s="143">
        <f t="shared" si="61"/>
        <v>902005.36080796039</v>
      </c>
      <c r="AJ83" s="143">
        <f t="shared" si="62"/>
        <v>0</v>
      </c>
      <c r="AK83" s="143">
        <f t="shared" si="63"/>
        <v>957084.24239344767</v>
      </c>
      <c r="AL83" s="143">
        <f t="shared" si="64"/>
        <v>956357.48668837489</v>
      </c>
      <c r="AM83" s="143">
        <f t="shared" si="65"/>
        <v>956357.48668837489</v>
      </c>
      <c r="AN83" s="143">
        <f t="shared" si="66"/>
        <v>0</v>
      </c>
      <c r="AO83" s="143">
        <f t="shared" si="67"/>
        <v>956357.48668837489</v>
      </c>
      <c r="AP83" s="143">
        <f t="shared" si="49"/>
        <v>956355.49739636597</v>
      </c>
      <c r="AQ83" s="143">
        <f t="shared" si="68"/>
        <v>956355.49739636597</v>
      </c>
      <c r="AR83" s="143">
        <f t="shared" si="69"/>
        <v>0</v>
      </c>
      <c r="AS83" s="143">
        <f t="shared" si="70"/>
        <v>956355.49739636597</v>
      </c>
      <c r="AT83" s="143">
        <f t="shared" si="50"/>
        <v>956355.49739636597</v>
      </c>
      <c r="AU83" s="127">
        <f t="shared" si="71"/>
        <v>956355.49739636597</v>
      </c>
      <c r="AV83" s="143">
        <f t="shared" si="72"/>
        <v>0</v>
      </c>
      <c r="AW83" s="143">
        <f>'[4]Populations-merg-FY20'!K76</f>
        <v>757</v>
      </c>
      <c r="AX83" s="151">
        <f t="shared" si="73"/>
        <v>1263.3494021088059</v>
      </c>
      <c r="AY83" s="152">
        <f>'[4]Populations-merg-FY20'!G76</f>
        <v>85</v>
      </c>
      <c r="AZ83" s="171">
        <f t="shared" si="74"/>
        <v>107384.69917924849</v>
      </c>
      <c r="BA83" s="172">
        <f t="shared" si="75"/>
        <v>848970.79821711744</v>
      </c>
      <c r="BB83" s="182">
        <f t="shared" si="42"/>
        <v>848970.79821711744</v>
      </c>
      <c r="BC83" s="392">
        <f>'[4]Spc Sch Calculations-FY20'!C74</f>
        <v>0</v>
      </c>
      <c r="BD83" s="200">
        <f t="shared" si="76"/>
        <v>0</v>
      </c>
      <c r="BE83" s="393">
        <f>'[4]Spc Sch Calculations-FY20'!D74</f>
        <v>0</v>
      </c>
      <c r="BF83" s="186">
        <f t="shared" si="77"/>
        <v>0</v>
      </c>
      <c r="BG83" s="394">
        <f>'[4]Spc Sch Calculations-FY20'!E74</f>
        <v>0</v>
      </c>
      <c r="BH83" s="186">
        <f t="shared" si="78"/>
        <v>0</v>
      </c>
      <c r="BI83" s="392">
        <f>'[4]Spc Sch Calculations-FY20'!F74</f>
        <v>0</v>
      </c>
      <c r="BJ83" s="186">
        <f t="shared" si="79"/>
        <v>0</v>
      </c>
      <c r="BK83" s="395">
        <f t="shared" si="80"/>
        <v>0</v>
      </c>
      <c r="BL83" s="13"/>
    </row>
    <row r="84" spans="1:68" ht="14.5" x14ac:dyDescent="0.35">
      <c r="A84" s="181">
        <v>4702190</v>
      </c>
      <c r="B84" s="143" t="s">
        <v>173</v>
      </c>
      <c r="C84" s="127">
        <f>'[4]2019-2020 PRELIMINARY-Merged'!F77</f>
        <v>1048255.0248066488</v>
      </c>
      <c r="D84" s="127">
        <f>'[4]2019-2020 PRELIMINARY-Merged'!G77</f>
        <v>252761.40233543183</v>
      </c>
      <c r="E84" s="127">
        <f>'[4]2019-2020 PRELIMINARY-Merged'!H77</f>
        <v>515515.87938019674</v>
      </c>
      <c r="F84" s="127">
        <f>'[4]2019-2020 PRELIMINARY-Merged'!I77</f>
        <v>520898.20081346203</v>
      </c>
      <c r="G84" s="127">
        <f>'[4]2019-2020 PRELIMINARY-Merged'!J77</f>
        <v>2337430.5073357392</v>
      </c>
      <c r="H84" s="127">
        <f>'[4]2019-2020 PRELIMINARY-Merged'!K77</f>
        <v>1180273.6076110916</v>
      </c>
      <c r="I84" s="127">
        <f>'[4]2019-2020 PRELIMINARY-Merged'!L77</f>
        <v>288906.28604372486</v>
      </c>
      <c r="J84" s="127">
        <f>'[4]2019-2020 PRELIMINARY-Merged'!M77</f>
        <v>618453.82785710914</v>
      </c>
      <c r="K84" s="127">
        <f>'[4]2019-2020 PRELIMINARY-Merged'!N77</f>
        <v>634572.93207855406</v>
      </c>
      <c r="L84" s="127">
        <f>'[4]2019-2020 PRELIMINARY-Merged'!O77</f>
        <v>2722206.6535904799</v>
      </c>
      <c r="M84" s="127">
        <f t="shared" si="51"/>
        <v>2722206.6535904799</v>
      </c>
      <c r="N84" s="127">
        <f>'[4]Hold Harmless Base-20'!Y76</f>
        <v>1930727.7314957152</v>
      </c>
      <c r="O84" s="162">
        <f t="shared" si="43"/>
        <v>791478.92209476465</v>
      </c>
      <c r="P84" s="163">
        <f t="shared" si="52"/>
        <v>791478.92209476465</v>
      </c>
      <c r="Q84" s="387">
        <f t="shared" si="53"/>
        <v>653698.67218303913</v>
      </c>
      <c r="R84" s="165">
        <f t="shared" si="54"/>
        <v>2068507.9814074407</v>
      </c>
      <c r="S84" s="166">
        <f t="shared" si="44"/>
        <v>1.0713618226247719</v>
      </c>
      <c r="T84" s="167">
        <f t="shared" si="45"/>
        <v>0.75986442053514303</v>
      </c>
      <c r="U84" s="149" t="b">
        <f t="shared" si="55"/>
        <v>0</v>
      </c>
      <c r="V84" s="143">
        <f t="shared" si="46"/>
        <v>2049082.1687437329</v>
      </c>
      <c r="W84" s="143">
        <f t="shared" si="47"/>
        <v>2049082.168743731</v>
      </c>
      <c r="X84" s="143">
        <f t="shared" si="48"/>
        <v>2049082.168743731</v>
      </c>
      <c r="Y84" s="143">
        <f>'[4]Hold Harmless Base-20'!L76</f>
        <v>865863.19453013851</v>
      </c>
      <c r="Z84" s="143">
        <f>'[4]Hold Harmless Base-20'!M76</f>
        <v>208782.01401461716</v>
      </c>
      <c r="AA84" s="143">
        <f>'[4]Hold Harmless Base-20'!N76</f>
        <v>425818.35105773353</v>
      </c>
      <c r="AB84" s="143">
        <f>'[4]Hold Harmless Base-20'!O76</f>
        <v>430264.17189322598</v>
      </c>
      <c r="AC84" s="143">
        <f t="shared" si="56"/>
        <v>1930727.7314957152</v>
      </c>
      <c r="AD84" s="168">
        <f>'[4]Populations-merg-FY20'!M77</f>
        <v>0.27884239342980055</v>
      </c>
      <c r="AE84" s="169">
        <f t="shared" si="57"/>
        <v>0</v>
      </c>
      <c r="AF84" s="169">
        <f t="shared" si="58"/>
        <v>0.9</v>
      </c>
      <c r="AG84" s="169">
        <f t="shared" si="59"/>
        <v>0</v>
      </c>
      <c r="AH84" s="170">
        <f t="shared" si="60"/>
        <v>0.9</v>
      </c>
      <c r="AI84" s="143">
        <f t="shared" si="61"/>
        <v>1737654.9583461438</v>
      </c>
      <c r="AJ84" s="143">
        <f t="shared" si="62"/>
        <v>0</v>
      </c>
      <c r="AK84" s="143">
        <f t="shared" si="63"/>
        <v>2049082.168743731</v>
      </c>
      <c r="AL84" s="143">
        <f t="shared" si="64"/>
        <v>2047526.2115036729</v>
      </c>
      <c r="AM84" s="143">
        <f t="shared" si="65"/>
        <v>2047526.2115036729</v>
      </c>
      <c r="AN84" s="143">
        <f t="shared" si="66"/>
        <v>0</v>
      </c>
      <c r="AO84" s="143">
        <f t="shared" si="67"/>
        <v>2047526.2115036729</v>
      </c>
      <c r="AP84" s="143">
        <f t="shared" si="49"/>
        <v>2047521.9525026327</v>
      </c>
      <c r="AQ84" s="143">
        <f t="shared" si="68"/>
        <v>2047521.9525026327</v>
      </c>
      <c r="AR84" s="143">
        <f t="shared" si="69"/>
        <v>0</v>
      </c>
      <c r="AS84" s="143">
        <f t="shared" si="70"/>
        <v>2047521.9525026327</v>
      </c>
      <c r="AT84" s="143">
        <f t="shared" si="50"/>
        <v>2047521.9525026327</v>
      </c>
      <c r="AU84" s="127">
        <f t="shared" si="71"/>
        <v>2047521.9525026327</v>
      </c>
      <c r="AV84" s="143">
        <f t="shared" si="72"/>
        <v>0</v>
      </c>
      <c r="AW84" s="143">
        <f>'[4]Populations-merg-FY20'!K77</f>
        <v>2139</v>
      </c>
      <c r="AX84" s="151">
        <f t="shared" si="73"/>
        <v>957.23326437710739</v>
      </c>
      <c r="AY84" s="152">
        <f>'[4]Populations-merg-FY20'!G77</f>
        <v>10</v>
      </c>
      <c r="AZ84" s="171">
        <f t="shared" si="74"/>
        <v>9572.3326437710748</v>
      </c>
      <c r="BA84" s="172">
        <f t="shared" si="75"/>
        <v>2037949.6198588617</v>
      </c>
      <c r="BB84" s="182">
        <f t="shared" si="42"/>
        <v>2037949.6198588617</v>
      </c>
      <c r="BC84" s="392">
        <f>'[4]Spc Sch Calculations-FY20'!C75</f>
        <v>0</v>
      </c>
      <c r="BD84" s="200">
        <f t="shared" si="76"/>
        <v>0</v>
      </c>
      <c r="BE84" s="393">
        <f>'[4]Spc Sch Calculations-FY20'!D75</f>
        <v>0</v>
      </c>
      <c r="BF84" s="186">
        <f t="shared" si="77"/>
        <v>0</v>
      </c>
      <c r="BG84" s="394">
        <f>'[4]Spc Sch Calculations-FY20'!E75</f>
        <v>0</v>
      </c>
      <c r="BH84" s="186">
        <f t="shared" si="78"/>
        <v>0</v>
      </c>
      <c r="BI84" s="392">
        <f>'[4]Spc Sch Calculations-FY20'!F75</f>
        <v>0</v>
      </c>
      <c r="BJ84" s="186">
        <f t="shared" si="79"/>
        <v>0</v>
      </c>
      <c r="BK84" s="395">
        <f t="shared" si="80"/>
        <v>0</v>
      </c>
      <c r="BL84" s="13"/>
    </row>
    <row r="85" spans="1:68" ht="14.5" x14ac:dyDescent="0.35">
      <c r="A85" s="181">
        <v>4702220</v>
      </c>
      <c r="B85" s="143" t="s">
        <v>174</v>
      </c>
      <c r="C85" s="127">
        <f>'[4]2019-2020 PRELIMINARY-Merged'!F78</f>
        <v>6086473.259361621</v>
      </c>
      <c r="D85" s="127">
        <f>'[4]2019-2020 PRELIMINARY-Merged'!G78</f>
        <v>1467606.1453624922</v>
      </c>
      <c r="E85" s="127">
        <f>'[4]2019-2020 PRELIMINARY-Merged'!H78</f>
        <v>4279728.474776173</v>
      </c>
      <c r="F85" s="127">
        <f>'[4]2019-2020 PRELIMINARY-Merged'!I78</f>
        <v>4324411.6265852675</v>
      </c>
      <c r="G85" s="127">
        <f>'[4]2019-2020 PRELIMINARY-Merged'!J78</f>
        <v>16158219.506085554</v>
      </c>
      <c r="H85" s="127">
        <f>'[4]2019-2020 PRELIMINARY-Merged'!K78</f>
        <v>6772351.4162504459</v>
      </c>
      <c r="I85" s="127">
        <f>'[4]2019-2020 PRELIMINARY-Merged'!L78</f>
        <v>1657729.9389181817</v>
      </c>
      <c r="J85" s="127">
        <f>'[4]2019-2020 PRELIMINARY-Merged'!M78</f>
        <v>4920391.3379686261</v>
      </c>
      <c r="K85" s="127">
        <f>'[4]2019-2020 PRELIMINARY-Merged'!N78</f>
        <v>5048634.2191903712</v>
      </c>
      <c r="L85" s="127">
        <f>'[4]2019-2020 PRELIMINARY-Merged'!O78</f>
        <v>18399106.912327625</v>
      </c>
      <c r="M85" s="127">
        <f t="shared" si="51"/>
        <v>18399106.912327625</v>
      </c>
      <c r="N85" s="127">
        <f>'[4]Hold Harmless Base-20'!Y77</f>
        <v>15186320.07700574</v>
      </c>
      <c r="O85" s="162">
        <f t="shared" si="43"/>
        <v>3212786.8353218846</v>
      </c>
      <c r="P85" s="163">
        <f t="shared" si="52"/>
        <v>3212786.8353218846</v>
      </c>
      <c r="Q85" s="387">
        <f t="shared" si="53"/>
        <v>2653506.5301531879</v>
      </c>
      <c r="R85" s="165">
        <f t="shared" si="54"/>
        <v>15745600.382174436</v>
      </c>
      <c r="S85" s="166">
        <f t="shared" si="44"/>
        <v>1.0368279018440765</v>
      </c>
      <c r="T85" s="167">
        <f t="shared" si="45"/>
        <v>0.85578068855204559</v>
      </c>
      <c r="U85" s="149" t="b">
        <f t="shared" si="55"/>
        <v>0</v>
      </c>
      <c r="V85" s="143">
        <f t="shared" si="46"/>
        <v>15597729.991510721</v>
      </c>
      <c r="W85" s="143">
        <f t="shared" si="47"/>
        <v>15597729.991510708</v>
      </c>
      <c r="X85" s="143">
        <f t="shared" si="48"/>
        <v>15597729.991510708</v>
      </c>
      <c r="Y85" s="143">
        <f>'[4]Hold Harmless Base-20'!L77</f>
        <v>5720378.4749916466</v>
      </c>
      <c r="Z85" s="143">
        <f>'[4]Hold Harmless Base-20'!M77</f>
        <v>1379331.2228529528</v>
      </c>
      <c r="AA85" s="143">
        <f>'[4]Hold Harmless Base-20'!N77</f>
        <v>4022307.4353055172</v>
      </c>
      <c r="AB85" s="143">
        <f>'[4]Hold Harmless Base-20'!O77</f>
        <v>4064302.9438556256</v>
      </c>
      <c r="AC85" s="143">
        <f t="shared" si="56"/>
        <v>15186320.07700574</v>
      </c>
      <c r="AD85" s="168">
        <f>'[4]Populations-merg-FY20'!M78</f>
        <v>0.17221330630402343</v>
      </c>
      <c r="AE85" s="169">
        <f t="shared" si="57"/>
        <v>0</v>
      </c>
      <c r="AF85" s="169">
        <f t="shared" si="58"/>
        <v>0.9</v>
      </c>
      <c r="AG85" s="169">
        <f t="shared" si="59"/>
        <v>0</v>
      </c>
      <c r="AH85" s="170">
        <f t="shared" si="60"/>
        <v>0.9</v>
      </c>
      <c r="AI85" s="143">
        <f t="shared" si="61"/>
        <v>13667688.069305167</v>
      </c>
      <c r="AJ85" s="143">
        <f t="shared" si="62"/>
        <v>0</v>
      </c>
      <c r="AK85" s="143">
        <f t="shared" si="63"/>
        <v>15597729.991510708</v>
      </c>
      <c r="AL85" s="143">
        <f t="shared" si="64"/>
        <v>15585885.956518378</v>
      </c>
      <c r="AM85" s="143">
        <f t="shared" si="65"/>
        <v>15585885.956518378</v>
      </c>
      <c r="AN85" s="143">
        <f t="shared" si="66"/>
        <v>0</v>
      </c>
      <c r="AO85" s="143">
        <f t="shared" si="67"/>
        <v>15585885.956518378</v>
      </c>
      <c r="AP85" s="143">
        <f t="shared" si="49"/>
        <v>15585853.536760271</v>
      </c>
      <c r="AQ85" s="143">
        <f t="shared" si="68"/>
        <v>15585853.536760271</v>
      </c>
      <c r="AR85" s="143">
        <f t="shared" si="69"/>
        <v>0</v>
      </c>
      <c r="AS85" s="143">
        <f t="shared" si="70"/>
        <v>15585853.536760271</v>
      </c>
      <c r="AT85" s="143">
        <f t="shared" si="50"/>
        <v>15585853.536760271</v>
      </c>
      <c r="AU85" s="127">
        <f t="shared" si="71"/>
        <v>15585853.536760271</v>
      </c>
      <c r="AV85" s="143">
        <f t="shared" si="72"/>
        <v>0</v>
      </c>
      <c r="AW85" s="143">
        <f>'[4]Populations-merg-FY20'!K78</f>
        <v>12233</v>
      </c>
      <c r="AX85" s="151">
        <f t="shared" si="73"/>
        <v>1274.0826891817437</v>
      </c>
      <c r="AY85" s="152">
        <f>'[4]Populations-merg-FY20'!G78</f>
        <v>102</v>
      </c>
      <c r="AZ85" s="171">
        <f t="shared" si="74"/>
        <v>129956.43429653786</v>
      </c>
      <c r="BA85" s="172">
        <f t="shared" si="75"/>
        <v>15455897.102463733</v>
      </c>
      <c r="BB85" s="182">
        <f t="shared" si="42"/>
        <v>15413852.373720735</v>
      </c>
      <c r="BC85" s="392">
        <f>'[4]Spc Sch Calculations-FY20'!C76</f>
        <v>32</v>
      </c>
      <c r="BD85" s="200">
        <f t="shared" si="76"/>
        <v>40770.646053815799</v>
      </c>
      <c r="BE85" s="393">
        <f>'[4]Spc Sch Calculations-FY20'!D76</f>
        <v>0</v>
      </c>
      <c r="BF85" s="186">
        <f t="shared" si="77"/>
        <v>0</v>
      </c>
      <c r="BG85" s="394">
        <f>'[4]Spc Sch Calculations-FY20'!E76</f>
        <v>1</v>
      </c>
      <c r="BH85" s="186">
        <f t="shared" si="78"/>
        <v>1274.0826891817437</v>
      </c>
      <c r="BI85" s="392">
        <f>'[4]Spc Sch Calculations-FY20'!F76</f>
        <v>0</v>
      </c>
      <c r="BJ85" s="186">
        <f t="shared" si="79"/>
        <v>0</v>
      </c>
      <c r="BK85" s="395">
        <f t="shared" si="80"/>
        <v>42044.72874299754</v>
      </c>
      <c r="BL85" s="13"/>
      <c r="BM85" s="196"/>
      <c r="BN85" s="197"/>
      <c r="BO85" s="196"/>
      <c r="BP85" s="196"/>
    </row>
    <row r="86" spans="1:68" ht="14.5" x14ac:dyDescent="0.35">
      <c r="A86" s="181">
        <v>4702280</v>
      </c>
      <c r="B86" s="143" t="s">
        <v>175</v>
      </c>
      <c r="C86" s="127">
        <f>'[4]2019-2020 PRELIMINARY-Merged'!F79</f>
        <v>173350.9065752374</v>
      </c>
      <c r="D86" s="127">
        <f>'[4]2019-2020 PRELIMINARY-Merged'!G79</f>
        <v>41643.166635393165</v>
      </c>
      <c r="E86" s="127">
        <f>'[4]2019-2020 PRELIMINARY-Merged'!H79</f>
        <v>128295.52989254844</v>
      </c>
      <c r="F86" s="127">
        <f>'[4]2019-2020 PRELIMINARY-Merged'!I79</f>
        <v>127842.53925092566</v>
      </c>
      <c r="G86" s="127">
        <f>'[4]2019-2020 PRELIMINARY-Merged'!J79</f>
        <v>471132.14235410467</v>
      </c>
      <c r="H86" s="127">
        <f>'[4]2019-2020 PRELIMINARY-Merged'!K79</f>
        <v>176184.96997095842</v>
      </c>
      <c r="I86" s="127">
        <f>'[4]2019-2020 PRELIMINARY-Merged'!L79</f>
        <v>43126.394594266829</v>
      </c>
      <c r="J86" s="127">
        <f>'[4]2019-2020 PRELIMINARY-Merged'!M79</f>
        <v>127540.45302167453</v>
      </c>
      <c r="K86" s="127">
        <f>'[4]2019-2020 PRELIMINARY-Merged'!N79</f>
        <v>130864.61039948551</v>
      </c>
      <c r="L86" s="127">
        <f>'[4]2019-2020 PRELIMINARY-Merged'!O79</f>
        <v>477716.4279863853</v>
      </c>
      <c r="M86" s="127">
        <f t="shared" si="51"/>
        <v>477716.4279863853</v>
      </c>
      <c r="N86" s="127">
        <f>'[4]Hold Harmless Base-20'!Y78</f>
        <v>443073.27640358469</v>
      </c>
      <c r="O86" s="162">
        <f t="shared" si="43"/>
        <v>34643.151582800609</v>
      </c>
      <c r="P86" s="163">
        <f t="shared" si="52"/>
        <v>34643.151582800609</v>
      </c>
      <c r="Q86" s="387">
        <f t="shared" si="53"/>
        <v>28612.489300379697</v>
      </c>
      <c r="R86" s="165">
        <f t="shared" si="54"/>
        <v>449103.9386860056</v>
      </c>
      <c r="S86" s="166">
        <f t="shared" si="44"/>
        <v>1.0136109817576262</v>
      </c>
      <c r="T86" s="167">
        <f t="shared" si="45"/>
        <v>0.94010570366821222</v>
      </c>
      <c r="U86" s="149" t="b">
        <f t="shared" si="55"/>
        <v>0</v>
      </c>
      <c r="V86" s="143">
        <f t="shared" si="46"/>
        <v>444886.30498197145</v>
      </c>
      <c r="W86" s="143">
        <f t="shared" si="47"/>
        <v>444886.30498197104</v>
      </c>
      <c r="X86" s="143">
        <f t="shared" si="48"/>
        <v>444886.30498197104</v>
      </c>
      <c r="Y86" s="143">
        <f>'[4]Hold Harmless Base-20'!L78</f>
        <v>163026.77580018219</v>
      </c>
      <c r="Z86" s="143">
        <f>'[4]Hold Harmless Base-20'!M78</f>
        <v>39163.055589394011</v>
      </c>
      <c r="AA86" s="143">
        <f>'[4]Hold Harmless Base-20'!N78</f>
        <v>120654.72861476107</v>
      </c>
      <c r="AB86" s="143">
        <f>'[4]Hold Harmless Base-20'!O78</f>
        <v>120228.71639924742</v>
      </c>
      <c r="AC86" s="143">
        <f t="shared" si="56"/>
        <v>443073.27640358469</v>
      </c>
      <c r="AD86" s="168">
        <f>'[4]Populations-merg-FY20'!M79</f>
        <v>0.40845070422535212</v>
      </c>
      <c r="AE86" s="169">
        <f t="shared" si="57"/>
        <v>0</v>
      </c>
      <c r="AF86" s="169">
        <f t="shared" si="58"/>
        <v>0</v>
      </c>
      <c r="AG86" s="169">
        <f t="shared" si="59"/>
        <v>0.95</v>
      </c>
      <c r="AH86" s="170">
        <f t="shared" si="60"/>
        <v>0.95</v>
      </c>
      <c r="AI86" s="143">
        <f t="shared" si="61"/>
        <v>420919.61258340545</v>
      </c>
      <c r="AJ86" s="143">
        <f t="shared" si="62"/>
        <v>0</v>
      </c>
      <c r="AK86" s="143">
        <f t="shared" si="63"/>
        <v>444886.30498197104</v>
      </c>
      <c r="AL86" s="143">
        <f t="shared" si="64"/>
        <v>444548.48345494864</v>
      </c>
      <c r="AM86" s="143">
        <f t="shared" si="65"/>
        <v>444548.48345494864</v>
      </c>
      <c r="AN86" s="143">
        <f t="shared" si="66"/>
        <v>0</v>
      </c>
      <c r="AO86" s="143">
        <f t="shared" si="67"/>
        <v>444548.48345494864</v>
      </c>
      <c r="AP86" s="143">
        <f t="shared" si="49"/>
        <v>444547.55876229139</v>
      </c>
      <c r="AQ86" s="143">
        <f t="shared" si="68"/>
        <v>444547.55876229139</v>
      </c>
      <c r="AR86" s="143">
        <f t="shared" si="69"/>
        <v>0</v>
      </c>
      <c r="AS86" s="143">
        <f t="shared" si="70"/>
        <v>444547.55876229139</v>
      </c>
      <c r="AT86" s="143">
        <f t="shared" si="50"/>
        <v>444547.55876229139</v>
      </c>
      <c r="AU86" s="127">
        <f t="shared" si="71"/>
        <v>444547.55876229139</v>
      </c>
      <c r="AV86" s="143">
        <f t="shared" si="72"/>
        <v>0</v>
      </c>
      <c r="AW86" s="143">
        <f>'[4]Populations-merg-FY20'!K79</f>
        <v>319</v>
      </c>
      <c r="AX86" s="151">
        <f t="shared" si="73"/>
        <v>1393.566014928813</v>
      </c>
      <c r="AY86" s="152">
        <f>'[4]Populations-merg-FY20'!G79</f>
        <v>0</v>
      </c>
      <c r="AZ86" s="171">
        <f t="shared" si="74"/>
        <v>0</v>
      </c>
      <c r="BA86" s="172">
        <f t="shared" si="75"/>
        <v>444547.55876229139</v>
      </c>
      <c r="BB86" s="182">
        <f t="shared" si="42"/>
        <v>444547.55876229139</v>
      </c>
      <c r="BC86" s="392">
        <f>'[4]Spc Sch Calculations-FY20'!C77</f>
        <v>0</v>
      </c>
      <c r="BD86" s="200">
        <f t="shared" si="76"/>
        <v>0</v>
      </c>
      <c r="BE86" s="393">
        <f>'[4]Spc Sch Calculations-FY20'!D77</f>
        <v>0</v>
      </c>
      <c r="BF86" s="186">
        <f t="shared" si="77"/>
        <v>0</v>
      </c>
      <c r="BG86" s="394">
        <f>'[4]Spc Sch Calculations-FY20'!E77</f>
        <v>0</v>
      </c>
      <c r="BH86" s="186">
        <f t="shared" si="78"/>
        <v>0</v>
      </c>
      <c r="BI86" s="392">
        <f>'[4]Spc Sch Calculations-FY20'!F77</f>
        <v>0</v>
      </c>
      <c r="BJ86" s="186">
        <f t="shared" si="79"/>
        <v>0</v>
      </c>
      <c r="BK86" s="395">
        <f t="shared" si="80"/>
        <v>0</v>
      </c>
      <c r="BL86" s="13"/>
    </row>
    <row r="87" spans="1:68" ht="14.5" x14ac:dyDescent="0.35">
      <c r="A87" s="181"/>
      <c r="B87" s="187" t="s">
        <v>176</v>
      </c>
      <c r="C87" s="127">
        <f>'[4]2019-2020 PRELIMINARY-Merged'!F80</f>
        <v>167420.18520329572</v>
      </c>
      <c r="D87" s="127">
        <v>0</v>
      </c>
      <c r="E87" s="127">
        <f>'[4]2019-2020 PRELIMINARY-Merged'!H80</f>
        <v>131047.77364890519</v>
      </c>
      <c r="F87" s="127">
        <f>'[4]2019-2020 PRELIMINARY-Merged'!I80</f>
        <v>133600.12456512213</v>
      </c>
      <c r="G87" s="127">
        <f>'[4]2019-2020 PRELIMINARY-Merged'!J80</f>
        <v>432068.08341732301</v>
      </c>
      <c r="H87" s="127">
        <f>'[4]2019-2020 PRELIMINARY-Merged'!K80</f>
        <v>222157.79115171952</v>
      </c>
      <c r="I87" s="127">
        <f>'[4]2019-2020 PRELIMINARY-Merged'!L80</f>
        <v>0</v>
      </c>
      <c r="J87" s="127">
        <f>'[4]2019-2020 PRELIMINARY-Merged'!M80</f>
        <v>173893.51166849738</v>
      </c>
      <c r="K87" s="127">
        <f>'[4]2019-2020 PRELIMINARY-Merged'!N80</f>
        <v>177280.34725885518</v>
      </c>
      <c r="L87" s="127">
        <f>'[4]2019-2020 PRELIMINARY-Merged'!O80</f>
        <v>573331.65007907199</v>
      </c>
      <c r="M87" s="127">
        <f t="shared" si="51"/>
        <v>573331.65007907199</v>
      </c>
      <c r="N87" s="127">
        <f>'[4]Hold Harmless Base-20'!Y79</f>
        <v>423447.54917551705</v>
      </c>
      <c r="O87" s="162">
        <f t="shared" si="43"/>
        <v>149884.10090355494</v>
      </c>
      <c r="P87" s="163">
        <f t="shared" si="52"/>
        <v>149884.10090355494</v>
      </c>
      <c r="Q87" s="387">
        <f t="shared" si="53"/>
        <v>123792.35252745161</v>
      </c>
      <c r="R87" s="165">
        <f t="shared" si="54"/>
        <v>449539.2975516204</v>
      </c>
      <c r="S87" s="166">
        <f t="shared" si="44"/>
        <v>1.0616174268263114</v>
      </c>
      <c r="T87" s="167">
        <f t="shared" si="45"/>
        <v>0.78408247214264459</v>
      </c>
      <c r="U87" s="149" t="b">
        <f t="shared" si="55"/>
        <v>0</v>
      </c>
      <c r="V87" s="143">
        <f t="shared" si="46"/>
        <v>445317.57529688161</v>
      </c>
      <c r="W87" s="143">
        <f t="shared" si="47"/>
        <v>445317.57529688126</v>
      </c>
      <c r="X87" s="143">
        <f t="shared" si="48"/>
        <v>445317.57529688126</v>
      </c>
      <c r="Y87" s="143">
        <f>'[4]Hold Harmless Base-20'!L79</f>
        <v>164079.851828288</v>
      </c>
      <c r="Z87" s="143">
        <f>'[4]Hold Harmless Base-20'!M79</f>
        <v>0</v>
      </c>
      <c r="AA87" s="143">
        <f>'[4]Hold Harmless Base-20'!N79</f>
        <v>128433.13520785728</v>
      </c>
      <c r="AB87" s="143">
        <f>'[4]Hold Harmless Base-20'!O79</f>
        <v>130934.56213937179</v>
      </c>
      <c r="AC87" s="143">
        <f t="shared" si="56"/>
        <v>423447.54917551705</v>
      </c>
      <c r="AD87" s="168">
        <f>'[4]Populations-merg-FY20'!M80</f>
        <v>7.1279280431234326E-2</v>
      </c>
      <c r="AE87" s="169">
        <f t="shared" si="57"/>
        <v>0.85</v>
      </c>
      <c r="AF87" s="169">
        <f t="shared" si="58"/>
        <v>0</v>
      </c>
      <c r="AG87" s="169">
        <f t="shared" si="59"/>
        <v>0</v>
      </c>
      <c r="AH87" s="170">
        <f t="shared" si="60"/>
        <v>0.85</v>
      </c>
      <c r="AI87" s="143">
        <f t="shared" si="61"/>
        <v>359930.41679918946</v>
      </c>
      <c r="AJ87" s="143">
        <f t="shared" si="62"/>
        <v>0</v>
      </c>
      <c r="AK87" s="143">
        <f t="shared" si="63"/>
        <v>445317.57529688126</v>
      </c>
      <c r="AL87" s="143">
        <f t="shared" si="64"/>
        <v>444979.42628754547</v>
      </c>
      <c r="AM87" s="143">
        <f t="shared" si="65"/>
        <v>444979.42628754547</v>
      </c>
      <c r="AN87" s="143">
        <f t="shared" si="66"/>
        <v>0</v>
      </c>
      <c r="AO87" s="143">
        <f t="shared" si="67"/>
        <v>444979.42628754547</v>
      </c>
      <c r="AP87" s="143">
        <f t="shared" si="49"/>
        <v>444978.50069849624</v>
      </c>
      <c r="AQ87" s="143">
        <f t="shared" si="68"/>
        <v>444978.50069849624</v>
      </c>
      <c r="AR87" s="143">
        <f t="shared" si="69"/>
        <v>0</v>
      </c>
      <c r="AS87" s="143">
        <f t="shared" si="70"/>
        <v>444978.50069849624</v>
      </c>
      <c r="AT87" s="143">
        <f t="shared" si="50"/>
        <v>444978.50069849624</v>
      </c>
      <c r="AU87" s="127">
        <f t="shared" si="71"/>
        <v>444978.50069849624</v>
      </c>
      <c r="AV87" s="143">
        <f t="shared" si="72"/>
        <v>0</v>
      </c>
      <c r="AW87" s="143">
        <f>'[4]Populations-merg-FY20'!K80</f>
        <v>180.97809301490395</v>
      </c>
      <c r="AX87" s="151">
        <f t="shared" si="73"/>
        <v>2458.7423443667917</v>
      </c>
      <c r="AY87" s="152">
        <f>'[4]Populations-merg-FY20'!G80</f>
        <v>0</v>
      </c>
      <c r="AZ87" s="171">
        <f t="shared" si="74"/>
        <v>0</v>
      </c>
      <c r="BA87" s="172">
        <f t="shared" si="75"/>
        <v>444978.50069849624</v>
      </c>
      <c r="BB87" s="182">
        <f t="shared" si="42"/>
        <v>444978.50069849624</v>
      </c>
      <c r="BC87" s="392">
        <f>'[4]Spc Sch Calculations-FY20'!C78</f>
        <v>0</v>
      </c>
      <c r="BD87" s="200">
        <f t="shared" si="76"/>
        <v>0</v>
      </c>
      <c r="BE87" s="393">
        <f>'[4]Spc Sch Calculations-FY20'!D78</f>
        <v>0</v>
      </c>
      <c r="BF87" s="186">
        <f t="shared" si="77"/>
        <v>0</v>
      </c>
      <c r="BG87" s="394">
        <f>'[4]Spc Sch Calculations-FY20'!E78</f>
        <v>0</v>
      </c>
      <c r="BH87" s="186">
        <f t="shared" si="78"/>
        <v>0</v>
      </c>
      <c r="BI87" s="392">
        <f>'[4]Spc Sch Calculations-FY20'!F78</f>
        <v>0</v>
      </c>
      <c r="BJ87" s="186">
        <f t="shared" si="79"/>
        <v>0</v>
      </c>
      <c r="BK87" s="395">
        <f t="shared" si="80"/>
        <v>0</v>
      </c>
      <c r="BL87" s="13"/>
    </row>
    <row r="88" spans="1:68" ht="14.5" x14ac:dyDescent="0.35">
      <c r="A88" s="181">
        <v>4702310</v>
      </c>
      <c r="B88" s="143" t="s">
        <v>177</v>
      </c>
      <c r="C88" s="127">
        <f>'[4]2019-2020 PRELIMINARY-Merged'!F81</f>
        <v>756753.25305562362</v>
      </c>
      <c r="D88" s="127">
        <f>'[4]2019-2020 PRELIMINARY-Merged'!G81</f>
        <v>182472.78471145005</v>
      </c>
      <c r="E88" s="127">
        <f>'[4]2019-2020 PRELIMINARY-Merged'!H81</f>
        <v>422457.70061487012</v>
      </c>
      <c r="F88" s="127">
        <f>'[4]2019-2020 PRELIMINARY-Merged'!I81</f>
        <v>426868.43407161871</v>
      </c>
      <c r="G88" s="127">
        <f>'[4]2019-2020 PRELIMINARY-Merged'!J81</f>
        <v>1788552.1724535623</v>
      </c>
      <c r="H88" s="127">
        <f>'[4]2019-2020 PRELIMINARY-Merged'!K81</f>
        <v>681077.92775006127</v>
      </c>
      <c r="I88" s="127">
        <f>'[4]2019-2020 PRELIMINARY-Merged'!L81</f>
        <v>164225.50624030505</v>
      </c>
      <c r="J88" s="127">
        <f>'[4]2019-2020 PRELIMINARY-Merged'!M81</f>
        <v>380211.93055338314</v>
      </c>
      <c r="K88" s="127">
        <f>'[4]2019-2020 PRELIMINARY-Merged'!N81</f>
        <v>384181.59066445683</v>
      </c>
      <c r="L88" s="127">
        <f>'[4]2019-2020 PRELIMINARY-Merged'!O81</f>
        <v>1609696.9552082063</v>
      </c>
      <c r="M88" s="127">
        <f t="shared" si="51"/>
        <v>1609696.9552082063</v>
      </c>
      <c r="N88" s="127">
        <f>'[4]Hold Harmless Base-20'!Y80</f>
        <v>1606725.2304696999</v>
      </c>
      <c r="O88" s="162">
        <f t="shared" si="43"/>
        <v>2971.7247385063674</v>
      </c>
      <c r="P88" s="163">
        <f t="shared" si="52"/>
        <v>2971.7247385063674</v>
      </c>
      <c r="Q88" s="387">
        <f t="shared" si="53"/>
        <v>2454.4084010647985</v>
      </c>
      <c r="R88" s="165">
        <f t="shared" si="54"/>
        <v>1607242.5468071415</v>
      </c>
      <c r="S88" s="166">
        <f t="shared" si="44"/>
        <v>1.0003219693869438</v>
      </c>
      <c r="T88" s="167">
        <f t="shared" si="45"/>
        <v>0.99847523573109609</v>
      </c>
      <c r="U88" s="149" t="b">
        <f t="shared" si="55"/>
        <v>0</v>
      </c>
      <c r="V88" s="143">
        <f t="shared" si="46"/>
        <v>1592148.5791260633</v>
      </c>
      <c r="W88" s="143">
        <f t="shared" si="47"/>
        <v>1592148.5791260619</v>
      </c>
      <c r="X88" s="143">
        <f t="shared" si="48"/>
        <v>1592148.5791260619</v>
      </c>
      <c r="Y88" s="143">
        <f>'[4]Hold Harmless Base-20'!L80</f>
        <v>679820.56305157137</v>
      </c>
      <c r="Z88" s="143">
        <f>'[4]Hold Harmless Base-20'!M80</f>
        <v>163922.32308647662</v>
      </c>
      <c r="AA88" s="143">
        <f>'[4]Hold Harmless Base-20'!N80</f>
        <v>379510.0063829702</v>
      </c>
      <c r="AB88" s="143">
        <f>'[4]Hold Harmless Base-20'!O80</f>
        <v>383472.33794868179</v>
      </c>
      <c r="AC88" s="143">
        <f t="shared" si="56"/>
        <v>1606725.2304696999</v>
      </c>
      <c r="AD88" s="168">
        <f>'[4]Populations-merg-FY20'!M81</f>
        <v>0.23791574279379157</v>
      </c>
      <c r="AE88" s="169">
        <f t="shared" si="57"/>
        <v>0</v>
      </c>
      <c r="AF88" s="169">
        <f t="shared" si="58"/>
        <v>0.9</v>
      </c>
      <c r="AG88" s="169">
        <f t="shared" si="59"/>
        <v>0</v>
      </c>
      <c r="AH88" s="170">
        <f t="shared" si="60"/>
        <v>0.9</v>
      </c>
      <c r="AI88" s="143">
        <f t="shared" si="61"/>
        <v>1446052.70742273</v>
      </c>
      <c r="AJ88" s="143">
        <f t="shared" si="62"/>
        <v>0</v>
      </c>
      <c r="AK88" s="143">
        <f t="shared" si="63"/>
        <v>1592148.5791260619</v>
      </c>
      <c r="AL88" s="143">
        <f t="shared" si="64"/>
        <v>1590939.5914403908</v>
      </c>
      <c r="AM88" s="143">
        <f t="shared" si="65"/>
        <v>1590939.5914403908</v>
      </c>
      <c r="AN88" s="143">
        <f t="shared" si="66"/>
        <v>0</v>
      </c>
      <c r="AO88" s="143">
        <f t="shared" si="67"/>
        <v>1590939.5914403908</v>
      </c>
      <c r="AP88" s="143">
        <f t="shared" si="49"/>
        <v>1590936.2821721938</v>
      </c>
      <c r="AQ88" s="143">
        <f t="shared" si="68"/>
        <v>1590936.2821721938</v>
      </c>
      <c r="AR88" s="143">
        <f t="shared" si="69"/>
        <v>0</v>
      </c>
      <c r="AS88" s="143">
        <f t="shared" si="70"/>
        <v>1590936.2821721938</v>
      </c>
      <c r="AT88" s="143">
        <f t="shared" si="50"/>
        <v>1590936.2821721938</v>
      </c>
      <c r="AU88" s="127">
        <f t="shared" si="71"/>
        <v>1590936.2821721938</v>
      </c>
      <c r="AV88" s="143">
        <f t="shared" si="72"/>
        <v>0</v>
      </c>
      <c r="AW88" s="143">
        <f>'[4]Populations-merg-FY20'!K81</f>
        <v>1073</v>
      </c>
      <c r="AX88" s="151">
        <f t="shared" si="73"/>
        <v>1482.6992378119232</v>
      </c>
      <c r="AY88" s="152">
        <f>'[4]Populations-merg-FY20'!G81</f>
        <v>0</v>
      </c>
      <c r="AZ88" s="171">
        <f t="shared" si="74"/>
        <v>0</v>
      </c>
      <c r="BA88" s="172">
        <f t="shared" si="75"/>
        <v>1590936.2821721938</v>
      </c>
      <c r="BB88" s="182">
        <f t="shared" si="42"/>
        <v>1580557.3875075104</v>
      </c>
      <c r="BC88" s="392">
        <f>'[4]Spc Sch Calculations-FY20'!C79</f>
        <v>5</v>
      </c>
      <c r="BD88" s="200">
        <f t="shared" si="76"/>
        <v>7413.496189059616</v>
      </c>
      <c r="BE88" s="393">
        <f>'[4]Spc Sch Calculations-FY20'!D79</f>
        <v>2</v>
      </c>
      <c r="BF88" s="186">
        <f t="shared" si="77"/>
        <v>2965.3984756238465</v>
      </c>
      <c r="BG88" s="394">
        <f>'[4]Spc Sch Calculations-FY20'!E79</f>
        <v>0</v>
      </c>
      <c r="BH88" s="186">
        <f t="shared" si="78"/>
        <v>0</v>
      </c>
      <c r="BI88" s="392">
        <f>'[4]Spc Sch Calculations-FY20'!F79</f>
        <v>0</v>
      </c>
      <c r="BJ88" s="186">
        <f t="shared" si="79"/>
        <v>0</v>
      </c>
      <c r="BK88" s="395">
        <f t="shared" si="80"/>
        <v>10378.894664683463</v>
      </c>
      <c r="BL88" s="13"/>
    </row>
    <row r="89" spans="1:68" ht="14.5" x14ac:dyDescent="0.35">
      <c r="A89" s="181">
        <v>4702340</v>
      </c>
      <c r="B89" s="143" t="s">
        <v>178</v>
      </c>
      <c r="C89" s="127">
        <f>'[4]2019-2020 PRELIMINARY-Merged'!F82</f>
        <v>940411.97841714136</v>
      </c>
      <c r="D89" s="127">
        <f>'[4]2019-2020 PRELIMINARY-Merged'!G82</f>
        <v>224637.46214489752</v>
      </c>
      <c r="E89" s="127">
        <f>'[4]2019-2020 PRELIMINARY-Merged'!H82</f>
        <v>453937.96831926197</v>
      </c>
      <c r="F89" s="127">
        <f>'[4]2019-2020 PRELIMINARY-Merged'!I82</f>
        <v>452335.18721147021</v>
      </c>
      <c r="G89" s="127">
        <f>'[4]2019-2020 PRELIMINARY-Merged'!J82</f>
        <v>2071322.596092771</v>
      </c>
      <c r="H89" s="127">
        <f>'[4]2019-2020 PRELIMINARY-Merged'!K82</f>
        <v>909644.65687200159</v>
      </c>
      <c r="I89" s="127">
        <f>'[4]2019-2020 PRELIMINARY-Merged'!L82</f>
        <v>222661.98086757833</v>
      </c>
      <c r="J89" s="127">
        <f>'[4]2019-2020 PRELIMINARY-Merged'!M82</f>
        <v>414043.14707889524</v>
      </c>
      <c r="K89" s="127">
        <f>'[4]2019-2020 PRELIMINARY-Merged'!N82</f>
        <v>424834.58265471569</v>
      </c>
      <c r="L89" s="127">
        <f>'[4]2019-2020 PRELIMINARY-Merged'!O82</f>
        <v>1971184.3674731909</v>
      </c>
      <c r="M89" s="127">
        <f t="shared" si="51"/>
        <v>1971184.3674731909</v>
      </c>
      <c r="N89" s="127">
        <f>'[4]Hold Harmless Base-20'!Y81</f>
        <v>2029257.9070154466</v>
      </c>
      <c r="O89" s="162">
        <f t="shared" si="43"/>
        <v>-58073.53954225569</v>
      </c>
      <c r="P89" s="163" t="str">
        <f t="shared" si="52"/>
        <v>0</v>
      </c>
      <c r="Q89" s="387">
        <f t="shared" si="53"/>
        <v>0</v>
      </c>
      <c r="R89" s="165">
        <f t="shared" si="54"/>
        <v>1971184.3674731909</v>
      </c>
      <c r="S89" s="166">
        <f t="shared" si="44"/>
        <v>0.9713818833271578</v>
      </c>
      <c r="T89" s="167">
        <f t="shared" si="45"/>
        <v>1</v>
      </c>
      <c r="U89" s="149" t="b">
        <f t="shared" si="55"/>
        <v>0</v>
      </c>
      <c r="V89" s="143">
        <f t="shared" si="46"/>
        <v>1952672.5422386033</v>
      </c>
      <c r="W89" s="143">
        <f t="shared" si="47"/>
        <v>1952672.5422386017</v>
      </c>
      <c r="X89" s="143">
        <f t="shared" si="48"/>
        <v>1952672.5422386017</v>
      </c>
      <c r="Y89" s="143">
        <f>'[4]Hold Harmless Base-20'!L81</f>
        <v>921313.96946801443</v>
      </c>
      <c r="Z89" s="143">
        <f>'[4]Hold Harmless Base-20'!M81</f>
        <v>220075.49530396747</v>
      </c>
      <c r="AA89" s="143">
        <f>'[4]Hold Harmless Base-20'!N81</f>
        <v>444719.3369318762</v>
      </c>
      <c r="AB89" s="143">
        <f>'[4]Hold Harmless Base-20'!O81</f>
        <v>443149.1053115885</v>
      </c>
      <c r="AC89" s="143">
        <f t="shared" si="56"/>
        <v>2029257.9070154466</v>
      </c>
      <c r="AD89" s="168">
        <f>'[4]Populations-merg-FY20'!M82</f>
        <v>0.20392692929041878</v>
      </c>
      <c r="AE89" s="169">
        <f t="shared" si="57"/>
        <v>0</v>
      </c>
      <c r="AF89" s="169">
        <f t="shared" si="58"/>
        <v>0.9</v>
      </c>
      <c r="AG89" s="169">
        <f t="shared" si="59"/>
        <v>0</v>
      </c>
      <c r="AH89" s="170">
        <f t="shared" si="60"/>
        <v>0.9</v>
      </c>
      <c r="AI89" s="143">
        <f t="shared" si="61"/>
        <v>1826332.116313902</v>
      </c>
      <c r="AJ89" s="143">
        <f t="shared" si="62"/>
        <v>0</v>
      </c>
      <c r="AK89" s="143">
        <f t="shared" si="63"/>
        <v>1952672.5422386017</v>
      </c>
      <c r="AL89" s="143">
        <f t="shared" si="64"/>
        <v>1951189.7930224384</v>
      </c>
      <c r="AM89" s="143">
        <f t="shared" si="65"/>
        <v>1951189.7930224384</v>
      </c>
      <c r="AN89" s="143">
        <f t="shared" si="66"/>
        <v>0</v>
      </c>
      <c r="AO89" s="143">
        <f t="shared" si="67"/>
        <v>1951189.7930224384</v>
      </c>
      <c r="AP89" s="143">
        <f t="shared" si="49"/>
        <v>1951185.7344080426</v>
      </c>
      <c r="AQ89" s="143">
        <f t="shared" si="68"/>
        <v>1951185.7344080426</v>
      </c>
      <c r="AR89" s="143">
        <f t="shared" si="69"/>
        <v>0</v>
      </c>
      <c r="AS89" s="143">
        <f t="shared" si="70"/>
        <v>1951185.7344080426</v>
      </c>
      <c r="AT89" s="143">
        <f t="shared" si="50"/>
        <v>1951185.7344080426</v>
      </c>
      <c r="AU89" s="127">
        <f t="shared" si="71"/>
        <v>1951185.7344080426</v>
      </c>
      <c r="AV89" s="143">
        <f t="shared" si="72"/>
        <v>0</v>
      </c>
      <c r="AW89" s="143">
        <f>'[4]Populations-merg-FY20'!K82</f>
        <v>1641</v>
      </c>
      <c r="AX89" s="151">
        <f t="shared" si="73"/>
        <v>1189.0223853796726</v>
      </c>
      <c r="AY89" s="152">
        <f>'[4]Populations-merg-FY20'!G82</f>
        <v>0</v>
      </c>
      <c r="AZ89" s="171">
        <f t="shared" si="74"/>
        <v>0</v>
      </c>
      <c r="BA89" s="172">
        <f t="shared" si="75"/>
        <v>1951185.7344080426</v>
      </c>
      <c r="BB89" s="182">
        <f t="shared" si="42"/>
        <v>1949996.7120226629</v>
      </c>
      <c r="BC89" s="392">
        <f>'[4]Spc Sch Calculations-FY20'!C80</f>
        <v>1</v>
      </c>
      <c r="BD89" s="200">
        <f t="shared" si="76"/>
        <v>1189.0223853796726</v>
      </c>
      <c r="BE89" s="393">
        <f>'[4]Spc Sch Calculations-FY20'!D80</f>
        <v>0</v>
      </c>
      <c r="BF89" s="186">
        <f t="shared" si="77"/>
        <v>0</v>
      </c>
      <c r="BG89" s="394">
        <f>'[4]Spc Sch Calculations-FY20'!E80</f>
        <v>0</v>
      </c>
      <c r="BH89" s="186">
        <f t="shared" si="78"/>
        <v>0</v>
      </c>
      <c r="BI89" s="392">
        <f>'[4]Spc Sch Calculations-FY20'!F80</f>
        <v>0</v>
      </c>
      <c r="BJ89" s="186">
        <f t="shared" si="79"/>
        <v>0</v>
      </c>
      <c r="BK89" s="395">
        <f t="shared" si="80"/>
        <v>1189.0223853796726</v>
      </c>
      <c r="BL89" s="13"/>
    </row>
    <row r="90" spans="1:68" ht="14.5" x14ac:dyDescent="0.35">
      <c r="A90" s="181">
        <v>4702370</v>
      </c>
      <c r="B90" s="143" t="s">
        <v>179</v>
      </c>
      <c r="C90" s="127">
        <f>'[4]2019-2020 PRELIMINARY-Merged'!F83</f>
        <v>338079.25413135049</v>
      </c>
      <c r="D90" s="127">
        <f>'[4]2019-2020 PRELIMINARY-Merged'!G83</f>
        <v>81519.653474133273</v>
      </c>
      <c r="E90" s="127">
        <f>'[4]2019-2020 PRELIMINARY-Merged'!H83</f>
        <v>117702.82877453165</v>
      </c>
      <c r="F90" s="127">
        <f>'[4]2019-2020 PRELIMINARY-Merged'!I83</f>
        <v>118931.72294328315</v>
      </c>
      <c r="G90" s="127">
        <f>'[4]2019-2020 PRELIMINARY-Merged'!J83</f>
        <v>656233.45932329854</v>
      </c>
      <c r="H90" s="127">
        <f>'[4]2019-2020 PRELIMINARY-Merged'!K83</f>
        <v>396001.95444883138</v>
      </c>
      <c r="I90" s="127">
        <f>'[4]2019-2020 PRELIMINARY-Merged'!L83</f>
        <v>96932.993492443013</v>
      </c>
      <c r="J90" s="127">
        <f>'[4]2019-2020 PRELIMINARY-Merged'!M83</f>
        <v>148879.55973979778</v>
      </c>
      <c r="K90" s="127">
        <f>'[4]2019-2020 PRELIMINARY-Merged'!N83</f>
        <v>152759.89006001552</v>
      </c>
      <c r="L90" s="127">
        <f>'[4]2019-2020 PRELIMINARY-Merged'!O83</f>
        <v>794574.39774108771</v>
      </c>
      <c r="M90" s="127">
        <f t="shared" si="51"/>
        <v>794574.39774108771</v>
      </c>
      <c r="N90" s="127">
        <f>'[4]Hold Harmless Base-20'!Y82</f>
        <v>634993.74473195372</v>
      </c>
      <c r="O90" s="162">
        <f t="shared" si="43"/>
        <v>159580.653009134</v>
      </c>
      <c r="P90" s="163">
        <f t="shared" si="52"/>
        <v>159580.653009134</v>
      </c>
      <c r="Q90" s="387">
        <f t="shared" si="53"/>
        <v>131800.93375333518</v>
      </c>
      <c r="R90" s="165">
        <f t="shared" si="54"/>
        <v>662773.46398775256</v>
      </c>
      <c r="S90" s="166">
        <f t="shared" si="44"/>
        <v>1.0437480203329017</v>
      </c>
      <c r="T90" s="167">
        <f t="shared" si="45"/>
        <v>0.83412386036092434</v>
      </c>
      <c r="U90" s="149" t="b">
        <f t="shared" si="55"/>
        <v>0</v>
      </c>
      <c r="V90" s="143">
        <f t="shared" si="46"/>
        <v>656549.21285329829</v>
      </c>
      <c r="W90" s="143">
        <f t="shared" si="47"/>
        <v>656549.21285329771</v>
      </c>
      <c r="X90" s="143">
        <f t="shared" si="48"/>
        <v>656549.21285329771</v>
      </c>
      <c r="Y90" s="143">
        <f>'[4]Hold Harmless Base-20'!L82</f>
        <v>327136.94882066234</v>
      </c>
      <c r="Z90" s="143">
        <f>'[4]Hold Harmless Base-20'!M82</f>
        <v>78881.180612415148</v>
      </c>
      <c r="AA90" s="143">
        <f>'[4]Hold Harmless Base-20'!N82</f>
        <v>113893.24781786582</v>
      </c>
      <c r="AB90" s="143">
        <f>'[4]Hold Harmless Base-20'!O82</f>
        <v>115082.36748101049</v>
      </c>
      <c r="AC90" s="143">
        <f t="shared" si="56"/>
        <v>634993.74473195372</v>
      </c>
      <c r="AD90" s="168">
        <f>'[4]Populations-merg-FY20'!M83</f>
        <v>0.17385091688497262</v>
      </c>
      <c r="AE90" s="169">
        <f t="shared" si="57"/>
        <v>0</v>
      </c>
      <c r="AF90" s="169">
        <f t="shared" si="58"/>
        <v>0.9</v>
      </c>
      <c r="AG90" s="169">
        <f t="shared" si="59"/>
        <v>0</v>
      </c>
      <c r="AH90" s="170">
        <f t="shared" si="60"/>
        <v>0.9</v>
      </c>
      <c r="AI90" s="143">
        <f t="shared" si="61"/>
        <v>571494.37025875831</v>
      </c>
      <c r="AJ90" s="143">
        <f t="shared" si="62"/>
        <v>0</v>
      </c>
      <c r="AK90" s="143">
        <f t="shared" si="63"/>
        <v>656549.21285329771</v>
      </c>
      <c r="AL90" s="143">
        <f t="shared" si="64"/>
        <v>656050.66647151951</v>
      </c>
      <c r="AM90" s="143">
        <f t="shared" si="65"/>
        <v>656050.66647151951</v>
      </c>
      <c r="AN90" s="143">
        <f t="shared" si="66"/>
        <v>0</v>
      </c>
      <c r="AO90" s="143">
        <f t="shared" si="67"/>
        <v>656050.66647151951</v>
      </c>
      <c r="AP90" s="143">
        <f t="shared" si="49"/>
        <v>656049.30183918658</v>
      </c>
      <c r="AQ90" s="143">
        <f t="shared" si="68"/>
        <v>656049.30183918658</v>
      </c>
      <c r="AR90" s="143">
        <f t="shared" si="69"/>
        <v>0</v>
      </c>
      <c r="AS90" s="143">
        <f t="shared" si="70"/>
        <v>656049.30183918658</v>
      </c>
      <c r="AT90" s="143">
        <f t="shared" si="50"/>
        <v>656049.30183918658</v>
      </c>
      <c r="AU90" s="127">
        <f t="shared" si="71"/>
        <v>656049.30183918658</v>
      </c>
      <c r="AV90" s="143">
        <f t="shared" si="72"/>
        <v>0</v>
      </c>
      <c r="AW90" s="143">
        <f>'[4]Populations-merg-FY20'!K83</f>
        <v>730</v>
      </c>
      <c r="AX90" s="151">
        <f t="shared" si="73"/>
        <v>898.69767375231038</v>
      </c>
      <c r="AY90" s="152">
        <f>'[4]Populations-merg-FY20'!G83</f>
        <v>0</v>
      </c>
      <c r="AZ90" s="171">
        <f t="shared" si="74"/>
        <v>0</v>
      </c>
      <c r="BA90" s="172">
        <f t="shared" si="75"/>
        <v>656049.30183918658</v>
      </c>
      <c r="BB90" s="182">
        <f t="shared" si="42"/>
        <v>655150.60416543426</v>
      </c>
      <c r="BC90" s="392">
        <f>'[4]Spc Sch Calculations-FY20'!C81</f>
        <v>0</v>
      </c>
      <c r="BD90" s="200">
        <f t="shared" si="76"/>
        <v>0</v>
      </c>
      <c r="BE90" s="393">
        <f>'[4]Spc Sch Calculations-FY20'!D81</f>
        <v>0</v>
      </c>
      <c r="BF90" s="186">
        <f t="shared" si="77"/>
        <v>0</v>
      </c>
      <c r="BG90" s="394">
        <f>'[4]Spc Sch Calculations-FY20'!E81</f>
        <v>1</v>
      </c>
      <c r="BH90" s="186">
        <f t="shared" si="78"/>
        <v>898.69767375231038</v>
      </c>
      <c r="BI90" s="392">
        <f>'[4]Spc Sch Calculations-FY20'!F81</f>
        <v>0</v>
      </c>
      <c r="BJ90" s="186">
        <f t="shared" si="79"/>
        <v>0</v>
      </c>
      <c r="BK90" s="395">
        <f t="shared" si="80"/>
        <v>898.69767375231038</v>
      </c>
      <c r="BL90" s="13"/>
    </row>
    <row r="91" spans="1:68" ht="14.5" x14ac:dyDescent="0.35">
      <c r="A91" s="181">
        <v>4702400</v>
      </c>
      <c r="B91" s="143" t="s">
        <v>180</v>
      </c>
      <c r="C91" s="127">
        <f>'[4]2019-2020 PRELIMINARY-Merged'!F84</f>
        <v>197300.12199306357</v>
      </c>
      <c r="D91" s="127">
        <f>'[4]2019-2020 PRELIMINARY-Merged'!G84</f>
        <v>47574.163095585507</v>
      </c>
      <c r="E91" s="127">
        <f>'[4]2019-2020 PRELIMINARY-Merged'!H84</f>
        <v>88471.219370800231</v>
      </c>
      <c r="F91" s="127">
        <f>'[4]2019-2020 PRELIMINARY-Merged'!I84</f>
        <v>89394.916504667519</v>
      </c>
      <c r="G91" s="127">
        <f>'[4]2019-2020 PRELIMINARY-Merged'!J84</f>
        <v>422740.42096411681</v>
      </c>
      <c r="H91" s="127">
        <f>'[4]2019-2020 PRELIMINARY-Merged'!K84</f>
        <v>203247.86504486739</v>
      </c>
      <c r="I91" s="127">
        <f>'[4]2019-2020 PRELIMINARY-Merged'!L84</f>
        <v>49750.825111881502</v>
      </c>
      <c r="J91" s="127">
        <f>'[4]2019-2020 PRELIMINARY-Merged'!M84</f>
        <v>90085.885866508601</v>
      </c>
      <c r="K91" s="127">
        <f>'[4]2019-2020 PRELIMINARY-Merged'!N84</f>
        <v>92433.844142059825</v>
      </c>
      <c r="L91" s="127">
        <f>'[4]2019-2020 PRELIMINARY-Merged'!O84</f>
        <v>435518.42016531737</v>
      </c>
      <c r="M91" s="127">
        <f t="shared" si="51"/>
        <v>435518.42016531737</v>
      </c>
      <c r="N91" s="127">
        <f>'[4]Hold Harmless Base-20'!Y83</f>
        <v>399163.01959885895</v>
      </c>
      <c r="O91" s="162">
        <f t="shared" si="43"/>
        <v>36355.400566458411</v>
      </c>
      <c r="P91" s="163">
        <f t="shared" si="52"/>
        <v>36355.400566458411</v>
      </c>
      <c r="Q91" s="387">
        <f t="shared" si="53"/>
        <v>30026.67084813524</v>
      </c>
      <c r="R91" s="165">
        <f t="shared" si="54"/>
        <v>405491.74931718211</v>
      </c>
      <c r="S91" s="166">
        <f t="shared" si="44"/>
        <v>1.0158550001066813</v>
      </c>
      <c r="T91" s="167">
        <f t="shared" si="45"/>
        <v>0.93105533667958862</v>
      </c>
      <c r="U91" s="149" t="b">
        <f t="shared" si="55"/>
        <v>0</v>
      </c>
      <c r="V91" s="143">
        <f t="shared" si="46"/>
        <v>401683.6872600296</v>
      </c>
      <c r="W91" s="143">
        <f t="shared" si="47"/>
        <v>401683.68726002926</v>
      </c>
      <c r="X91" s="143">
        <f t="shared" si="48"/>
        <v>401683.68726002926</v>
      </c>
      <c r="Y91" s="143">
        <f>'[4]Hold Harmless Base-20'!L83</f>
        <v>186296.14902299439</v>
      </c>
      <c r="Z91" s="143">
        <f>'[4]Hold Harmless Base-20'!M83</f>
        <v>44920.820565995527</v>
      </c>
      <c r="AA91" s="143">
        <f>'[4]Hold Harmless Base-20'!N83</f>
        <v>83536.935008727858</v>
      </c>
      <c r="AB91" s="143">
        <f>'[4]Hold Harmless Base-20'!O83</f>
        <v>84409.115001141152</v>
      </c>
      <c r="AC91" s="143">
        <f t="shared" si="56"/>
        <v>399163.01959885895</v>
      </c>
      <c r="AD91" s="168">
        <f>'[4]Populations-merg-FY20'!M84</f>
        <v>0.23471278567016676</v>
      </c>
      <c r="AE91" s="169">
        <f t="shared" si="57"/>
        <v>0</v>
      </c>
      <c r="AF91" s="169">
        <f t="shared" si="58"/>
        <v>0.9</v>
      </c>
      <c r="AG91" s="169">
        <f t="shared" si="59"/>
        <v>0</v>
      </c>
      <c r="AH91" s="170">
        <f t="shared" si="60"/>
        <v>0.9</v>
      </c>
      <c r="AI91" s="143">
        <f t="shared" si="61"/>
        <v>359246.71763897309</v>
      </c>
      <c r="AJ91" s="143">
        <f t="shared" si="62"/>
        <v>0</v>
      </c>
      <c r="AK91" s="143">
        <f t="shared" si="63"/>
        <v>401683.68726002926</v>
      </c>
      <c r="AL91" s="143">
        <f t="shared" si="64"/>
        <v>401378.67136025761</v>
      </c>
      <c r="AM91" s="143">
        <f t="shared" si="65"/>
        <v>401378.67136025761</v>
      </c>
      <c r="AN91" s="143">
        <f t="shared" si="66"/>
        <v>0</v>
      </c>
      <c r="AO91" s="143">
        <f t="shared" si="67"/>
        <v>401378.67136025761</v>
      </c>
      <c r="AP91" s="143">
        <f t="shared" si="49"/>
        <v>401377.83646389871</v>
      </c>
      <c r="AQ91" s="143">
        <f t="shared" si="68"/>
        <v>401377.83646389871</v>
      </c>
      <c r="AR91" s="143">
        <f t="shared" si="69"/>
        <v>0</v>
      </c>
      <c r="AS91" s="143">
        <f t="shared" si="70"/>
        <v>401377.83646389871</v>
      </c>
      <c r="AT91" s="143">
        <f t="shared" si="50"/>
        <v>401377.83646389871</v>
      </c>
      <c r="AU91" s="127">
        <f t="shared" si="71"/>
        <v>401377.83646389871</v>
      </c>
      <c r="AV91" s="143">
        <f t="shared" si="72"/>
        <v>0</v>
      </c>
      <c r="AW91" s="143">
        <f>'[4]Populations-merg-FY20'!K84</f>
        <v>380</v>
      </c>
      <c r="AX91" s="151">
        <f t="shared" si="73"/>
        <v>1056.2574643786809</v>
      </c>
      <c r="AY91" s="152">
        <f>'[4]Populations-merg-FY20'!G84</f>
        <v>0</v>
      </c>
      <c r="AZ91" s="171">
        <f t="shared" si="74"/>
        <v>0</v>
      </c>
      <c r="BA91" s="172">
        <f t="shared" si="75"/>
        <v>401377.83646389871</v>
      </c>
      <c r="BB91" s="182">
        <f t="shared" si="42"/>
        <v>400321.57899952005</v>
      </c>
      <c r="BC91" s="392">
        <f>'[4]Spc Sch Calculations-FY20'!C82</f>
        <v>1</v>
      </c>
      <c r="BD91" s="200">
        <f t="shared" si="76"/>
        <v>1056.2574643786809</v>
      </c>
      <c r="BE91" s="393">
        <f>'[4]Spc Sch Calculations-FY20'!D82</f>
        <v>0</v>
      </c>
      <c r="BF91" s="186">
        <f t="shared" si="77"/>
        <v>0</v>
      </c>
      <c r="BG91" s="394">
        <f>'[4]Spc Sch Calculations-FY20'!E82</f>
        <v>0</v>
      </c>
      <c r="BH91" s="186">
        <f t="shared" si="78"/>
        <v>0</v>
      </c>
      <c r="BI91" s="392">
        <f>'[4]Spc Sch Calculations-FY20'!F82</f>
        <v>0</v>
      </c>
      <c r="BJ91" s="186">
        <f t="shared" si="79"/>
        <v>0</v>
      </c>
      <c r="BK91" s="395">
        <f t="shared" si="80"/>
        <v>1056.2574643786809</v>
      </c>
      <c r="BL91" s="13"/>
    </row>
    <row r="92" spans="1:68" ht="14.5" x14ac:dyDescent="0.35">
      <c r="A92" s="181">
        <v>4702430</v>
      </c>
      <c r="B92" s="143" t="s">
        <v>181</v>
      </c>
      <c r="C92" s="127">
        <f>'[4]2019-2020 PRELIMINARY-Merged'!F85</f>
        <v>282081.60677522892</v>
      </c>
      <c r="D92" s="127">
        <f>'[4]2019-2020 PRELIMINARY-Merged'!G85</f>
        <v>68017.172171142171</v>
      </c>
      <c r="E92" s="127">
        <f>'[4]2019-2020 PRELIMINARY-Merged'!H85</f>
        <v>144722.88356252527</v>
      </c>
      <c r="F92" s="127">
        <f>'[4]2019-2020 PRELIMINARY-Merged'!I85</f>
        <v>146233.88469602884</v>
      </c>
      <c r="G92" s="127">
        <f>'[4]2019-2020 PRELIMINARY-Merged'!J85</f>
        <v>641055.54720492521</v>
      </c>
      <c r="H92" s="127">
        <f>'[4]2019-2020 PRELIMINARY-Merged'!K85</f>
        <v>253873.44609770604</v>
      </c>
      <c r="I92" s="127">
        <f>'[4]2019-2020 PRELIMINARY-Merged'!L85</f>
        <v>61215.454954027955</v>
      </c>
      <c r="J92" s="127">
        <f>'[4]2019-2020 PRELIMINARY-Merged'!M85</f>
        <v>130250.59520627274</v>
      </c>
      <c r="K92" s="127">
        <f>'[4]2019-2020 PRELIMINARY-Merged'!N85</f>
        <v>131610.49622642595</v>
      </c>
      <c r="L92" s="127">
        <f>'[4]2019-2020 PRELIMINARY-Merged'!O85</f>
        <v>576949.99248443265</v>
      </c>
      <c r="M92" s="127">
        <f t="shared" si="51"/>
        <v>576949.99248443265</v>
      </c>
      <c r="N92" s="127">
        <f>'[4]Hold Harmless Base-20'!Y84</f>
        <v>560415.84360181773</v>
      </c>
      <c r="O92" s="162">
        <f t="shared" si="43"/>
        <v>16534.148882614914</v>
      </c>
      <c r="P92" s="163">
        <f t="shared" si="52"/>
        <v>16534.148882614914</v>
      </c>
      <c r="Q92" s="387">
        <f t="shared" si="53"/>
        <v>13655.892618891439</v>
      </c>
      <c r="R92" s="165">
        <f t="shared" si="54"/>
        <v>563294.09986554121</v>
      </c>
      <c r="S92" s="166">
        <f t="shared" si="44"/>
        <v>1.005135929500538</v>
      </c>
      <c r="T92" s="167">
        <f t="shared" si="45"/>
        <v>0.97633089037736676</v>
      </c>
      <c r="U92" s="149" t="b">
        <f t="shared" si="55"/>
        <v>0</v>
      </c>
      <c r="V92" s="143">
        <f t="shared" si="46"/>
        <v>558004.08128358983</v>
      </c>
      <c r="W92" s="143">
        <f t="shared" si="47"/>
        <v>558004.08128358936</v>
      </c>
      <c r="X92" s="143">
        <f t="shared" si="48"/>
        <v>558004.08128358936</v>
      </c>
      <c r="Y92" s="143">
        <f>'[4]Hold Harmless Base-20'!L84</f>
        <v>246597.97784256912</v>
      </c>
      <c r="Z92" s="143">
        <f>'[4]Hold Harmless Base-20'!M84</f>
        <v>59461.151358722491</v>
      </c>
      <c r="AA92" s="143">
        <f>'[4]Hold Harmless Base-20'!N84</f>
        <v>126517.89261290574</v>
      </c>
      <c r="AB92" s="143">
        <f>'[4]Hold Harmless Base-20'!O84</f>
        <v>127838.82178762049</v>
      </c>
      <c r="AC92" s="143">
        <f t="shared" si="56"/>
        <v>560415.84360181773</v>
      </c>
      <c r="AD92" s="168">
        <f>'[4]Populations-merg-FY20'!M85</f>
        <v>0.2312532773990561</v>
      </c>
      <c r="AE92" s="169">
        <f t="shared" si="57"/>
        <v>0</v>
      </c>
      <c r="AF92" s="169">
        <f t="shared" si="58"/>
        <v>0.9</v>
      </c>
      <c r="AG92" s="169">
        <f t="shared" si="59"/>
        <v>0</v>
      </c>
      <c r="AH92" s="170">
        <f t="shared" si="60"/>
        <v>0.9</v>
      </c>
      <c r="AI92" s="143">
        <f t="shared" si="61"/>
        <v>504374.25924163597</v>
      </c>
      <c r="AJ92" s="143">
        <f t="shared" si="62"/>
        <v>0</v>
      </c>
      <c r="AK92" s="143">
        <f t="shared" si="63"/>
        <v>558004.08128358936</v>
      </c>
      <c r="AL92" s="143">
        <f t="shared" si="64"/>
        <v>557580.36450761079</v>
      </c>
      <c r="AM92" s="143">
        <f t="shared" si="65"/>
        <v>557580.36450761079</v>
      </c>
      <c r="AN92" s="143">
        <f t="shared" si="66"/>
        <v>0</v>
      </c>
      <c r="AO92" s="143">
        <f t="shared" si="67"/>
        <v>557580.36450761079</v>
      </c>
      <c r="AP92" s="143">
        <f t="shared" si="49"/>
        <v>557579.20470055251</v>
      </c>
      <c r="AQ92" s="143">
        <f t="shared" si="68"/>
        <v>557579.20470055251</v>
      </c>
      <c r="AR92" s="143">
        <f t="shared" si="69"/>
        <v>0</v>
      </c>
      <c r="AS92" s="143">
        <f t="shared" si="70"/>
        <v>557579.20470055251</v>
      </c>
      <c r="AT92" s="143">
        <f t="shared" si="50"/>
        <v>557579.20470055251</v>
      </c>
      <c r="AU92" s="127">
        <f t="shared" si="71"/>
        <v>557579.20470055251</v>
      </c>
      <c r="AV92" s="143">
        <f t="shared" si="72"/>
        <v>0</v>
      </c>
      <c r="AW92" s="143">
        <f>'[4]Populations-merg-FY20'!K85</f>
        <v>441</v>
      </c>
      <c r="AX92" s="151">
        <f t="shared" si="73"/>
        <v>1264.351938096491</v>
      </c>
      <c r="AY92" s="152">
        <f>'[4]Populations-merg-FY20'!G85</f>
        <v>0</v>
      </c>
      <c r="AZ92" s="171">
        <f t="shared" si="74"/>
        <v>0</v>
      </c>
      <c r="BA92" s="172">
        <f t="shared" si="75"/>
        <v>557579.20470055251</v>
      </c>
      <c r="BB92" s="182">
        <f t="shared" si="42"/>
        <v>556314.85276245605</v>
      </c>
      <c r="BC92" s="392">
        <f>'[4]Spc Sch Calculations-FY20'!C83</f>
        <v>0</v>
      </c>
      <c r="BD92" s="200">
        <f t="shared" si="76"/>
        <v>0</v>
      </c>
      <c r="BE92" s="393">
        <f>'[4]Spc Sch Calculations-FY20'!D83</f>
        <v>0</v>
      </c>
      <c r="BF92" s="186">
        <f t="shared" si="77"/>
        <v>0</v>
      </c>
      <c r="BG92" s="394">
        <f>'[4]Spc Sch Calculations-FY20'!E83</f>
        <v>1</v>
      </c>
      <c r="BH92" s="186">
        <f t="shared" si="78"/>
        <v>1264.351938096491</v>
      </c>
      <c r="BI92" s="392">
        <f>'[4]Spc Sch Calculations-FY20'!F83</f>
        <v>0</v>
      </c>
      <c r="BJ92" s="186">
        <f t="shared" si="79"/>
        <v>0</v>
      </c>
      <c r="BK92" s="395">
        <f t="shared" si="80"/>
        <v>1264.351938096491</v>
      </c>
      <c r="BL92" s="13"/>
    </row>
    <row r="93" spans="1:68" ht="14.5" x14ac:dyDescent="0.35">
      <c r="A93" s="181">
        <v>4702460</v>
      </c>
      <c r="B93" s="143" t="s">
        <v>182</v>
      </c>
      <c r="C93" s="127">
        <f>'[4]2019-2020 PRELIMINARY-Merged'!F86</f>
        <v>118798.74719476247</v>
      </c>
      <c r="D93" s="127">
        <f>'[4]2019-2020 PRELIMINARY-Merged'!G86</f>
        <v>28645.450988588615</v>
      </c>
      <c r="E93" s="127">
        <f>'[4]2019-2020 PRELIMINARY-Merged'!H86</f>
        <v>60077.53137575127</v>
      </c>
      <c r="F93" s="127">
        <f>'[4]2019-2020 PRELIMINARY-Merged'!I86</f>
        <v>60704.779919811896</v>
      </c>
      <c r="G93" s="127">
        <f>'[4]2019-2020 PRELIMINARY-Merged'!J86</f>
        <v>268226.50947891426</v>
      </c>
      <c r="H93" s="127">
        <f>'[4]2019-2020 PRELIMINARY-Merged'!K86</f>
        <v>114326.92408773792</v>
      </c>
      <c r="I93" s="127">
        <f>'[4]2019-2020 PRELIMINARY-Merged'!L86</f>
        <v>27984.83912543334</v>
      </c>
      <c r="J93" s="127">
        <f>'[4]2019-2020 PRELIMINARY-Merged'!M86</f>
        <v>55062.297547430862</v>
      </c>
      <c r="K93" s="127">
        <f>'[4]2019-2020 PRELIMINARY-Merged'!N86</f>
        <v>56497.416666855723</v>
      </c>
      <c r="L93" s="127">
        <f>'[4]2019-2020 PRELIMINARY-Merged'!O86</f>
        <v>253871.47742745784</v>
      </c>
      <c r="M93" s="127">
        <f t="shared" si="51"/>
        <v>253871.47742745784</v>
      </c>
      <c r="N93" s="127">
        <f>'[4]Hold Harmless Base-20'!Y85</f>
        <v>262089.93408182674</v>
      </c>
      <c r="O93" s="162">
        <f t="shared" si="43"/>
        <v>-8218.4566543688998</v>
      </c>
      <c r="P93" s="163" t="str">
        <f t="shared" si="52"/>
        <v>0</v>
      </c>
      <c r="Q93" s="387">
        <f t="shared" si="53"/>
        <v>0</v>
      </c>
      <c r="R93" s="165">
        <f t="shared" si="54"/>
        <v>253871.47742745784</v>
      </c>
      <c r="S93" s="166">
        <f t="shared" si="44"/>
        <v>0.96864260856426854</v>
      </c>
      <c r="T93" s="167">
        <f t="shared" si="45"/>
        <v>1</v>
      </c>
      <c r="U93" s="149" t="b">
        <f t="shared" si="55"/>
        <v>0</v>
      </c>
      <c r="V93" s="143">
        <f t="shared" si="46"/>
        <v>251487.31463693816</v>
      </c>
      <c r="W93" s="143">
        <f t="shared" si="47"/>
        <v>251487.31463693795</v>
      </c>
      <c r="X93" s="143">
        <f t="shared" si="48"/>
        <v>251487.31463693795</v>
      </c>
      <c r="Y93" s="143">
        <f>'[4]Hold Harmless Base-20'!L85</f>
        <v>116080.82989920334</v>
      </c>
      <c r="Z93" s="143">
        <f>'[4]Hold Harmless Base-20'!M85</f>
        <v>27990.090822598508</v>
      </c>
      <c r="AA93" s="143">
        <f>'[4]Hold Harmless Base-20'!N85</f>
        <v>58703.05760850729</v>
      </c>
      <c r="AB93" s="143">
        <f>'[4]Hold Harmless Base-20'!O85</f>
        <v>59315.95575151762</v>
      </c>
      <c r="AC93" s="143">
        <f t="shared" si="56"/>
        <v>262089.93408182674</v>
      </c>
      <c r="AD93" s="168">
        <f>'[4]Populations-merg-FY20'!M86</f>
        <v>0.25030084235860411</v>
      </c>
      <c r="AE93" s="169">
        <f t="shared" si="57"/>
        <v>0</v>
      </c>
      <c r="AF93" s="169">
        <f t="shared" si="58"/>
        <v>0.9</v>
      </c>
      <c r="AG93" s="169">
        <f t="shared" si="59"/>
        <v>0</v>
      </c>
      <c r="AH93" s="170">
        <f t="shared" si="60"/>
        <v>0.9</v>
      </c>
      <c r="AI93" s="143">
        <f t="shared" si="61"/>
        <v>235880.94067364407</v>
      </c>
      <c r="AJ93" s="143">
        <f t="shared" si="62"/>
        <v>0</v>
      </c>
      <c r="AK93" s="143">
        <f t="shared" si="63"/>
        <v>251487.31463693795</v>
      </c>
      <c r="AL93" s="143">
        <f t="shared" si="64"/>
        <v>251296.34937748619</v>
      </c>
      <c r="AM93" s="143">
        <f t="shared" si="65"/>
        <v>251296.34937748619</v>
      </c>
      <c r="AN93" s="143">
        <f t="shared" si="66"/>
        <v>0</v>
      </c>
      <c r="AO93" s="143">
        <f t="shared" si="67"/>
        <v>251296.34937748619</v>
      </c>
      <c r="AP93" s="143">
        <f t="shared" si="49"/>
        <v>251295.82666309681</v>
      </c>
      <c r="AQ93" s="143">
        <f t="shared" si="68"/>
        <v>251295.82666309681</v>
      </c>
      <c r="AR93" s="143">
        <f t="shared" si="69"/>
        <v>0</v>
      </c>
      <c r="AS93" s="143">
        <f t="shared" si="70"/>
        <v>251295.82666309681</v>
      </c>
      <c r="AT93" s="143">
        <f t="shared" si="50"/>
        <v>251295.82666309681</v>
      </c>
      <c r="AU93" s="127">
        <f t="shared" si="71"/>
        <v>251295.82666309681</v>
      </c>
      <c r="AV93" s="143">
        <f t="shared" si="72"/>
        <v>0</v>
      </c>
      <c r="AW93" s="143">
        <f>'[4]Populations-merg-FY20'!K86</f>
        <v>208</v>
      </c>
      <c r="AX93" s="151">
        <f t="shared" si="73"/>
        <v>1208.1530128033501</v>
      </c>
      <c r="AY93" s="152">
        <f>'[4]Populations-merg-FY20'!G86</f>
        <v>0</v>
      </c>
      <c r="AZ93" s="171">
        <f t="shared" si="74"/>
        <v>0</v>
      </c>
      <c r="BA93" s="172">
        <f t="shared" si="75"/>
        <v>251295.82666309681</v>
      </c>
      <c r="BB93" s="182">
        <f t="shared" si="42"/>
        <v>250087.67365029347</v>
      </c>
      <c r="BC93" s="392">
        <f>'[4]Spc Sch Calculations-FY20'!C84</f>
        <v>0</v>
      </c>
      <c r="BD93" s="200">
        <f t="shared" si="76"/>
        <v>0</v>
      </c>
      <c r="BE93" s="393">
        <f>'[4]Spc Sch Calculations-FY20'!D84</f>
        <v>1</v>
      </c>
      <c r="BF93" s="186">
        <f t="shared" si="77"/>
        <v>1208.1530128033501</v>
      </c>
      <c r="BG93" s="394">
        <f>'[4]Spc Sch Calculations-FY20'!E84</f>
        <v>0</v>
      </c>
      <c r="BH93" s="186">
        <f t="shared" si="78"/>
        <v>0</v>
      </c>
      <c r="BI93" s="392">
        <f>'[4]Spc Sch Calculations-FY20'!F84</f>
        <v>0</v>
      </c>
      <c r="BJ93" s="186">
        <f t="shared" si="79"/>
        <v>0</v>
      </c>
      <c r="BK93" s="395">
        <f t="shared" si="80"/>
        <v>1208.1530128033501</v>
      </c>
      <c r="BL93" s="13"/>
    </row>
    <row r="94" spans="1:68" ht="14.5" x14ac:dyDescent="0.35">
      <c r="A94" s="181">
        <v>4702490</v>
      </c>
      <c r="B94" s="143" t="s">
        <v>183</v>
      </c>
      <c r="C94" s="127">
        <f>'[4]2019-2020 PRELIMINARY-Merged'!F87</f>
        <v>430187.53389469034</v>
      </c>
      <c r="D94" s="127">
        <f>'[4]2019-2020 PRELIMINARY-Merged'!G87</f>
        <v>103729.34234634295</v>
      </c>
      <c r="E94" s="127">
        <f>'[4]2019-2020 PRELIMINARY-Merged'!H87</f>
        <v>161280.19270035432</v>
      </c>
      <c r="F94" s="127">
        <f>'[4]2019-2020 PRELIMINARY-Merged'!I87</f>
        <v>162964.06292172545</v>
      </c>
      <c r="G94" s="127">
        <f>'[4]2019-2020 PRELIMINARY-Merged'!J87</f>
        <v>858161.13186311303</v>
      </c>
      <c r="H94" s="127">
        <f>'[4]2019-2020 PRELIMINARY-Merged'!K87</f>
        <v>393240.43454333034</v>
      </c>
      <c r="I94" s="127">
        <f>'[4]2019-2020 PRELIMINARY-Merged'!L87</f>
        <v>96257.031194727228</v>
      </c>
      <c r="J94" s="127">
        <f>'[4]2019-2020 PRELIMINARY-Merged'!M87</f>
        <v>145057.89836638924</v>
      </c>
      <c r="K94" s="127">
        <f>'[4]2019-2020 PRELIMINARY-Merged'!N87</f>
        <v>146572.39727257332</v>
      </c>
      <c r="L94" s="127">
        <f>'[4]2019-2020 PRELIMINARY-Merged'!O87</f>
        <v>781127.76137702016</v>
      </c>
      <c r="M94" s="127">
        <f t="shared" si="51"/>
        <v>781127.76137702016</v>
      </c>
      <c r="N94" s="127">
        <f>'[4]Hold Harmless Base-20'!Y86</f>
        <v>797969.44237353723</v>
      </c>
      <c r="O94" s="162">
        <f t="shared" si="43"/>
        <v>-16841.680996517069</v>
      </c>
      <c r="P94" s="163" t="str">
        <f t="shared" si="52"/>
        <v>0</v>
      </c>
      <c r="Q94" s="387">
        <f t="shared" si="53"/>
        <v>0</v>
      </c>
      <c r="R94" s="165">
        <f t="shared" si="54"/>
        <v>781127.76137702016</v>
      </c>
      <c r="S94" s="166">
        <f t="shared" si="44"/>
        <v>0.97889432840132073</v>
      </c>
      <c r="T94" s="167">
        <f t="shared" si="45"/>
        <v>1</v>
      </c>
      <c r="U94" s="149" t="b">
        <f t="shared" si="55"/>
        <v>0</v>
      </c>
      <c r="V94" s="143">
        <f t="shared" si="46"/>
        <v>773792.01904712734</v>
      </c>
      <c r="W94" s="143">
        <f t="shared" si="47"/>
        <v>773792.01904712676</v>
      </c>
      <c r="X94" s="143">
        <f t="shared" si="48"/>
        <v>773792.01904712676</v>
      </c>
      <c r="Y94" s="143">
        <f>'[4]Hold Harmless Base-20'!L86</f>
        <v>400014.04607165296</v>
      </c>
      <c r="Z94" s="143">
        <f>'[4]Hold Harmless Base-20'!M86</f>
        <v>96453.733916124591</v>
      </c>
      <c r="AA94" s="143">
        <f>'[4]Hold Harmless Base-20'!N86</f>
        <v>149967.94967349674</v>
      </c>
      <c r="AB94" s="143">
        <f>'[4]Hold Harmless Base-20'!O86</f>
        <v>151533.71271226282</v>
      </c>
      <c r="AC94" s="143">
        <f t="shared" si="56"/>
        <v>797969.44237353723</v>
      </c>
      <c r="AD94" s="168">
        <f>'[4]Populations-merg-FY20'!M87</f>
        <v>0.15120051914341337</v>
      </c>
      <c r="AE94" s="169">
        <f t="shared" si="57"/>
        <v>0</v>
      </c>
      <c r="AF94" s="169">
        <f t="shared" si="58"/>
        <v>0.9</v>
      </c>
      <c r="AG94" s="169">
        <f t="shared" si="59"/>
        <v>0</v>
      </c>
      <c r="AH94" s="170">
        <f t="shared" si="60"/>
        <v>0.9</v>
      </c>
      <c r="AI94" s="143">
        <f t="shared" si="61"/>
        <v>718172.49813618348</v>
      </c>
      <c r="AJ94" s="143">
        <f t="shared" si="62"/>
        <v>0</v>
      </c>
      <c r="AK94" s="143">
        <f t="shared" si="63"/>
        <v>773792.01904712676</v>
      </c>
      <c r="AL94" s="143">
        <f t="shared" si="64"/>
        <v>773204.44510172773</v>
      </c>
      <c r="AM94" s="143">
        <f t="shared" si="65"/>
        <v>773204.44510172773</v>
      </c>
      <c r="AN94" s="143">
        <f t="shared" si="66"/>
        <v>0</v>
      </c>
      <c r="AO94" s="143">
        <f t="shared" si="67"/>
        <v>773204.44510172773</v>
      </c>
      <c r="AP94" s="143">
        <f t="shared" si="49"/>
        <v>773202.83678115183</v>
      </c>
      <c r="AQ94" s="143">
        <f t="shared" si="68"/>
        <v>773202.83678115183</v>
      </c>
      <c r="AR94" s="143">
        <f t="shared" si="69"/>
        <v>0</v>
      </c>
      <c r="AS94" s="143">
        <f t="shared" si="70"/>
        <v>773202.83678115183</v>
      </c>
      <c r="AT94" s="143">
        <f t="shared" si="50"/>
        <v>773202.83678115183</v>
      </c>
      <c r="AU94" s="127">
        <f t="shared" si="71"/>
        <v>773202.83678115183</v>
      </c>
      <c r="AV94" s="143">
        <f t="shared" si="72"/>
        <v>0</v>
      </c>
      <c r="AW94" s="143">
        <f>'[4]Populations-merg-FY20'!K87</f>
        <v>699</v>
      </c>
      <c r="AX94" s="151">
        <f t="shared" si="73"/>
        <v>1106.1557035495734</v>
      </c>
      <c r="AY94" s="152">
        <f>'[4]Populations-merg-FY20'!G87</f>
        <v>0</v>
      </c>
      <c r="AZ94" s="171">
        <f t="shared" si="74"/>
        <v>0</v>
      </c>
      <c r="BA94" s="172">
        <f t="shared" si="75"/>
        <v>773202.83678115183</v>
      </c>
      <c r="BB94" s="182">
        <f t="shared" si="42"/>
        <v>772096.6810776022</v>
      </c>
      <c r="BC94" s="392">
        <f>'[4]Spc Sch Calculations-FY20'!C85</f>
        <v>0</v>
      </c>
      <c r="BD94" s="200">
        <f t="shared" si="76"/>
        <v>0</v>
      </c>
      <c r="BE94" s="393">
        <f>'[4]Spc Sch Calculations-FY20'!D85</f>
        <v>0</v>
      </c>
      <c r="BF94" s="186">
        <f t="shared" si="77"/>
        <v>0</v>
      </c>
      <c r="BG94" s="394">
        <f>'[4]Spc Sch Calculations-FY20'!E85</f>
        <v>1</v>
      </c>
      <c r="BH94" s="186">
        <f t="shared" si="78"/>
        <v>1106.1557035495734</v>
      </c>
      <c r="BI94" s="392">
        <f>'[4]Spc Sch Calculations-FY20'!F85</f>
        <v>0</v>
      </c>
      <c r="BJ94" s="186">
        <f t="shared" si="79"/>
        <v>0</v>
      </c>
      <c r="BK94" s="395">
        <f t="shared" si="80"/>
        <v>1106.1557035495734</v>
      </c>
      <c r="BL94" s="13"/>
    </row>
    <row r="95" spans="1:68" ht="14.5" x14ac:dyDescent="0.35">
      <c r="A95" s="181">
        <v>4702520</v>
      </c>
      <c r="B95" s="143" t="s">
        <v>184</v>
      </c>
      <c r="C95" s="127">
        <f>'[4]2019-2020 PRELIMINARY-Merged'!F88</f>
        <v>452691.26133687003</v>
      </c>
      <c r="D95" s="127">
        <f>'[4]2019-2020 PRELIMINARY-Merged'!G88</f>
        <v>102413.98731641487</v>
      </c>
      <c r="E95" s="127">
        <f>'[4]2019-2020 PRELIMINARY-Merged'!H88</f>
        <v>172107.52790043163</v>
      </c>
      <c r="F95" s="127">
        <f>'[4]2019-2020 PRELIMINARY-Merged'!I88</f>
        <v>173904.44255097266</v>
      </c>
      <c r="G95" s="127">
        <f>'[4]2019-2020 PRELIMINARY-Merged'!J88</f>
        <v>901117.2191046892</v>
      </c>
      <c r="H95" s="127">
        <f>'[4]2019-2020 PRELIMINARY-Merged'!K88</f>
        <v>518613.43825307203</v>
      </c>
      <c r="I95" s="127">
        <f>'[4]2019-2020 PRELIMINARY-Merged'!L88</f>
        <v>126945.71951102372</v>
      </c>
      <c r="J95" s="127">
        <f>'[4]2019-2020 PRELIMINARY-Merged'!M88</f>
        <v>207118.99545640734</v>
      </c>
      <c r="K95" s="127">
        <f>'[4]2019-2020 PRELIMINARY-Merged'!N88</f>
        <v>212517.25240562964</v>
      </c>
      <c r="L95" s="127">
        <f>'[4]2019-2020 PRELIMINARY-Merged'!O88</f>
        <v>1065195.4056261329</v>
      </c>
      <c r="M95" s="127">
        <f t="shared" si="51"/>
        <v>1065195.4056261329</v>
      </c>
      <c r="N95" s="127">
        <f>'[4]Hold Harmless Base-20'!Y87</f>
        <v>888692.65374982753</v>
      </c>
      <c r="O95" s="162">
        <f t="shared" si="43"/>
        <v>176502.75187630532</v>
      </c>
      <c r="P95" s="163">
        <f t="shared" si="52"/>
        <v>176502.75187630532</v>
      </c>
      <c r="Q95" s="387">
        <f t="shared" si="53"/>
        <v>145777.24221994969</v>
      </c>
      <c r="R95" s="165">
        <f t="shared" si="54"/>
        <v>919418.16340618313</v>
      </c>
      <c r="S95" s="166">
        <f t="shared" si="44"/>
        <v>1.0345738310390096</v>
      </c>
      <c r="T95" s="167">
        <f t="shared" si="45"/>
        <v>0.86314507042558974</v>
      </c>
      <c r="U95" s="149" t="b">
        <f t="shared" si="55"/>
        <v>0</v>
      </c>
      <c r="V95" s="143">
        <f t="shared" si="46"/>
        <v>910783.7055445381</v>
      </c>
      <c r="W95" s="143">
        <f t="shared" si="47"/>
        <v>910783.7055445374</v>
      </c>
      <c r="X95" s="143">
        <f t="shared" si="48"/>
        <v>910783.7055445374</v>
      </c>
      <c r="Y95" s="143">
        <f>'[4]Hold Harmless Base-20'!L87</f>
        <v>446449.57374860829</v>
      </c>
      <c r="Z95" s="143">
        <f>'[4]Hold Harmless Base-20'!M87</f>
        <v>101001.90767606684</v>
      </c>
      <c r="AA95" s="143">
        <f>'[4]Hold Harmless Base-20'!N87</f>
        <v>169734.5167281591</v>
      </c>
      <c r="AB95" s="143">
        <f>'[4]Hold Harmless Base-20'!O87</f>
        <v>171506.65559699334</v>
      </c>
      <c r="AC95" s="143">
        <f t="shared" si="56"/>
        <v>888692.65374982753</v>
      </c>
      <c r="AD95" s="168">
        <f>'[4]Populations-merg-FY20'!M88</f>
        <v>0.1584513047927682</v>
      </c>
      <c r="AE95" s="169">
        <f t="shared" si="57"/>
        <v>0</v>
      </c>
      <c r="AF95" s="169">
        <f t="shared" si="58"/>
        <v>0.9</v>
      </c>
      <c r="AG95" s="169">
        <f t="shared" si="59"/>
        <v>0</v>
      </c>
      <c r="AH95" s="170">
        <f t="shared" si="60"/>
        <v>0.9</v>
      </c>
      <c r="AI95" s="143">
        <f t="shared" si="61"/>
        <v>799823.3883748448</v>
      </c>
      <c r="AJ95" s="143">
        <f t="shared" si="62"/>
        <v>0</v>
      </c>
      <c r="AK95" s="143">
        <f t="shared" si="63"/>
        <v>910783.7055445374</v>
      </c>
      <c r="AL95" s="143">
        <f t="shared" si="64"/>
        <v>910092.10785148945</v>
      </c>
      <c r="AM95" s="143">
        <f t="shared" si="65"/>
        <v>910092.10785148945</v>
      </c>
      <c r="AN95" s="143">
        <f t="shared" si="66"/>
        <v>0</v>
      </c>
      <c r="AO95" s="143">
        <f t="shared" si="67"/>
        <v>910092.10785148945</v>
      </c>
      <c r="AP95" s="143">
        <f t="shared" si="49"/>
        <v>910090.21479477931</v>
      </c>
      <c r="AQ95" s="143">
        <f t="shared" si="68"/>
        <v>910090.21479477931</v>
      </c>
      <c r="AR95" s="143">
        <f t="shared" si="69"/>
        <v>0</v>
      </c>
      <c r="AS95" s="143">
        <f t="shared" si="70"/>
        <v>910090.21479477931</v>
      </c>
      <c r="AT95" s="143">
        <f t="shared" si="50"/>
        <v>910090.21479477931</v>
      </c>
      <c r="AU95" s="127">
        <f t="shared" si="71"/>
        <v>910090.21479477931</v>
      </c>
      <c r="AV95" s="143">
        <f t="shared" si="72"/>
        <v>0</v>
      </c>
      <c r="AW95" s="143">
        <f>'[4]Populations-merg-FY20'!K88</f>
        <v>929</v>
      </c>
      <c r="AX95" s="151">
        <f t="shared" si="73"/>
        <v>979.64501054335767</v>
      </c>
      <c r="AY95" s="152">
        <f>'[4]Populations-merg-FY20'!G88</f>
        <v>0</v>
      </c>
      <c r="AZ95" s="171">
        <f t="shared" si="74"/>
        <v>0</v>
      </c>
      <c r="BA95" s="172">
        <f t="shared" si="75"/>
        <v>910090.21479477931</v>
      </c>
      <c r="BB95" s="182">
        <f t="shared" si="42"/>
        <v>908130.92477369262</v>
      </c>
      <c r="BC95" s="392">
        <f>'[4]Spc Sch Calculations-FY20'!C86</f>
        <v>2</v>
      </c>
      <c r="BD95" s="200">
        <f t="shared" si="76"/>
        <v>1959.2900210867153</v>
      </c>
      <c r="BE95" s="393">
        <f>'[4]Spc Sch Calculations-FY20'!D86</f>
        <v>0</v>
      </c>
      <c r="BF95" s="186">
        <f t="shared" si="77"/>
        <v>0</v>
      </c>
      <c r="BG95" s="394">
        <f>'[4]Spc Sch Calculations-FY20'!E86</f>
        <v>0</v>
      </c>
      <c r="BH95" s="186">
        <f t="shared" si="78"/>
        <v>0</v>
      </c>
      <c r="BI95" s="392">
        <f>'[4]Spc Sch Calculations-FY20'!F86</f>
        <v>0</v>
      </c>
      <c r="BJ95" s="186">
        <f t="shared" si="79"/>
        <v>0</v>
      </c>
      <c r="BK95" s="395">
        <f t="shared" si="80"/>
        <v>1959.2900210867153</v>
      </c>
      <c r="BL95" s="13"/>
    </row>
    <row r="96" spans="1:68" ht="14.5" x14ac:dyDescent="0.35">
      <c r="A96" s="181">
        <v>4702550</v>
      </c>
      <c r="B96" s="143" t="s">
        <v>185</v>
      </c>
      <c r="C96" s="127">
        <f>'[4]2019-2020 PRELIMINARY-Merged'!F89</f>
        <v>533627.05258975527</v>
      </c>
      <c r="D96" s="127">
        <f>'[4]2019-2020 PRELIMINARY-Merged'!G89</f>
        <v>127468.20497479041</v>
      </c>
      <c r="E96" s="127">
        <f>'[4]2019-2020 PRELIMINARY-Merged'!H89</f>
        <v>270926.004641646</v>
      </c>
      <c r="F96" s="127">
        <f>'[4]2019-2020 PRELIMINARY-Merged'!I89</f>
        <v>269969.40900049073</v>
      </c>
      <c r="G96" s="127">
        <f>'[4]2019-2020 PRELIMINARY-Merged'!J89</f>
        <v>1201990.6712066825</v>
      </c>
      <c r="H96" s="127">
        <f>'[4]2019-2020 PRELIMINARY-Merged'!K89</f>
        <v>577157.66024969134</v>
      </c>
      <c r="I96" s="127">
        <f>'[4]2019-2020 PRELIMINARY-Merged'!L89</f>
        <v>141276.12022259829</v>
      </c>
      <c r="J96" s="127">
        <f>'[4]2019-2020 PRELIMINARY-Merged'!M89</f>
        <v>274564.68054831587</v>
      </c>
      <c r="K96" s="127">
        <f>'[4]2019-2020 PRELIMINARY-Merged'!N89</f>
        <v>281720.81169657124</v>
      </c>
      <c r="L96" s="127">
        <f>'[4]2019-2020 PRELIMINARY-Merged'!O89</f>
        <v>1274719.2727171767</v>
      </c>
      <c r="M96" s="127">
        <f t="shared" si="51"/>
        <v>1274719.2727171767</v>
      </c>
      <c r="N96" s="127">
        <f>'[4]Hold Harmless Base-20'!Y88</f>
        <v>1177580.4880929897</v>
      </c>
      <c r="O96" s="162">
        <f t="shared" si="43"/>
        <v>97138.784624187043</v>
      </c>
      <c r="P96" s="163">
        <f t="shared" si="52"/>
        <v>97138.784624187043</v>
      </c>
      <c r="Q96" s="387">
        <f t="shared" si="53"/>
        <v>80228.914192995304</v>
      </c>
      <c r="R96" s="165">
        <f t="shared" si="54"/>
        <v>1194490.3585241814</v>
      </c>
      <c r="S96" s="166">
        <f t="shared" si="44"/>
        <v>1.0143598425773648</v>
      </c>
      <c r="T96" s="167">
        <f t="shared" si="45"/>
        <v>0.9370615037285972</v>
      </c>
      <c r="U96" s="149" t="b">
        <f t="shared" si="55"/>
        <v>0</v>
      </c>
      <c r="V96" s="143">
        <f t="shared" si="46"/>
        <v>1183272.6372768562</v>
      </c>
      <c r="W96" s="143">
        <f t="shared" si="47"/>
        <v>1183272.6372768553</v>
      </c>
      <c r="X96" s="143">
        <f t="shared" si="48"/>
        <v>1183272.6372768553</v>
      </c>
      <c r="Y96" s="143">
        <f>'[4]Hold Harmless Base-20'!L88</f>
        <v>522790.08489926619</v>
      </c>
      <c r="Z96" s="143">
        <f>'[4]Hold Harmless Base-20'!M88</f>
        <v>124879.56406505298</v>
      </c>
      <c r="AA96" s="143">
        <f>'[4]Hold Harmless Base-20'!N88</f>
        <v>265424.00405047287</v>
      </c>
      <c r="AB96" s="143">
        <f>'[4]Hold Harmless Base-20'!O88</f>
        <v>264486.83507819759</v>
      </c>
      <c r="AC96" s="143">
        <f t="shared" si="56"/>
        <v>1177580.4880929897</v>
      </c>
      <c r="AD96" s="168">
        <f>'[4]Populations-merg-FY20'!M89</f>
        <v>0.2450082217524078</v>
      </c>
      <c r="AE96" s="169">
        <f t="shared" si="57"/>
        <v>0</v>
      </c>
      <c r="AF96" s="169">
        <f t="shared" si="58"/>
        <v>0.9</v>
      </c>
      <c r="AG96" s="169">
        <f t="shared" si="59"/>
        <v>0</v>
      </c>
      <c r="AH96" s="170">
        <f t="shared" si="60"/>
        <v>0.9</v>
      </c>
      <c r="AI96" s="143">
        <f t="shared" si="61"/>
        <v>1059822.4392836906</v>
      </c>
      <c r="AJ96" s="143">
        <f t="shared" si="62"/>
        <v>0</v>
      </c>
      <c r="AK96" s="143">
        <f t="shared" si="63"/>
        <v>1183272.6372768553</v>
      </c>
      <c r="AL96" s="143">
        <f t="shared" si="64"/>
        <v>1182374.1268827785</v>
      </c>
      <c r="AM96" s="143">
        <f t="shared" si="65"/>
        <v>1182374.1268827785</v>
      </c>
      <c r="AN96" s="143">
        <f t="shared" si="66"/>
        <v>0</v>
      </c>
      <c r="AO96" s="143">
        <f t="shared" si="67"/>
        <v>1182374.1268827785</v>
      </c>
      <c r="AP96" s="143">
        <f t="shared" si="49"/>
        <v>1182371.6674599843</v>
      </c>
      <c r="AQ96" s="143">
        <f t="shared" si="68"/>
        <v>1182371.6674599843</v>
      </c>
      <c r="AR96" s="143">
        <f t="shared" si="69"/>
        <v>0</v>
      </c>
      <c r="AS96" s="143">
        <f t="shared" si="70"/>
        <v>1182371.6674599843</v>
      </c>
      <c r="AT96" s="143">
        <f t="shared" si="50"/>
        <v>1182371.6674599843</v>
      </c>
      <c r="AU96" s="127">
        <f t="shared" si="71"/>
        <v>1182371.6674599843</v>
      </c>
      <c r="AV96" s="143">
        <f t="shared" si="72"/>
        <v>0</v>
      </c>
      <c r="AW96" s="143">
        <f>'[4]Populations-merg-FY20'!K89</f>
        <v>1043</v>
      </c>
      <c r="AX96" s="151">
        <f t="shared" si="73"/>
        <v>1133.6257597890549</v>
      </c>
      <c r="AY96" s="152">
        <f>'[4]Populations-merg-FY20'!G89</f>
        <v>0</v>
      </c>
      <c r="AZ96" s="171">
        <f t="shared" si="74"/>
        <v>0</v>
      </c>
      <c r="BA96" s="172">
        <f t="shared" si="75"/>
        <v>1182371.6674599843</v>
      </c>
      <c r="BB96" s="182">
        <f t="shared" si="42"/>
        <v>1182371.6674599843</v>
      </c>
      <c r="BC96" s="392">
        <f>'[4]Spc Sch Calculations-FY20'!C87</f>
        <v>0</v>
      </c>
      <c r="BD96" s="200">
        <f t="shared" si="76"/>
        <v>0</v>
      </c>
      <c r="BE96" s="393">
        <f>'[4]Spc Sch Calculations-FY20'!D87</f>
        <v>0</v>
      </c>
      <c r="BF96" s="186">
        <f t="shared" si="77"/>
        <v>0</v>
      </c>
      <c r="BG96" s="394">
        <f>'[4]Spc Sch Calculations-FY20'!E87</f>
        <v>0</v>
      </c>
      <c r="BH96" s="186">
        <f t="shared" si="78"/>
        <v>0</v>
      </c>
      <c r="BI96" s="392">
        <f>'[4]Spc Sch Calculations-FY20'!F87</f>
        <v>0</v>
      </c>
      <c r="BJ96" s="186">
        <f t="shared" si="79"/>
        <v>0</v>
      </c>
      <c r="BK96" s="395">
        <f t="shared" si="80"/>
        <v>0</v>
      </c>
      <c r="BL96" s="13"/>
    </row>
    <row r="97" spans="1:67" ht="14.5" x14ac:dyDescent="0.35">
      <c r="A97" s="181">
        <v>4702580</v>
      </c>
      <c r="B97" s="143" t="s">
        <v>186</v>
      </c>
      <c r="C97" s="127">
        <f>'[4]2019-2020 PRELIMINARY-Merged'!F90</f>
        <v>2229962.3867704091</v>
      </c>
      <c r="D97" s="127">
        <f>'[4]2019-2020 PRELIMINARY-Merged'!G90</f>
        <v>537701.61525275826</v>
      </c>
      <c r="E97" s="127">
        <f>'[4]2019-2020 PRELIMINARY-Merged'!H90</f>
        <v>1273722.2561160622</v>
      </c>
      <c r="F97" s="127">
        <f>'[4]2019-2020 PRELIMINARY-Merged'!I90</f>
        <v>1287020.7457908383</v>
      </c>
      <c r="G97" s="127">
        <f>'[4]2019-2020 PRELIMINARY-Merged'!J90</f>
        <v>5328407.0039300676</v>
      </c>
      <c r="H97" s="127">
        <f>'[4]2019-2020 PRELIMINARY-Merged'!K90</f>
        <v>2033583.2584108748</v>
      </c>
      <c r="I97" s="127">
        <f>'[4]2019-2020 PRELIMINARY-Merged'!L90</f>
        <v>497778.63603790133</v>
      </c>
      <c r="J97" s="127">
        <f>'[4]2019-2020 PRELIMINARY-Merged'!M90</f>
        <v>1147143.0722009384</v>
      </c>
      <c r="K97" s="127">
        <f>'[4]2019-2020 PRELIMINARY-Merged'!N90</f>
        <v>1177041.696649242</v>
      </c>
      <c r="L97" s="127">
        <f>'[4]2019-2020 PRELIMINARY-Merged'!O90</f>
        <v>4855546.663298957</v>
      </c>
      <c r="M97" s="127">
        <f t="shared" si="51"/>
        <v>4855546.663298957</v>
      </c>
      <c r="N97" s="127">
        <f>'[4]Hold Harmless Base-20'!Y89</f>
        <v>4857496.4190386897</v>
      </c>
      <c r="O97" s="162">
        <f t="shared" si="43"/>
        <v>-1949.7557397326455</v>
      </c>
      <c r="P97" s="163" t="str">
        <f t="shared" si="52"/>
        <v>0</v>
      </c>
      <c r="Q97" s="387">
        <f t="shared" si="53"/>
        <v>0</v>
      </c>
      <c r="R97" s="165">
        <f t="shared" si="54"/>
        <v>4855546.663298957</v>
      </c>
      <c r="S97" s="166">
        <f t="shared" si="44"/>
        <v>0.99959860891876506</v>
      </c>
      <c r="T97" s="167">
        <f t="shared" si="45"/>
        <v>1</v>
      </c>
      <c r="U97" s="149" t="b">
        <f t="shared" si="55"/>
        <v>0</v>
      </c>
      <c r="V97" s="143">
        <f t="shared" si="46"/>
        <v>4809947.1583857788</v>
      </c>
      <c r="W97" s="143">
        <f t="shared" si="47"/>
        <v>4809947.1583857751</v>
      </c>
      <c r="X97" s="143">
        <f t="shared" si="48"/>
        <v>4809947.1583857751</v>
      </c>
      <c r="Y97" s="143">
        <f>'[4]Hold Harmless Base-20'!L89</f>
        <v>2032884.1810204925</v>
      </c>
      <c r="Z97" s="143">
        <f>'[4]Hold Harmless Base-20'!M89</f>
        <v>490180.96190383885</v>
      </c>
      <c r="AA97" s="143">
        <f>'[4]Hold Harmless Base-20'!N89</f>
        <v>1161154.0359755249</v>
      </c>
      <c r="AB97" s="143">
        <f>'[4]Hold Harmless Base-20'!O89</f>
        <v>1173277.2401388336</v>
      </c>
      <c r="AC97" s="143">
        <f t="shared" si="56"/>
        <v>4857496.4190386897</v>
      </c>
      <c r="AD97" s="168">
        <f>'[4]Populations-merg-FY20'!M90</f>
        <v>0.23249778452968731</v>
      </c>
      <c r="AE97" s="169">
        <f t="shared" si="57"/>
        <v>0</v>
      </c>
      <c r="AF97" s="169">
        <f t="shared" si="58"/>
        <v>0.9</v>
      </c>
      <c r="AG97" s="169">
        <f t="shared" si="59"/>
        <v>0</v>
      </c>
      <c r="AH97" s="170">
        <f t="shared" si="60"/>
        <v>0.9</v>
      </c>
      <c r="AI97" s="143">
        <f t="shared" si="61"/>
        <v>4371746.7771348208</v>
      </c>
      <c r="AJ97" s="143">
        <f t="shared" si="62"/>
        <v>0</v>
      </c>
      <c r="AK97" s="143">
        <f t="shared" si="63"/>
        <v>4809947.1583857751</v>
      </c>
      <c r="AL97" s="143">
        <f t="shared" si="64"/>
        <v>4806294.7562422454</v>
      </c>
      <c r="AM97" s="143">
        <f t="shared" si="65"/>
        <v>4806294.7562422454</v>
      </c>
      <c r="AN97" s="143">
        <f t="shared" si="66"/>
        <v>0</v>
      </c>
      <c r="AO97" s="143">
        <f t="shared" si="67"/>
        <v>4806294.7562422454</v>
      </c>
      <c r="AP97" s="143">
        <f t="shared" si="49"/>
        <v>4806284.7588052163</v>
      </c>
      <c r="AQ97" s="143">
        <f t="shared" si="68"/>
        <v>4806284.7588052163</v>
      </c>
      <c r="AR97" s="143">
        <f t="shared" si="69"/>
        <v>0</v>
      </c>
      <c r="AS97" s="143">
        <f t="shared" si="70"/>
        <v>4806284.7588052163</v>
      </c>
      <c r="AT97" s="143">
        <f t="shared" si="50"/>
        <v>4806284.7588052163</v>
      </c>
      <c r="AU97" s="127">
        <f t="shared" si="71"/>
        <v>4806284.7588052163</v>
      </c>
      <c r="AV97" s="143">
        <f t="shared" si="72"/>
        <v>0</v>
      </c>
      <c r="AW97" s="143">
        <f>'[4]Populations-merg-FY20'!K90</f>
        <v>3673</v>
      </c>
      <c r="AX97" s="151">
        <f t="shared" si="73"/>
        <v>1308.5447206112758</v>
      </c>
      <c r="AY97" s="152">
        <f>'[4]Populations-merg-FY20'!G90</f>
        <v>45</v>
      </c>
      <c r="AZ97" s="171">
        <f t="shared" si="74"/>
        <v>58884.512427507412</v>
      </c>
      <c r="BA97" s="172">
        <f t="shared" si="75"/>
        <v>4747400.2463777093</v>
      </c>
      <c r="BB97" s="182">
        <f t="shared" si="42"/>
        <v>4727772.07556854</v>
      </c>
      <c r="BC97" s="392">
        <f>'[4]Spc Sch Calculations-FY20'!C88</f>
        <v>3</v>
      </c>
      <c r="BD97" s="200">
        <f t="shared" si="76"/>
        <v>3925.6341618338274</v>
      </c>
      <c r="BE97" s="393">
        <f>'[4]Spc Sch Calculations-FY20'!D88</f>
        <v>12</v>
      </c>
      <c r="BF97" s="186">
        <f t="shared" si="77"/>
        <v>15702.53664733531</v>
      </c>
      <c r="BG97" s="394">
        <f>'[4]Spc Sch Calculations-FY20'!E88</f>
        <v>0</v>
      </c>
      <c r="BH97" s="186">
        <f t="shared" si="78"/>
        <v>0</v>
      </c>
      <c r="BI97" s="392">
        <f>'[4]Spc Sch Calculations-FY20'!F88</f>
        <v>0</v>
      </c>
      <c r="BJ97" s="186">
        <f t="shared" si="79"/>
        <v>0</v>
      </c>
      <c r="BK97" s="395">
        <f t="shared" si="80"/>
        <v>19628.170809169136</v>
      </c>
      <c r="BL97" s="13"/>
    </row>
    <row r="98" spans="1:67" ht="14.5" x14ac:dyDescent="0.35">
      <c r="A98" s="181">
        <v>4702610</v>
      </c>
      <c r="B98" s="143" t="s">
        <v>187</v>
      </c>
      <c r="C98" s="127">
        <f>'[4]2019-2020 PRELIMINARY-Merged'!F91</f>
        <v>167469.59956970924</v>
      </c>
      <c r="D98" s="127">
        <f>'[4]2019-2020 PRELIMINARY-Merged'!G91</f>
        <v>40381.252494926703</v>
      </c>
      <c r="E98" s="127">
        <f>'[4]2019-2020 PRELIMINARY-Merged'!H91</f>
        <v>87236.232866985651</v>
      </c>
      <c r="F98" s="127">
        <f>'[4]2019-2020 PRELIMINARY-Merged'!I91</f>
        <v>88935.288659279307</v>
      </c>
      <c r="G98" s="127">
        <f>'[4]2019-2020 PRELIMINARY-Merged'!J91</f>
        <v>384022.37359090091</v>
      </c>
      <c r="H98" s="127">
        <f>'[4]2019-2020 PRELIMINARY-Merged'!K91</f>
        <v>162929.67442455402</v>
      </c>
      <c r="I98" s="127">
        <f>'[4]2019-2020 PRELIMINARY-Merged'!L91</f>
        <v>39881.775565231095</v>
      </c>
      <c r="J98" s="127">
        <f>'[4]2019-2020 PRELIMINARY-Merged'!M91</f>
        <v>78512.609580287084</v>
      </c>
      <c r="K98" s="127">
        <f>'[4]2019-2020 PRELIMINARY-Merged'!N91</f>
        <v>80041.759793351375</v>
      </c>
      <c r="L98" s="127">
        <f>'[4]2019-2020 PRELIMINARY-Merged'!O91</f>
        <v>361365.81936342362</v>
      </c>
      <c r="M98" s="127">
        <f t="shared" si="51"/>
        <v>361365.81936342362</v>
      </c>
      <c r="N98" s="127">
        <f>'[4]Hold Harmless Base-20'!Y90</f>
        <v>389808.18500817462</v>
      </c>
      <c r="O98" s="162">
        <f t="shared" si="43"/>
        <v>-28442.365644751</v>
      </c>
      <c r="P98" s="163" t="str">
        <f t="shared" si="52"/>
        <v>0</v>
      </c>
      <c r="Q98" s="387">
        <f t="shared" si="53"/>
        <v>0</v>
      </c>
      <c r="R98" s="165">
        <f t="shared" si="54"/>
        <v>361365.81936342362</v>
      </c>
      <c r="S98" s="166">
        <f t="shared" si="44"/>
        <v>0.9270349706890979</v>
      </c>
      <c r="T98" s="167">
        <f t="shared" si="45"/>
        <v>1</v>
      </c>
      <c r="U98" s="149" t="b">
        <f t="shared" si="55"/>
        <v>0</v>
      </c>
      <c r="V98" s="143">
        <f t="shared" si="46"/>
        <v>357972.15360379487</v>
      </c>
      <c r="W98" s="143">
        <f t="shared" si="47"/>
        <v>357972.15360379458</v>
      </c>
      <c r="X98" s="143">
        <f t="shared" si="48"/>
        <v>357972.15360379458</v>
      </c>
      <c r="Y98" s="143">
        <f>'[4]Hold Harmless Base-20'!L90</f>
        <v>169992.75339581651</v>
      </c>
      <c r="Z98" s="143">
        <f>'[4]Hold Harmless Base-20'!M90</f>
        <v>40989.650150366055</v>
      </c>
      <c r="AA98" s="143">
        <f>'[4]Hold Harmless Base-20'!N90</f>
        <v>88550.563559237053</v>
      </c>
      <c r="AB98" s="143">
        <f>'[4]Hold Harmless Base-20'!O90</f>
        <v>90275.217902754986</v>
      </c>
      <c r="AC98" s="143">
        <f t="shared" si="56"/>
        <v>389808.18500817462</v>
      </c>
      <c r="AD98" s="168">
        <f>'[4]Populations-merg-FY20'!M91</f>
        <v>0.24261771747805266</v>
      </c>
      <c r="AE98" s="169">
        <f t="shared" si="57"/>
        <v>0</v>
      </c>
      <c r="AF98" s="169">
        <f t="shared" si="58"/>
        <v>0.9</v>
      </c>
      <c r="AG98" s="169">
        <f t="shared" si="59"/>
        <v>0</v>
      </c>
      <c r="AH98" s="170">
        <f t="shared" si="60"/>
        <v>0.9</v>
      </c>
      <c r="AI98" s="143">
        <f t="shared" si="61"/>
        <v>350827.36650735716</v>
      </c>
      <c r="AJ98" s="143">
        <f t="shared" si="62"/>
        <v>0</v>
      </c>
      <c r="AK98" s="143">
        <f t="shared" si="63"/>
        <v>357972.15360379458</v>
      </c>
      <c r="AL98" s="143">
        <f t="shared" si="64"/>
        <v>357700.32977328391</v>
      </c>
      <c r="AM98" s="143">
        <f t="shared" si="65"/>
        <v>357700.32977328391</v>
      </c>
      <c r="AN98" s="143">
        <f t="shared" si="66"/>
        <v>0</v>
      </c>
      <c r="AO98" s="143">
        <f t="shared" si="67"/>
        <v>357700.32977328391</v>
      </c>
      <c r="AP98" s="143">
        <f t="shared" si="49"/>
        <v>357699.58573100111</v>
      </c>
      <c r="AQ98" s="143">
        <f t="shared" si="68"/>
        <v>357699.58573100111</v>
      </c>
      <c r="AR98" s="143">
        <f t="shared" si="69"/>
        <v>0</v>
      </c>
      <c r="AS98" s="143">
        <f t="shared" si="70"/>
        <v>357699.58573100111</v>
      </c>
      <c r="AT98" s="143">
        <f t="shared" si="50"/>
        <v>357699.58573100111</v>
      </c>
      <c r="AU98" s="127">
        <f t="shared" si="71"/>
        <v>357699.58573100111</v>
      </c>
      <c r="AV98" s="143">
        <f t="shared" si="72"/>
        <v>0</v>
      </c>
      <c r="AW98" s="143">
        <f>'[4]Populations-merg-FY20'!K91</f>
        <v>304</v>
      </c>
      <c r="AX98" s="151">
        <f t="shared" si="73"/>
        <v>1176.6433741151352</v>
      </c>
      <c r="AY98" s="152">
        <f>'[4]Populations-merg-FY20'!G91</f>
        <v>0</v>
      </c>
      <c r="AZ98" s="171">
        <f t="shared" si="74"/>
        <v>0</v>
      </c>
      <c r="BA98" s="172">
        <f t="shared" si="75"/>
        <v>357699.58573100111</v>
      </c>
      <c r="BB98" s="182">
        <f t="shared" si="42"/>
        <v>357699.58573100111</v>
      </c>
      <c r="BC98" s="392">
        <f>'[4]Spc Sch Calculations-FY20'!C89</f>
        <v>0</v>
      </c>
      <c r="BD98" s="200">
        <f t="shared" si="76"/>
        <v>0</v>
      </c>
      <c r="BE98" s="393">
        <f>'[4]Spc Sch Calculations-FY20'!D89</f>
        <v>0</v>
      </c>
      <c r="BF98" s="186">
        <f t="shared" si="77"/>
        <v>0</v>
      </c>
      <c r="BG98" s="394">
        <f>'[4]Spc Sch Calculations-FY20'!E89</f>
        <v>0</v>
      </c>
      <c r="BH98" s="186">
        <f t="shared" si="78"/>
        <v>0</v>
      </c>
      <c r="BI98" s="392">
        <f>'[4]Spc Sch Calculations-FY20'!F89</f>
        <v>0</v>
      </c>
      <c r="BJ98" s="186">
        <f t="shared" si="79"/>
        <v>0</v>
      </c>
      <c r="BK98" s="395">
        <f t="shared" si="80"/>
        <v>0</v>
      </c>
      <c r="BL98" s="13"/>
    </row>
    <row r="99" spans="1:67" ht="14.5" x14ac:dyDescent="0.35">
      <c r="A99" s="181">
        <v>4702640</v>
      </c>
      <c r="B99" s="143" t="s">
        <v>188</v>
      </c>
      <c r="C99" s="127">
        <f>'[4]2019-2020 PRELIMINARY-Merged'!F92</f>
        <v>554219.70607600629</v>
      </c>
      <c r="D99" s="127">
        <f>'[4]2019-2020 PRELIMINARY-Merged'!G92</f>
        <v>133636.70747539806</v>
      </c>
      <c r="E99" s="127">
        <f>'[4]2019-2020 PRELIMINARY-Merged'!H92</f>
        <v>261745.77461108883</v>
      </c>
      <c r="F99" s="127">
        <f>'[4]2019-2020 PRELIMINARY-Merged'!I92</f>
        <v>264478.57092077716</v>
      </c>
      <c r="G99" s="127">
        <f>'[4]2019-2020 PRELIMINARY-Merged'!J92</f>
        <v>1214080.7590832703</v>
      </c>
      <c r="H99" s="127">
        <f>'[4]2019-2020 PRELIMINARY-Merged'!K92</f>
        <v>523031.87010187347</v>
      </c>
      <c r="I99" s="127">
        <f>'[4]2019-2020 PRELIMINARY-Merged'!L92</f>
        <v>128027.25918736897</v>
      </c>
      <c r="J99" s="127">
        <f>'[4]2019-2020 PRELIMINARY-Merged'!M92</f>
        <v>235571.19714997994</v>
      </c>
      <c r="K99" s="127">
        <f>'[4]2019-2020 PRELIMINARY-Merged'!N92</f>
        <v>238030.71382869946</v>
      </c>
      <c r="L99" s="127">
        <f>'[4]2019-2020 PRELIMINARY-Merged'!O92</f>
        <v>1124661.0402679218</v>
      </c>
      <c r="M99" s="127">
        <f t="shared" si="51"/>
        <v>1124661.0402679218</v>
      </c>
      <c r="N99" s="127">
        <f>'[4]Hold Harmless Base-20'!Y91</f>
        <v>1087570.2028426004</v>
      </c>
      <c r="O99" s="162">
        <f t="shared" si="43"/>
        <v>37090.837425321341</v>
      </c>
      <c r="P99" s="163">
        <f t="shared" si="52"/>
        <v>37090.837425321341</v>
      </c>
      <c r="Q99" s="387">
        <f t="shared" si="53"/>
        <v>30634.083231071196</v>
      </c>
      <c r="R99" s="165">
        <f t="shared" si="54"/>
        <v>1094026.9570368505</v>
      </c>
      <c r="S99" s="166">
        <f t="shared" si="44"/>
        <v>1.0059368619858966</v>
      </c>
      <c r="T99" s="167">
        <f t="shared" si="45"/>
        <v>0.9727614969006364</v>
      </c>
      <c r="U99" s="149" t="b">
        <f t="shared" si="55"/>
        <v>0</v>
      </c>
      <c r="V99" s="143">
        <f t="shared" si="46"/>
        <v>1083752.7096530024</v>
      </c>
      <c r="W99" s="143">
        <f t="shared" si="47"/>
        <v>1083752.7096530015</v>
      </c>
      <c r="X99" s="143">
        <f t="shared" si="48"/>
        <v>1083752.7096530015</v>
      </c>
      <c r="Y99" s="143">
        <f>'[4]Hold Harmless Base-20'!L91</f>
        <v>496468.48749301978</v>
      </c>
      <c r="Z99" s="143">
        <f>'[4]Hold Harmless Base-20'!M91</f>
        <v>119711.39478890918</v>
      </c>
      <c r="AA99" s="143">
        <f>'[4]Hold Harmless Base-20'!N91</f>
        <v>234471.14457354721</v>
      </c>
      <c r="AB99" s="143">
        <f>'[4]Hold Harmless Base-20'!O91</f>
        <v>236919.17598712421</v>
      </c>
      <c r="AC99" s="143">
        <f t="shared" si="56"/>
        <v>1087570.2028426004</v>
      </c>
      <c r="AD99" s="168">
        <f>'[4]Populations-merg-FY20'!M92</f>
        <v>0.21934127540294324</v>
      </c>
      <c r="AE99" s="169">
        <f t="shared" si="57"/>
        <v>0</v>
      </c>
      <c r="AF99" s="169">
        <f t="shared" si="58"/>
        <v>0.9</v>
      </c>
      <c r="AG99" s="169">
        <f t="shared" si="59"/>
        <v>0</v>
      </c>
      <c r="AH99" s="170">
        <f t="shared" si="60"/>
        <v>0.9</v>
      </c>
      <c r="AI99" s="143">
        <f t="shared" si="61"/>
        <v>978813.18255834037</v>
      </c>
      <c r="AJ99" s="143">
        <f t="shared" si="62"/>
        <v>0</v>
      </c>
      <c r="AK99" s="143">
        <f t="shared" si="63"/>
        <v>1083752.7096530015</v>
      </c>
      <c r="AL99" s="143">
        <f t="shared" si="64"/>
        <v>1082929.769069779</v>
      </c>
      <c r="AM99" s="143">
        <f t="shared" si="65"/>
        <v>1082929.769069779</v>
      </c>
      <c r="AN99" s="143">
        <f t="shared" si="66"/>
        <v>0</v>
      </c>
      <c r="AO99" s="143">
        <f t="shared" si="67"/>
        <v>1082929.769069779</v>
      </c>
      <c r="AP99" s="143">
        <f t="shared" si="49"/>
        <v>1082927.5164983654</v>
      </c>
      <c r="AQ99" s="143">
        <f t="shared" si="68"/>
        <v>1082927.5164983654</v>
      </c>
      <c r="AR99" s="143">
        <f t="shared" si="69"/>
        <v>0</v>
      </c>
      <c r="AS99" s="143">
        <f t="shared" si="70"/>
        <v>1082927.5164983654</v>
      </c>
      <c r="AT99" s="143">
        <f t="shared" si="50"/>
        <v>1082927.5164983654</v>
      </c>
      <c r="AU99" s="127">
        <f t="shared" si="71"/>
        <v>1082927.5164983654</v>
      </c>
      <c r="AV99" s="143">
        <f t="shared" si="72"/>
        <v>0</v>
      </c>
      <c r="AW99" s="143">
        <f>'[4]Populations-merg-FY20'!K92</f>
        <v>939</v>
      </c>
      <c r="AX99" s="151">
        <f t="shared" si="73"/>
        <v>1153.2774403603466</v>
      </c>
      <c r="AY99" s="152">
        <f>'[4]Populations-merg-FY20'!G92</f>
        <v>0</v>
      </c>
      <c r="AZ99" s="171">
        <f t="shared" si="74"/>
        <v>0</v>
      </c>
      <c r="BA99" s="172">
        <f t="shared" si="75"/>
        <v>1082927.5164983654</v>
      </c>
      <c r="BB99" s="182">
        <f t="shared" si="42"/>
        <v>1081774.2390580052</v>
      </c>
      <c r="BC99" s="392">
        <f>'[4]Spc Sch Calculations-FY20'!C90</f>
        <v>1</v>
      </c>
      <c r="BD99" s="200">
        <f t="shared" si="76"/>
        <v>1153.2774403603466</v>
      </c>
      <c r="BE99" s="393">
        <f>'[4]Spc Sch Calculations-FY20'!D90</f>
        <v>0</v>
      </c>
      <c r="BF99" s="186">
        <f t="shared" si="77"/>
        <v>0</v>
      </c>
      <c r="BG99" s="394">
        <f>'[4]Spc Sch Calculations-FY20'!E90</f>
        <v>0</v>
      </c>
      <c r="BH99" s="186">
        <f t="shared" si="78"/>
        <v>0</v>
      </c>
      <c r="BI99" s="392">
        <f>'[4]Spc Sch Calculations-FY20'!F90</f>
        <v>0</v>
      </c>
      <c r="BJ99" s="186">
        <f t="shared" si="79"/>
        <v>0</v>
      </c>
      <c r="BK99" s="395">
        <f t="shared" si="80"/>
        <v>1153.2774403603466</v>
      </c>
      <c r="BL99" s="13"/>
    </row>
    <row r="100" spans="1:67" ht="14.5" x14ac:dyDescent="0.35">
      <c r="A100" s="181">
        <v>4702670</v>
      </c>
      <c r="B100" s="143" t="s">
        <v>189</v>
      </c>
      <c r="C100" s="127">
        <f>'[4]2019-2020 PRELIMINARY-Merged'!F93</f>
        <v>512352.30618357903</v>
      </c>
      <c r="D100" s="127">
        <f>'[4]2019-2020 PRELIMINARY-Merged'!G93</f>
        <v>123541.39435166636</v>
      </c>
      <c r="E100" s="127">
        <f>'[4]2019-2020 PRELIMINARY-Merged'!H93</f>
        <v>203021.80024389154</v>
      </c>
      <c r="F100" s="127">
        <f>'[4]2019-2020 PRELIMINARY-Merged'!I93</f>
        <v>205141.48002598973</v>
      </c>
      <c r="G100" s="127">
        <f>'[4]2019-2020 PRELIMINARY-Merged'!J93</f>
        <v>1044056.9808051266</v>
      </c>
      <c r="H100" s="127">
        <f>'[4]2019-2020 PRELIMINARY-Merged'!K93</f>
        <v>481056.76753825974</v>
      </c>
      <c r="I100" s="127">
        <f>'[4]2019-2020 PRELIMINARY-Merged'!L93</f>
        <v>117752.63226208909</v>
      </c>
      <c r="J100" s="127">
        <f>'[4]2019-2020 PRELIMINARY-Merged'!M93</f>
        <v>187244.92439662028</v>
      </c>
      <c r="K100" s="127">
        <f>'[4]2019-2020 PRELIMINARY-Merged'!N93</f>
        <v>192125.19243820323</v>
      </c>
      <c r="L100" s="127">
        <f>'[4]2019-2020 PRELIMINARY-Merged'!O93</f>
        <v>978179.5166351723</v>
      </c>
      <c r="M100" s="127">
        <f t="shared" si="51"/>
        <v>978179.5166351723</v>
      </c>
      <c r="N100" s="127">
        <f>'[4]Hold Harmless Base-20'!Y92</f>
        <v>952363.35536385479</v>
      </c>
      <c r="O100" s="162">
        <f t="shared" si="43"/>
        <v>25816.161271317513</v>
      </c>
      <c r="P100" s="163">
        <f t="shared" si="52"/>
        <v>25816.161271317513</v>
      </c>
      <c r="Q100" s="387">
        <f t="shared" si="53"/>
        <v>21322.096991867682</v>
      </c>
      <c r="R100" s="165">
        <f t="shared" si="54"/>
        <v>956857.41964330466</v>
      </c>
      <c r="S100" s="166">
        <f t="shared" si="44"/>
        <v>1.0047188546830772</v>
      </c>
      <c r="T100" s="167">
        <f t="shared" si="45"/>
        <v>0.97820226591412052</v>
      </c>
      <c r="U100" s="149" t="b">
        <f t="shared" si="55"/>
        <v>0</v>
      </c>
      <c r="V100" s="143">
        <f t="shared" si="46"/>
        <v>947871.36150529236</v>
      </c>
      <c r="W100" s="143">
        <f t="shared" si="47"/>
        <v>947871.36150529154</v>
      </c>
      <c r="X100" s="143">
        <f t="shared" si="48"/>
        <v>947871.36150529154</v>
      </c>
      <c r="Y100" s="143">
        <f>'[4]Hold Harmless Base-20'!L92</f>
        <v>467355.2980500377</v>
      </c>
      <c r="Z100" s="143">
        <f>'[4]Hold Harmless Base-20'!M92</f>
        <v>112691.45172550953</v>
      </c>
      <c r="AA100" s="143">
        <f>'[4]Hold Harmless Base-20'!N92</f>
        <v>185191.54265237533</v>
      </c>
      <c r="AB100" s="143">
        <f>'[4]Hold Harmless Base-20'!O92</f>
        <v>187125.06293593231</v>
      </c>
      <c r="AC100" s="143">
        <f t="shared" si="56"/>
        <v>952363.35536385479</v>
      </c>
      <c r="AD100" s="168">
        <f>'[4]Populations-merg-FY20'!M93</f>
        <v>0.15525114155251141</v>
      </c>
      <c r="AE100" s="169">
        <f t="shared" si="57"/>
        <v>0</v>
      </c>
      <c r="AF100" s="169">
        <f t="shared" si="58"/>
        <v>0.9</v>
      </c>
      <c r="AG100" s="169">
        <f t="shared" si="59"/>
        <v>0</v>
      </c>
      <c r="AH100" s="170">
        <f t="shared" si="60"/>
        <v>0.9</v>
      </c>
      <c r="AI100" s="143">
        <f t="shared" si="61"/>
        <v>857127.01982746937</v>
      </c>
      <c r="AJ100" s="143">
        <f t="shared" si="62"/>
        <v>0</v>
      </c>
      <c r="AK100" s="143">
        <f t="shared" si="63"/>
        <v>947871.36150529154</v>
      </c>
      <c r="AL100" s="143">
        <f t="shared" si="64"/>
        <v>947151.60154150147</v>
      </c>
      <c r="AM100" s="143">
        <f t="shared" si="65"/>
        <v>947151.60154150147</v>
      </c>
      <c r="AN100" s="143">
        <f t="shared" si="66"/>
        <v>0</v>
      </c>
      <c r="AO100" s="143">
        <f t="shared" si="67"/>
        <v>947151.60154150147</v>
      </c>
      <c r="AP100" s="143">
        <f t="shared" si="49"/>
        <v>947149.63139839249</v>
      </c>
      <c r="AQ100" s="143">
        <f t="shared" si="68"/>
        <v>947149.63139839249</v>
      </c>
      <c r="AR100" s="143">
        <f t="shared" si="69"/>
        <v>0</v>
      </c>
      <c r="AS100" s="143">
        <f t="shared" si="70"/>
        <v>947149.63139839249</v>
      </c>
      <c r="AT100" s="143">
        <f t="shared" si="50"/>
        <v>947149.63139839249</v>
      </c>
      <c r="AU100" s="127">
        <f t="shared" si="71"/>
        <v>947149.63139839249</v>
      </c>
      <c r="AV100" s="143">
        <f t="shared" si="72"/>
        <v>0</v>
      </c>
      <c r="AW100" s="143">
        <f>'[4]Populations-merg-FY20'!K93</f>
        <v>884</v>
      </c>
      <c r="AX100" s="151">
        <f t="shared" si="73"/>
        <v>1071.4362346135661</v>
      </c>
      <c r="AY100" s="152">
        <f>'[4]Populations-merg-FY20'!G93</f>
        <v>0</v>
      </c>
      <c r="AZ100" s="171">
        <f t="shared" si="74"/>
        <v>0</v>
      </c>
      <c r="BA100" s="172">
        <f t="shared" si="75"/>
        <v>947149.63139839249</v>
      </c>
      <c r="BB100" s="182">
        <f t="shared" si="42"/>
        <v>946078.19516377896</v>
      </c>
      <c r="BC100" s="392">
        <f>'[4]Spc Sch Calculations-FY20'!C91</f>
        <v>1</v>
      </c>
      <c r="BD100" s="200">
        <f t="shared" si="76"/>
        <v>1071.4362346135661</v>
      </c>
      <c r="BE100" s="393">
        <f>'[4]Spc Sch Calculations-FY20'!D91</f>
        <v>0</v>
      </c>
      <c r="BF100" s="186">
        <f t="shared" si="77"/>
        <v>0</v>
      </c>
      <c r="BG100" s="394">
        <f>'[4]Spc Sch Calculations-FY20'!E91</f>
        <v>0</v>
      </c>
      <c r="BH100" s="186">
        <f t="shared" si="78"/>
        <v>0</v>
      </c>
      <c r="BI100" s="392">
        <f>'[4]Spc Sch Calculations-FY20'!F91</f>
        <v>0</v>
      </c>
      <c r="BJ100" s="186">
        <f t="shared" si="79"/>
        <v>0</v>
      </c>
      <c r="BK100" s="395">
        <f t="shared" si="80"/>
        <v>1071.4362346135661</v>
      </c>
      <c r="BL100" s="13"/>
    </row>
    <row r="101" spans="1:67" ht="14.5" x14ac:dyDescent="0.35">
      <c r="A101" s="181">
        <v>4702700</v>
      </c>
      <c r="B101" s="143" t="s">
        <v>190</v>
      </c>
      <c r="C101" s="127">
        <f>'[4]2019-2020 PRELIMINARY-Merged'!F94</f>
        <v>342789.33661924861</v>
      </c>
      <c r="D101" s="127">
        <f>'[4]2019-2020 PRELIMINARY-Merged'!G94</f>
        <v>80102.601107668743</v>
      </c>
      <c r="E101" s="127">
        <f>'[4]2019-2020 PRELIMINARY-Merged'!H94</f>
        <v>118414.31804073814</v>
      </c>
      <c r="F101" s="127">
        <f>'[4]2019-2020 PRELIMINARY-Merged'!I94</f>
        <v>119650.64062067968</v>
      </c>
      <c r="G101" s="127">
        <f>'[4]2019-2020 PRELIMINARY-Merged'!J94</f>
        <v>660956.89638833515</v>
      </c>
      <c r="H101" s="127">
        <f>'[4]2019-2020 PRELIMINARY-Merged'!K94</f>
        <v>321440.91700030648</v>
      </c>
      <c r="I101" s="127">
        <f>'[4]2019-2020 PRELIMINARY-Merged'!L94</f>
        <v>68257.665398861704</v>
      </c>
      <c r="J101" s="127">
        <f>'[4]2019-2020 PRELIMINARY-Merged'!M94</f>
        <v>113399.11134113738</v>
      </c>
      <c r="K101" s="127">
        <f>'[4]2019-2020 PRELIMINARY-Merged'!N94</f>
        <v>116354.69510825627</v>
      </c>
      <c r="L101" s="127">
        <f>'[4]2019-2020 PRELIMINARY-Merged'!O94</f>
        <v>619452.38884856179</v>
      </c>
      <c r="M101" s="127">
        <f t="shared" si="51"/>
        <v>619452.38884856179</v>
      </c>
      <c r="N101" s="127">
        <f>'[4]Hold Harmless Base-20'!Y93</f>
        <v>654404.72405837115</v>
      </c>
      <c r="O101" s="162">
        <f t="shared" si="43"/>
        <v>-34952.33520980936</v>
      </c>
      <c r="P101" s="163" t="str">
        <f t="shared" si="52"/>
        <v>0</v>
      </c>
      <c r="Q101" s="387">
        <f t="shared" si="53"/>
        <v>0</v>
      </c>
      <c r="R101" s="165">
        <f t="shared" si="54"/>
        <v>619452.38884856179</v>
      </c>
      <c r="S101" s="166">
        <f t="shared" si="44"/>
        <v>0.94658911538252943</v>
      </c>
      <c r="T101" s="167">
        <f t="shared" si="45"/>
        <v>1</v>
      </c>
      <c r="U101" s="149" t="b">
        <f t="shared" si="55"/>
        <v>0</v>
      </c>
      <c r="V101" s="143">
        <f t="shared" si="46"/>
        <v>613634.97544333478</v>
      </c>
      <c r="W101" s="143">
        <f t="shared" si="47"/>
        <v>613634.97544333432</v>
      </c>
      <c r="X101" s="143">
        <f t="shared" si="48"/>
        <v>613634.97544333432</v>
      </c>
      <c r="Y101" s="143">
        <f>'[4]Hold Harmless Base-20'!L93</f>
        <v>339391.21063149319</v>
      </c>
      <c r="Z101" s="143">
        <f>'[4]Hold Harmless Base-20'!M93</f>
        <v>79308.531101888133</v>
      </c>
      <c r="AA101" s="143">
        <f>'[4]Hold Harmless Base-20'!N93</f>
        <v>117240.4578051045</v>
      </c>
      <c r="AB101" s="143">
        <f>'[4]Hold Harmless Base-20'!O93</f>
        <v>118464.52451988529</v>
      </c>
      <c r="AC101" s="143">
        <f t="shared" si="56"/>
        <v>654404.72405837115</v>
      </c>
      <c r="AD101" s="168">
        <f>'[4]Populations-merg-FY20'!M94</f>
        <v>0.12457979038955903</v>
      </c>
      <c r="AE101" s="169">
        <f t="shared" si="57"/>
        <v>0.85</v>
      </c>
      <c r="AF101" s="169">
        <f t="shared" si="58"/>
        <v>0</v>
      </c>
      <c r="AG101" s="169">
        <f t="shared" si="59"/>
        <v>0</v>
      </c>
      <c r="AH101" s="170">
        <f t="shared" si="60"/>
        <v>0.85</v>
      </c>
      <c r="AI101" s="143">
        <f t="shared" si="61"/>
        <v>556244.01544961543</v>
      </c>
      <c r="AJ101" s="143">
        <f t="shared" si="62"/>
        <v>0</v>
      </c>
      <c r="AK101" s="143">
        <f t="shared" si="63"/>
        <v>613634.97544333432</v>
      </c>
      <c r="AL101" s="143">
        <f t="shared" si="64"/>
        <v>613169.01570908935</v>
      </c>
      <c r="AM101" s="143">
        <f t="shared" si="65"/>
        <v>613169.01570908935</v>
      </c>
      <c r="AN101" s="143">
        <f t="shared" si="66"/>
        <v>0</v>
      </c>
      <c r="AO101" s="143">
        <f t="shared" si="67"/>
        <v>613169.01570908935</v>
      </c>
      <c r="AP101" s="143">
        <f t="shared" si="49"/>
        <v>613167.74027365854</v>
      </c>
      <c r="AQ101" s="143">
        <f t="shared" si="68"/>
        <v>613167.74027365854</v>
      </c>
      <c r="AR101" s="143">
        <f t="shared" si="69"/>
        <v>0</v>
      </c>
      <c r="AS101" s="143">
        <f t="shared" si="70"/>
        <v>613167.74027365854</v>
      </c>
      <c r="AT101" s="143">
        <f t="shared" si="50"/>
        <v>613167.74027365854</v>
      </c>
      <c r="AU101" s="127">
        <f t="shared" si="71"/>
        <v>613167.74027365854</v>
      </c>
      <c r="AV101" s="143">
        <f t="shared" si="72"/>
        <v>0</v>
      </c>
      <c r="AW101" s="143">
        <f>'[4]Populations-merg-FY20'!K94</f>
        <v>630</v>
      </c>
      <c r="AX101" s="151">
        <f t="shared" si="73"/>
        <v>973.28212741850564</v>
      </c>
      <c r="AY101" s="152">
        <f>'[4]Populations-merg-FY20'!G94</f>
        <v>0</v>
      </c>
      <c r="AZ101" s="171">
        <f t="shared" si="74"/>
        <v>0</v>
      </c>
      <c r="BA101" s="172">
        <f t="shared" si="75"/>
        <v>613167.74027365854</v>
      </c>
      <c r="BB101" s="182">
        <f t="shared" si="42"/>
        <v>613167.74027365854</v>
      </c>
      <c r="BC101" s="392">
        <f>'[4]Spc Sch Calculations-FY20'!C92</f>
        <v>0</v>
      </c>
      <c r="BD101" s="200">
        <f t="shared" si="76"/>
        <v>0</v>
      </c>
      <c r="BE101" s="393">
        <f>'[4]Spc Sch Calculations-FY20'!D92</f>
        <v>0</v>
      </c>
      <c r="BF101" s="186">
        <f t="shared" si="77"/>
        <v>0</v>
      </c>
      <c r="BG101" s="394">
        <f>'[4]Spc Sch Calculations-FY20'!E92</f>
        <v>0</v>
      </c>
      <c r="BH101" s="186">
        <f t="shared" si="78"/>
        <v>0</v>
      </c>
      <c r="BI101" s="392">
        <f>'[4]Spc Sch Calculations-FY20'!F92</f>
        <v>0</v>
      </c>
      <c r="BJ101" s="186">
        <f t="shared" si="79"/>
        <v>0</v>
      </c>
      <c r="BK101" s="395">
        <f t="shared" si="80"/>
        <v>0</v>
      </c>
      <c r="BL101" s="13"/>
    </row>
    <row r="102" spans="1:67" ht="14.5" x14ac:dyDescent="0.35">
      <c r="A102" s="181">
        <v>4702760</v>
      </c>
      <c r="B102" s="143" t="s">
        <v>191</v>
      </c>
      <c r="C102" s="127">
        <f>'[4]2019-2020 PRELIMINARY-Merged'!F95</f>
        <v>1357550.4415119558</v>
      </c>
      <c r="D102" s="127">
        <f>'[4]2019-2020 PRELIMINARY-Merged'!G95</f>
        <v>327340.52803699952</v>
      </c>
      <c r="E102" s="127">
        <f>'[4]2019-2020 PRELIMINARY-Merged'!H95</f>
        <v>670984.33802778565</v>
      </c>
      <c r="F102" s="127">
        <f>'[4]2019-2020 PRELIMINARY-Merged'!I95</f>
        <v>677989.85139488964</v>
      </c>
      <c r="G102" s="127">
        <f>'[4]2019-2020 PRELIMINARY-Merged'!J95</f>
        <v>3033865.158971631</v>
      </c>
      <c r="H102" s="127">
        <f>'[4]2019-2020 PRELIMINARY-Merged'!K95</f>
        <v>1208993.414628301</v>
      </c>
      <c r="I102" s="127">
        <f>'[4]2019-2020 PRELIMINARY-Merged'!L95</f>
        <v>278286.50266267941</v>
      </c>
      <c r="J102" s="127">
        <f>'[4]2019-2020 PRELIMINARY-Merged'!M95</f>
        <v>572451.18405543221</v>
      </c>
      <c r="K102" s="127">
        <f>'[4]2019-2020 PRELIMINARY-Merged'!N95</f>
        <v>587371.29592449637</v>
      </c>
      <c r="L102" s="127">
        <f>'[4]2019-2020 PRELIMINARY-Merged'!O95</f>
        <v>2647102.397270909</v>
      </c>
      <c r="M102" s="127">
        <f t="shared" si="51"/>
        <v>2647102.397270909</v>
      </c>
      <c r="N102" s="127">
        <f>'[4]Hold Harmless Base-20'!Y94</f>
        <v>2865438.9610734405</v>
      </c>
      <c r="O102" s="162">
        <f t="shared" si="43"/>
        <v>-218336.56380253145</v>
      </c>
      <c r="P102" s="163" t="str">
        <f t="shared" si="52"/>
        <v>0</v>
      </c>
      <c r="Q102" s="387">
        <f t="shared" si="53"/>
        <v>0</v>
      </c>
      <c r="R102" s="165">
        <f t="shared" si="54"/>
        <v>2647102.397270909</v>
      </c>
      <c r="S102" s="166">
        <f t="shared" si="44"/>
        <v>0.92380344974414008</v>
      </c>
      <c r="T102" s="167">
        <f t="shared" si="45"/>
        <v>1</v>
      </c>
      <c r="U102" s="149" t="b">
        <f t="shared" si="55"/>
        <v>0</v>
      </c>
      <c r="V102" s="143">
        <f t="shared" si="46"/>
        <v>2622242.8773980155</v>
      </c>
      <c r="W102" s="143">
        <f t="shared" si="47"/>
        <v>2622242.8773980131</v>
      </c>
      <c r="X102" s="143">
        <f t="shared" si="48"/>
        <v>2622242.8773980131</v>
      </c>
      <c r="Y102" s="143">
        <f>'[4]Hold Harmless Base-20'!L94</f>
        <v>1282185.5036066829</v>
      </c>
      <c r="Z102" s="143">
        <f>'[4]Hold Harmless Base-20'!M94</f>
        <v>309168.09199704527</v>
      </c>
      <c r="AA102" s="143">
        <f>'[4]Hold Harmless Base-20'!N94</f>
        <v>633734.38294357201</v>
      </c>
      <c r="AB102" s="143">
        <f>'[4]Hold Harmless Base-20'!O94</f>
        <v>640350.9825261404</v>
      </c>
      <c r="AC102" s="143">
        <f t="shared" si="56"/>
        <v>2865438.9610734405</v>
      </c>
      <c r="AD102" s="168">
        <f>'[4]Populations-merg-FY20'!M95</f>
        <v>0.13933311751375849</v>
      </c>
      <c r="AE102" s="169">
        <f t="shared" si="57"/>
        <v>0.85</v>
      </c>
      <c r="AF102" s="169">
        <f t="shared" si="58"/>
        <v>0</v>
      </c>
      <c r="AG102" s="169">
        <f t="shared" si="59"/>
        <v>0</v>
      </c>
      <c r="AH102" s="170">
        <f t="shared" si="60"/>
        <v>0.85</v>
      </c>
      <c r="AI102" s="143">
        <f t="shared" si="61"/>
        <v>2435623.1169124246</v>
      </c>
      <c r="AJ102" s="143">
        <f t="shared" si="62"/>
        <v>0</v>
      </c>
      <c r="AK102" s="143">
        <f t="shared" si="63"/>
        <v>2622242.8773980131</v>
      </c>
      <c r="AL102" s="143">
        <f t="shared" si="64"/>
        <v>2620251.6942953956</v>
      </c>
      <c r="AM102" s="143">
        <f t="shared" si="65"/>
        <v>2620251.6942953956</v>
      </c>
      <c r="AN102" s="143">
        <f t="shared" si="66"/>
        <v>0</v>
      </c>
      <c r="AO102" s="143">
        <f t="shared" si="67"/>
        <v>2620251.6942953956</v>
      </c>
      <c r="AP102" s="143">
        <f t="shared" si="49"/>
        <v>2620246.2439843677</v>
      </c>
      <c r="AQ102" s="143">
        <f t="shared" si="68"/>
        <v>2620246.2439843677</v>
      </c>
      <c r="AR102" s="143">
        <f t="shared" si="69"/>
        <v>0</v>
      </c>
      <c r="AS102" s="143">
        <f t="shared" si="70"/>
        <v>2620246.2439843677</v>
      </c>
      <c r="AT102" s="143">
        <f t="shared" si="50"/>
        <v>2620246.2439843677</v>
      </c>
      <c r="AU102" s="127">
        <f t="shared" si="71"/>
        <v>2620246.2439843677</v>
      </c>
      <c r="AV102" s="143">
        <f t="shared" si="72"/>
        <v>0</v>
      </c>
      <c r="AW102" s="143">
        <f>'[4]Populations-merg-FY20'!K95</f>
        <v>2152</v>
      </c>
      <c r="AX102" s="151">
        <f t="shared" si="73"/>
        <v>1217.5865446024013</v>
      </c>
      <c r="AY102" s="152">
        <f>'[4]Populations-merg-FY20'!G95</f>
        <v>53</v>
      </c>
      <c r="AZ102" s="171">
        <f t="shared" si="74"/>
        <v>64532.086863927267</v>
      </c>
      <c r="BA102" s="172">
        <f t="shared" si="75"/>
        <v>2555714.1571204406</v>
      </c>
      <c r="BB102" s="182">
        <f t="shared" si="42"/>
        <v>2553278.9840312358</v>
      </c>
      <c r="BC102" s="392">
        <f>'[4]Spc Sch Calculations-FY20'!C93</f>
        <v>1</v>
      </c>
      <c r="BD102" s="200">
        <f t="shared" si="76"/>
        <v>1217.5865446024013</v>
      </c>
      <c r="BE102" s="393">
        <f>'[4]Spc Sch Calculations-FY20'!D93</f>
        <v>0</v>
      </c>
      <c r="BF102" s="186">
        <f t="shared" si="77"/>
        <v>0</v>
      </c>
      <c r="BG102" s="394">
        <f>'[4]Spc Sch Calculations-FY20'!E93</f>
        <v>1</v>
      </c>
      <c r="BH102" s="186">
        <f t="shared" si="78"/>
        <v>1217.5865446024013</v>
      </c>
      <c r="BI102" s="392">
        <f>'[4]Spc Sch Calculations-FY20'!F93</f>
        <v>0</v>
      </c>
      <c r="BJ102" s="186">
        <f t="shared" si="79"/>
        <v>0</v>
      </c>
      <c r="BK102" s="395">
        <f t="shared" si="80"/>
        <v>2435.1730892048026</v>
      </c>
      <c r="BL102" s="13"/>
    </row>
    <row r="103" spans="1:67" ht="14.5" x14ac:dyDescent="0.35">
      <c r="A103" s="181">
        <v>4702790</v>
      </c>
      <c r="B103" s="143" t="s">
        <v>192</v>
      </c>
      <c r="C103" s="127">
        <f>'[4]2019-2020 PRELIMINARY-Merged'!F96</f>
        <v>153100.67230264869</v>
      </c>
      <c r="D103" s="127">
        <f>'[4]2019-2020 PRELIMINARY-Merged'!G96</f>
        <v>36571.361560740545</v>
      </c>
      <c r="E103" s="127">
        <f>'[4]2019-2020 PRELIMINARY-Merged'!H96</f>
        <v>84146.578072775359</v>
      </c>
      <c r="F103" s="127">
        <f>'[4]2019-2020 PRELIMINARY-Merged'!I96</f>
        <v>83849.47019673734</v>
      </c>
      <c r="G103" s="127">
        <f>'[4]2019-2020 PRELIMINARY-Merged'!J96</f>
        <v>357668.08213290188</v>
      </c>
      <c r="H103" s="127">
        <f>'[4]2019-2020 PRELIMINARY-Merged'!K96</f>
        <v>149674.37887814964</v>
      </c>
      <c r="I103" s="127">
        <f>'[4]2019-2020 PRELIMINARY-Merged'!L96</f>
        <v>36637.156536195347</v>
      </c>
      <c r="J103" s="127">
        <f>'[4]2019-2020 PRELIMINARY-Merged'!M96</f>
        <v>75897.483849641212</v>
      </c>
      <c r="K103" s="127">
        <f>'[4]2019-2020 PRELIMINARY-Merged'!N96</f>
        <v>75631.815352823949</v>
      </c>
      <c r="L103" s="127">
        <f>'[4]2019-2020 PRELIMINARY-Merged'!O96</f>
        <v>337840.83461681014</v>
      </c>
      <c r="M103" s="127">
        <f t="shared" si="51"/>
        <v>337840.83461681014</v>
      </c>
      <c r="N103" s="127">
        <f>'[4]Hold Harmless Base-20'!Y95</f>
        <v>350404.51213362516</v>
      </c>
      <c r="O103" s="162">
        <f t="shared" si="43"/>
        <v>-12563.67751681502</v>
      </c>
      <c r="P103" s="163" t="str">
        <f t="shared" si="52"/>
        <v>0</v>
      </c>
      <c r="Q103" s="387">
        <f t="shared" si="53"/>
        <v>0</v>
      </c>
      <c r="R103" s="165">
        <f t="shared" si="54"/>
        <v>337840.83461681014</v>
      </c>
      <c r="S103" s="166">
        <f t="shared" si="44"/>
        <v>0.96414521765055372</v>
      </c>
      <c r="T103" s="167">
        <f t="shared" si="45"/>
        <v>1</v>
      </c>
      <c r="U103" s="149" t="b">
        <f t="shared" si="55"/>
        <v>0</v>
      </c>
      <c r="V103" s="143">
        <f t="shared" si="46"/>
        <v>334668.09715463634</v>
      </c>
      <c r="W103" s="143">
        <f t="shared" si="47"/>
        <v>334668.09715463605</v>
      </c>
      <c r="X103" s="143">
        <f t="shared" si="48"/>
        <v>334668.09715463605</v>
      </c>
      <c r="Y103" s="143">
        <f>'[4]Hold Harmless Base-20'!L95</f>
        <v>149991.48390771274</v>
      </c>
      <c r="Z103" s="143">
        <f>'[4]Hold Harmless Base-20'!M95</f>
        <v>35828.665586637406</v>
      </c>
      <c r="AA103" s="143">
        <f>'[4]Hold Harmless Base-20'!N95</f>
        <v>82437.718404933665</v>
      </c>
      <c r="AB103" s="143">
        <f>'[4]Hold Harmless Base-20'!O95</f>
        <v>82146.644234341395</v>
      </c>
      <c r="AC103" s="143">
        <f t="shared" si="56"/>
        <v>350404.51213362516</v>
      </c>
      <c r="AD103" s="168">
        <f>'[4]Populations-merg-FY20'!M96</f>
        <v>0.25069380203515262</v>
      </c>
      <c r="AE103" s="169">
        <f t="shared" si="57"/>
        <v>0</v>
      </c>
      <c r="AF103" s="169">
        <f t="shared" si="58"/>
        <v>0.9</v>
      </c>
      <c r="AG103" s="169">
        <f t="shared" si="59"/>
        <v>0</v>
      </c>
      <c r="AH103" s="170">
        <f t="shared" si="60"/>
        <v>0.9</v>
      </c>
      <c r="AI103" s="143">
        <f t="shared" si="61"/>
        <v>315364.06092026265</v>
      </c>
      <c r="AJ103" s="143">
        <f t="shared" si="62"/>
        <v>0</v>
      </c>
      <c r="AK103" s="143">
        <f t="shared" si="63"/>
        <v>334668.09715463605</v>
      </c>
      <c r="AL103" s="143">
        <f t="shared" si="64"/>
        <v>334413.96910807589</v>
      </c>
      <c r="AM103" s="143">
        <f t="shared" si="65"/>
        <v>334413.96910807589</v>
      </c>
      <c r="AN103" s="143">
        <f t="shared" si="66"/>
        <v>0</v>
      </c>
      <c r="AO103" s="143">
        <f t="shared" si="67"/>
        <v>334413.96910807589</v>
      </c>
      <c r="AP103" s="143">
        <f t="shared" si="49"/>
        <v>334413.27350308961</v>
      </c>
      <c r="AQ103" s="143">
        <f t="shared" si="68"/>
        <v>334413.27350308961</v>
      </c>
      <c r="AR103" s="143">
        <f t="shared" si="69"/>
        <v>0</v>
      </c>
      <c r="AS103" s="143">
        <f t="shared" si="70"/>
        <v>334413.27350308961</v>
      </c>
      <c r="AT103" s="143">
        <f t="shared" si="50"/>
        <v>334413.27350308961</v>
      </c>
      <c r="AU103" s="127">
        <f t="shared" si="71"/>
        <v>334413.27350308961</v>
      </c>
      <c r="AV103" s="143">
        <f t="shared" si="72"/>
        <v>0</v>
      </c>
      <c r="AW103" s="143">
        <f>'[4]Populations-merg-FY20'!K96</f>
        <v>271</v>
      </c>
      <c r="AX103" s="151">
        <f t="shared" si="73"/>
        <v>1233.9973191995928</v>
      </c>
      <c r="AY103" s="152">
        <f>'[4]Populations-merg-FY20'!G96</f>
        <v>0</v>
      </c>
      <c r="AZ103" s="171">
        <f t="shared" si="74"/>
        <v>0</v>
      </c>
      <c r="BA103" s="172">
        <f t="shared" si="75"/>
        <v>334413.27350308961</v>
      </c>
      <c r="BB103" s="182">
        <f t="shared" si="42"/>
        <v>334413.27350308961</v>
      </c>
      <c r="BC103" s="392">
        <f>'[4]Spc Sch Calculations-FY20'!C94</f>
        <v>0</v>
      </c>
      <c r="BD103" s="200">
        <f t="shared" si="76"/>
        <v>0</v>
      </c>
      <c r="BE103" s="393">
        <f>'[4]Spc Sch Calculations-FY20'!D94</f>
        <v>0</v>
      </c>
      <c r="BF103" s="186">
        <f t="shared" si="77"/>
        <v>0</v>
      </c>
      <c r="BG103" s="394">
        <f>'[4]Spc Sch Calculations-FY20'!E94</f>
        <v>0</v>
      </c>
      <c r="BH103" s="186">
        <f t="shared" si="78"/>
        <v>0</v>
      </c>
      <c r="BI103" s="392">
        <f>'[4]Spc Sch Calculations-FY20'!F94</f>
        <v>0</v>
      </c>
      <c r="BJ103" s="186">
        <f t="shared" si="79"/>
        <v>0</v>
      </c>
      <c r="BK103" s="395">
        <f t="shared" si="80"/>
        <v>0</v>
      </c>
      <c r="BL103" s="13"/>
    </row>
    <row r="104" spans="1:67" ht="14.5" x14ac:dyDescent="0.35">
      <c r="A104" s="181">
        <v>4702820</v>
      </c>
      <c r="B104" s="143" t="s">
        <v>193</v>
      </c>
      <c r="C104" s="127">
        <f>'[4]2019-2020 PRELIMINARY-Merged'!F97</f>
        <v>756602.15963518247</v>
      </c>
      <c r="D104" s="127">
        <f>'[4]2019-2020 PRELIMINARY-Merged'!G97</f>
        <v>180730.56585249683</v>
      </c>
      <c r="E104" s="127">
        <f>'[4]2019-2020 PRELIMINARY-Merged'!H97</f>
        <v>350317.04962954303</v>
      </c>
      <c r="F104" s="127">
        <f>'[4]2019-2020 PRELIMINARY-Merged'!I97</f>
        <v>349080.13712591957</v>
      </c>
      <c r="G104" s="127">
        <f>'[4]2019-2020 PRELIMINARY-Merged'!J97</f>
        <v>1636729.9122431418</v>
      </c>
      <c r="H104" s="127">
        <f>'[4]2019-2020 PRELIMINARY-Merged'!K97</f>
        <v>818514.49999047141</v>
      </c>
      <c r="I104" s="127">
        <f>'[4]2019-2020 PRELIMINARY-Merged'!L97</f>
        <v>200355.22504295752</v>
      </c>
      <c r="J104" s="127">
        <f>'[4]2019-2020 PRELIMINARY-Merged'!M97</f>
        <v>365819.2981838237</v>
      </c>
      <c r="K104" s="127">
        <f>'[4]2019-2020 PRELIMINARY-Merged'!N97</f>
        <v>375353.84891022544</v>
      </c>
      <c r="L104" s="127">
        <f>'[4]2019-2020 PRELIMINARY-Merged'!O97</f>
        <v>1760042.872127478</v>
      </c>
      <c r="M104" s="127">
        <f t="shared" si="51"/>
        <v>1760042.872127478</v>
      </c>
      <c r="N104" s="127">
        <f>'[4]Hold Harmless Base-20'!Y96</f>
        <v>1603490.9879964134</v>
      </c>
      <c r="O104" s="162">
        <f t="shared" si="43"/>
        <v>156551.88413106464</v>
      </c>
      <c r="P104" s="163">
        <f t="shared" si="52"/>
        <v>156551.88413106464</v>
      </c>
      <c r="Q104" s="387">
        <f t="shared" si="53"/>
        <v>129299.41142763235</v>
      </c>
      <c r="R104" s="165">
        <f t="shared" si="54"/>
        <v>1630743.4606998456</v>
      </c>
      <c r="S104" s="166">
        <f t="shared" si="44"/>
        <v>1.0169957130457494</v>
      </c>
      <c r="T104" s="167">
        <f t="shared" si="45"/>
        <v>0.92653621484155102</v>
      </c>
      <c r="U104" s="149" t="b">
        <f t="shared" si="55"/>
        <v>0</v>
      </c>
      <c r="V104" s="143">
        <f t="shared" si="46"/>
        <v>1615428.7907759871</v>
      </c>
      <c r="W104" s="143">
        <f t="shared" si="47"/>
        <v>1615428.7907759857</v>
      </c>
      <c r="X104" s="143">
        <f t="shared" si="48"/>
        <v>1615428.7907759857</v>
      </c>
      <c r="Y104" s="143">
        <f>'[4]Hold Harmless Base-20'!L96</f>
        <v>741236.98442764999</v>
      </c>
      <c r="Z104" s="143">
        <f>'[4]Hold Harmless Base-20'!M96</f>
        <v>177060.26598047547</v>
      </c>
      <c r="AA104" s="143">
        <f>'[4]Hold Harmless Base-20'!N96</f>
        <v>343202.76535583806</v>
      </c>
      <c r="AB104" s="143">
        <f>'[4]Hold Harmless Base-20'!O96</f>
        <v>341990.97223244968</v>
      </c>
      <c r="AC104" s="143">
        <f t="shared" si="56"/>
        <v>1603490.9879964134</v>
      </c>
      <c r="AD104" s="168">
        <f>'[4]Populations-merg-FY20'!M97</f>
        <v>0.22296072507552869</v>
      </c>
      <c r="AE104" s="169">
        <f t="shared" si="57"/>
        <v>0</v>
      </c>
      <c r="AF104" s="169">
        <f t="shared" si="58"/>
        <v>0.9</v>
      </c>
      <c r="AG104" s="169">
        <f t="shared" si="59"/>
        <v>0</v>
      </c>
      <c r="AH104" s="170">
        <f t="shared" si="60"/>
        <v>0.9</v>
      </c>
      <c r="AI104" s="143">
        <f t="shared" si="61"/>
        <v>1443141.8891967721</v>
      </c>
      <c r="AJ104" s="143">
        <f t="shared" si="62"/>
        <v>0</v>
      </c>
      <c r="AK104" s="143">
        <f t="shared" si="63"/>
        <v>1615428.7907759857</v>
      </c>
      <c r="AL104" s="143">
        <f t="shared" si="64"/>
        <v>1614202.1254127577</v>
      </c>
      <c r="AM104" s="143">
        <f t="shared" si="65"/>
        <v>1614202.1254127577</v>
      </c>
      <c r="AN104" s="143">
        <f t="shared" si="66"/>
        <v>0</v>
      </c>
      <c r="AO104" s="143">
        <f t="shared" si="67"/>
        <v>1614202.1254127577</v>
      </c>
      <c r="AP104" s="143">
        <f t="shared" si="49"/>
        <v>1614198.7677568253</v>
      </c>
      <c r="AQ104" s="143">
        <f t="shared" si="68"/>
        <v>1614198.7677568253</v>
      </c>
      <c r="AR104" s="143">
        <f t="shared" si="69"/>
        <v>0</v>
      </c>
      <c r="AS104" s="143">
        <f t="shared" si="70"/>
        <v>1614198.7677568253</v>
      </c>
      <c r="AT104" s="143">
        <f t="shared" si="50"/>
        <v>1614198.7677568253</v>
      </c>
      <c r="AU104" s="127">
        <f t="shared" si="71"/>
        <v>1614198.7677568253</v>
      </c>
      <c r="AV104" s="143">
        <f t="shared" si="72"/>
        <v>0</v>
      </c>
      <c r="AW104" s="143">
        <f>'[4]Populations-merg-FY20'!K97</f>
        <v>1476</v>
      </c>
      <c r="AX104" s="151">
        <f t="shared" si="73"/>
        <v>1093.6306014612637</v>
      </c>
      <c r="AY104" s="152">
        <f>'[4]Populations-merg-FY20'!G97</f>
        <v>0</v>
      </c>
      <c r="AZ104" s="171">
        <f t="shared" si="74"/>
        <v>0</v>
      </c>
      <c r="BA104" s="172">
        <f t="shared" si="75"/>
        <v>1614198.7677568253</v>
      </c>
      <c r="BB104" s="182">
        <f t="shared" si="42"/>
        <v>1610917.8759524415</v>
      </c>
      <c r="BC104" s="392">
        <f>'[4]Spc Sch Calculations-FY20'!C95</f>
        <v>2</v>
      </c>
      <c r="BD104" s="200">
        <f t="shared" si="76"/>
        <v>2187.2612029225274</v>
      </c>
      <c r="BE104" s="393">
        <f>'[4]Spc Sch Calculations-FY20'!D95</f>
        <v>0</v>
      </c>
      <c r="BF104" s="186">
        <f t="shared" si="77"/>
        <v>0</v>
      </c>
      <c r="BG104" s="394">
        <f>'[4]Spc Sch Calculations-FY20'!E95</f>
        <v>1</v>
      </c>
      <c r="BH104" s="186">
        <f t="shared" si="78"/>
        <v>1093.6306014612637</v>
      </c>
      <c r="BI104" s="392">
        <f>'[4]Spc Sch Calculations-FY20'!F95</f>
        <v>0</v>
      </c>
      <c r="BJ104" s="186">
        <f t="shared" si="79"/>
        <v>0</v>
      </c>
      <c r="BK104" s="395">
        <f t="shared" si="80"/>
        <v>3280.8918043837912</v>
      </c>
      <c r="BL104" s="13"/>
    </row>
    <row r="105" spans="1:67" ht="14.5" x14ac:dyDescent="0.35">
      <c r="A105" s="181">
        <v>4702880</v>
      </c>
      <c r="B105" s="143" t="s">
        <v>194</v>
      </c>
      <c r="C105" s="127">
        <f>'[4]2019-2020 PRELIMINARY-Merged'!F98</f>
        <v>686102.01573715277</v>
      </c>
      <c r="D105" s="127">
        <f>'[4]2019-2020 PRELIMINARY-Merged'!G98</f>
        <v>165436.9438151528</v>
      </c>
      <c r="E105" s="127">
        <f>'[4]2019-2020 PRELIMINARY-Merged'!H98</f>
        <v>368843.70179861091</v>
      </c>
      <c r="F105" s="127">
        <f>'[4]2019-2020 PRELIMINARY-Merged'!I98</f>
        <v>372694.67019962793</v>
      </c>
      <c r="G105" s="127">
        <f>'[4]2019-2020 PRELIMINARY-Merged'!J98</f>
        <v>1593077.3315505444</v>
      </c>
      <c r="H105" s="127">
        <f>'[4]2019-2020 PRELIMINARY-Merged'!K98</f>
        <v>617491.81416343746</v>
      </c>
      <c r="I105" s="127">
        <f>'[4]2019-2020 PRELIMINARY-Merged'!L98</f>
        <v>148893.24943363754</v>
      </c>
      <c r="J105" s="127">
        <f>'[4]2019-2020 PRELIMINARY-Merged'!M98</f>
        <v>331959.33161874983</v>
      </c>
      <c r="K105" s="127">
        <f>'[4]2019-2020 PRELIMINARY-Merged'!N98</f>
        <v>335425.20317966514</v>
      </c>
      <c r="L105" s="127">
        <f>'[4]2019-2020 PRELIMINARY-Merged'!O98</f>
        <v>1433769.5983954899</v>
      </c>
      <c r="M105" s="127">
        <f t="shared" si="51"/>
        <v>1433769.5983954899</v>
      </c>
      <c r="N105" s="127">
        <f>'[4]Hold Harmless Base-20'!Y97</f>
        <v>1210323.5161389012</v>
      </c>
      <c r="O105" s="162">
        <f t="shared" si="43"/>
        <v>223446.08225658862</v>
      </c>
      <c r="P105" s="163">
        <f t="shared" si="52"/>
        <v>223446.08225658862</v>
      </c>
      <c r="Q105" s="387">
        <f t="shared" si="53"/>
        <v>184548.70142220342</v>
      </c>
      <c r="R105" s="165">
        <f t="shared" si="54"/>
        <v>1249220.8969732865</v>
      </c>
      <c r="S105" s="166">
        <f t="shared" si="44"/>
        <v>1.0321380030344889</v>
      </c>
      <c r="T105" s="167">
        <f t="shared" si="45"/>
        <v>0.87128426936327219</v>
      </c>
      <c r="U105" s="149" t="b">
        <f t="shared" si="55"/>
        <v>0</v>
      </c>
      <c r="V105" s="143">
        <f t="shared" si="46"/>
        <v>1237489.1892214601</v>
      </c>
      <c r="W105" s="143">
        <f t="shared" si="47"/>
        <v>1237489.1892214592</v>
      </c>
      <c r="X105" s="143">
        <f t="shared" si="48"/>
        <v>1237489.1892214592</v>
      </c>
      <c r="Y105" s="143">
        <f>'[4]Hold Harmless Base-20'!L97</f>
        <v>521258.69075592444</v>
      </c>
      <c r="Z105" s="143">
        <f>'[4]Hold Harmless Base-20'!M97</f>
        <v>125688.95405896165</v>
      </c>
      <c r="AA105" s="143">
        <f>'[4]Hold Harmless Base-20'!N97</f>
        <v>280225.06957153283</v>
      </c>
      <c r="AB105" s="143">
        <f>'[4]Hold Harmless Base-20'!O97</f>
        <v>283150.80175248237</v>
      </c>
      <c r="AC105" s="143">
        <f t="shared" si="56"/>
        <v>1210323.5161389012</v>
      </c>
      <c r="AD105" s="168">
        <f>'[4]Populations-merg-FY20'!M98</f>
        <v>0.21794871794871795</v>
      </c>
      <c r="AE105" s="169">
        <f t="shared" si="57"/>
        <v>0</v>
      </c>
      <c r="AF105" s="169">
        <f t="shared" si="58"/>
        <v>0.9</v>
      </c>
      <c r="AG105" s="169">
        <f t="shared" si="59"/>
        <v>0</v>
      </c>
      <c r="AH105" s="170">
        <f t="shared" si="60"/>
        <v>0.9</v>
      </c>
      <c r="AI105" s="143">
        <f t="shared" si="61"/>
        <v>1089291.1645250111</v>
      </c>
      <c r="AJ105" s="143">
        <f t="shared" si="62"/>
        <v>0</v>
      </c>
      <c r="AK105" s="143">
        <f t="shared" si="63"/>
        <v>1237489.1892214592</v>
      </c>
      <c r="AL105" s="143">
        <f t="shared" si="64"/>
        <v>1236549.5098406938</v>
      </c>
      <c r="AM105" s="143">
        <f t="shared" si="65"/>
        <v>1236549.5098406938</v>
      </c>
      <c r="AN105" s="143">
        <f t="shared" si="66"/>
        <v>0</v>
      </c>
      <c r="AO105" s="143">
        <f t="shared" si="67"/>
        <v>1236549.5098406938</v>
      </c>
      <c r="AP105" s="143">
        <f t="shared" si="49"/>
        <v>1236546.9377292264</v>
      </c>
      <c r="AQ105" s="143">
        <f t="shared" si="68"/>
        <v>1236546.9377292264</v>
      </c>
      <c r="AR105" s="143">
        <f t="shared" si="69"/>
        <v>0</v>
      </c>
      <c r="AS105" s="143">
        <f t="shared" si="70"/>
        <v>1236546.9377292264</v>
      </c>
      <c r="AT105" s="143">
        <f t="shared" si="50"/>
        <v>1236546.9377292264</v>
      </c>
      <c r="AU105" s="127">
        <f t="shared" si="71"/>
        <v>1236546.9377292264</v>
      </c>
      <c r="AV105" s="143">
        <f t="shared" si="72"/>
        <v>0</v>
      </c>
      <c r="AW105" s="143">
        <f>'[4]Populations-merg-FY20'!K98</f>
        <v>952</v>
      </c>
      <c r="AX105" s="151">
        <f t="shared" si="73"/>
        <v>1298.8938421525488</v>
      </c>
      <c r="AY105" s="152">
        <f>'[4]Populations-merg-FY20'!G98</f>
        <v>0</v>
      </c>
      <c r="AZ105" s="171">
        <f t="shared" si="74"/>
        <v>0</v>
      </c>
      <c r="BA105" s="172">
        <f t="shared" si="75"/>
        <v>1236546.9377292264</v>
      </c>
      <c r="BB105" s="182">
        <f t="shared" si="42"/>
        <v>1227454.6808341586</v>
      </c>
      <c r="BC105" s="392">
        <f>'[4]Spc Sch Calculations-FY20'!C96</f>
        <v>1</v>
      </c>
      <c r="BD105" s="200">
        <f t="shared" si="76"/>
        <v>1298.8938421525488</v>
      </c>
      <c r="BE105" s="393">
        <f>'[4]Spc Sch Calculations-FY20'!D96</f>
        <v>5</v>
      </c>
      <c r="BF105" s="186">
        <f t="shared" si="77"/>
        <v>6494.4692107627443</v>
      </c>
      <c r="BG105" s="394">
        <f>'[4]Spc Sch Calculations-FY20'!E96</f>
        <v>1</v>
      </c>
      <c r="BH105" s="186">
        <f t="shared" si="78"/>
        <v>1298.8938421525488</v>
      </c>
      <c r="BI105" s="392">
        <f>'[4]Spc Sch Calculations-FY20'!F96</f>
        <v>0</v>
      </c>
      <c r="BJ105" s="186">
        <f t="shared" si="79"/>
        <v>0</v>
      </c>
      <c r="BK105" s="395">
        <f t="shared" si="80"/>
        <v>9092.2568950678415</v>
      </c>
      <c r="BL105" s="13"/>
    </row>
    <row r="106" spans="1:67" ht="14.5" x14ac:dyDescent="0.35">
      <c r="A106" s="181">
        <v>4702910</v>
      </c>
      <c r="B106" s="143" t="s">
        <v>195</v>
      </c>
      <c r="C106" s="127">
        <f>'[4]2019-2020 PRELIMINARY-Merged'!F99</f>
        <v>250681.05685590848</v>
      </c>
      <c r="D106" s="127">
        <f>'[4]2019-2020 PRELIMINARY-Merged'!G99</f>
        <v>60445.687328343403</v>
      </c>
      <c r="E106" s="127">
        <f>'[4]2019-2020 PRELIMINARY-Merged'!H99</f>
        <v>120109.17042381606</v>
      </c>
      <c r="F106" s="127">
        <f>'[4]2019-2020 PRELIMINARY-Merged'!I99</f>
        <v>121363.18836615579</v>
      </c>
      <c r="G106" s="127">
        <f>'[4]2019-2020 PRELIMINARY-Merged'!J99</f>
        <v>552599.10297422379</v>
      </c>
      <c r="H106" s="127">
        <f>'[4]2019-2020 PRELIMINARY-Merged'!K99</f>
        <v>250746.00741948321</v>
      </c>
      <c r="I106" s="127">
        <f>'[4]2019-2020 PRELIMINARY-Merged'!L99</f>
        <v>61377.376632592946</v>
      </c>
      <c r="J106" s="127">
        <f>'[4]2019-2020 PRELIMINARY-Merged'!M99</f>
        <v>119695.03195123575</v>
      </c>
      <c r="K106" s="127">
        <f>'[4]2019-2020 PRELIMINARY-Merged'!N99</f>
        <v>122814.70977988825</v>
      </c>
      <c r="L106" s="127">
        <f>'[4]2019-2020 PRELIMINARY-Merged'!O99</f>
        <v>554633.12578320014</v>
      </c>
      <c r="M106" s="127">
        <f t="shared" si="51"/>
        <v>554633.12578320014</v>
      </c>
      <c r="N106" s="127">
        <f>'[4]Hold Harmless Base-20'!Y98</f>
        <v>522220.87722507853</v>
      </c>
      <c r="O106" s="162">
        <f t="shared" si="43"/>
        <v>32412.248558121617</v>
      </c>
      <c r="P106" s="163">
        <f t="shared" si="52"/>
        <v>32412.248558121617</v>
      </c>
      <c r="Q106" s="387">
        <f t="shared" si="53"/>
        <v>26769.94074439026</v>
      </c>
      <c r="R106" s="165">
        <f t="shared" si="54"/>
        <v>527863.1850388099</v>
      </c>
      <c r="S106" s="166">
        <f t="shared" si="44"/>
        <v>1.0108044470449227</v>
      </c>
      <c r="T106" s="167">
        <f t="shared" si="45"/>
        <v>0.95173396701362134</v>
      </c>
      <c r="U106" s="149" t="b">
        <f t="shared" si="55"/>
        <v>0</v>
      </c>
      <c r="V106" s="143">
        <f t="shared" si="46"/>
        <v>522905.90595804219</v>
      </c>
      <c r="W106" s="143">
        <f t="shared" si="47"/>
        <v>522905.90595804178</v>
      </c>
      <c r="X106" s="143">
        <f t="shared" si="48"/>
        <v>522905.90595804178</v>
      </c>
      <c r="Y106" s="143">
        <f>'[4]Hold Harmless Base-20'!L98</f>
        <v>236900.27853901297</v>
      </c>
      <c r="Z106" s="143">
        <f>'[4]Hold Harmless Base-20'!M98</f>
        <v>57122.785200309525</v>
      </c>
      <c r="AA106" s="143">
        <f>'[4]Hold Harmless Base-20'!N98</f>
        <v>113506.3665574344</v>
      </c>
      <c r="AB106" s="143">
        <f>'[4]Hold Harmless Base-20'!O98</f>
        <v>114691.44692832165</v>
      </c>
      <c r="AC106" s="143">
        <f t="shared" si="56"/>
        <v>522220.87722507853</v>
      </c>
      <c r="AD106" s="168">
        <f>'[4]Populations-merg-FY20'!M99</f>
        <v>0.24429967426710097</v>
      </c>
      <c r="AE106" s="169">
        <f t="shared" si="57"/>
        <v>0</v>
      </c>
      <c r="AF106" s="169">
        <f t="shared" si="58"/>
        <v>0.9</v>
      </c>
      <c r="AG106" s="169">
        <f t="shared" si="59"/>
        <v>0</v>
      </c>
      <c r="AH106" s="170">
        <f t="shared" si="60"/>
        <v>0.9</v>
      </c>
      <c r="AI106" s="143">
        <f t="shared" si="61"/>
        <v>469998.7895025707</v>
      </c>
      <c r="AJ106" s="143">
        <f t="shared" si="62"/>
        <v>0</v>
      </c>
      <c r="AK106" s="143">
        <f t="shared" si="63"/>
        <v>522905.90595804178</v>
      </c>
      <c r="AL106" s="143">
        <f t="shared" si="64"/>
        <v>522508.8407536028</v>
      </c>
      <c r="AM106" s="143">
        <f t="shared" si="65"/>
        <v>522508.8407536028</v>
      </c>
      <c r="AN106" s="143">
        <f t="shared" si="66"/>
        <v>0</v>
      </c>
      <c r="AO106" s="143">
        <f t="shared" si="67"/>
        <v>522508.8407536028</v>
      </c>
      <c r="AP106" s="143">
        <f t="shared" si="49"/>
        <v>522507.75389782357</v>
      </c>
      <c r="AQ106" s="143">
        <f t="shared" si="68"/>
        <v>522507.75389782357</v>
      </c>
      <c r="AR106" s="143">
        <f t="shared" si="69"/>
        <v>0</v>
      </c>
      <c r="AS106" s="143">
        <f t="shared" si="70"/>
        <v>522507.75389782357</v>
      </c>
      <c r="AT106" s="143">
        <f t="shared" si="50"/>
        <v>522507.75389782357</v>
      </c>
      <c r="AU106" s="127">
        <f t="shared" si="71"/>
        <v>522507.75389782357</v>
      </c>
      <c r="AV106" s="143">
        <f t="shared" si="72"/>
        <v>0</v>
      </c>
      <c r="AW106" s="143">
        <f>'[4]Populations-merg-FY20'!K99</f>
        <v>450</v>
      </c>
      <c r="AX106" s="151">
        <f t="shared" si="73"/>
        <v>1161.1283419951635</v>
      </c>
      <c r="AY106" s="152">
        <f>'[4]Populations-merg-FY20'!G99</f>
        <v>0</v>
      </c>
      <c r="AZ106" s="171">
        <f t="shared" si="74"/>
        <v>0</v>
      </c>
      <c r="BA106" s="172">
        <f t="shared" si="75"/>
        <v>522507.75389782357</v>
      </c>
      <c r="BB106" s="182">
        <f t="shared" si="42"/>
        <v>522507.75389782357</v>
      </c>
      <c r="BC106" s="392">
        <f>'[4]Spc Sch Calculations-FY20'!C97</f>
        <v>0</v>
      </c>
      <c r="BD106" s="200">
        <f t="shared" si="76"/>
        <v>0</v>
      </c>
      <c r="BE106" s="393">
        <f>'[4]Spc Sch Calculations-FY20'!D97</f>
        <v>0</v>
      </c>
      <c r="BF106" s="186">
        <f t="shared" si="77"/>
        <v>0</v>
      </c>
      <c r="BG106" s="394">
        <f>'[4]Spc Sch Calculations-FY20'!E97</f>
        <v>0</v>
      </c>
      <c r="BH106" s="186">
        <f t="shared" si="78"/>
        <v>0</v>
      </c>
      <c r="BI106" s="392">
        <f>'[4]Spc Sch Calculations-FY20'!F97</f>
        <v>0</v>
      </c>
      <c r="BJ106" s="186">
        <f t="shared" si="79"/>
        <v>0</v>
      </c>
      <c r="BK106" s="395">
        <f t="shared" si="80"/>
        <v>0</v>
      </c>
      <c r="BL106" s="13"/>
    </row>
    <row r="107" spans="1:67" ht="14.5" x14ac:dyDescent="0.35">
      <c r="A107" s="181">
        <v>4702970</v>
      </c>
      <c r="B107" s="143" t="s">
        <v>196</v>
      </c>
      <c r="C107" s="127">
        <f>'[4]2019-2020 PRELIMINARY-Merged'!F100</f>
        <v>237217.03005032483</v>
      </c>
      <c r="D107" s="127">
        <f>'[4]2019-2020 PRELIMINARY-Merged'!G100</f>
        <v>56664.347999635786</v>
      </c>
      <c r="E107" s="127">
        <f>'[4]2019-2020 PRELIMINARY-Merged'!H100</f>
        <v>113329.48675409496</v>
      </c>
      <c r="F107" s="127">
        <f>'[4]2019-2020 PRELIMINARY-Merged'!I100</f>
        <v>112929.33877573194</v>
      </c>
      <c r="G107" s="127">
        <f>'[4]2019-2020 PRELIMINARY-Merged'!J100</f>
        <v>520140.20357978751</v>
      </c>
      <c r="H107" s="127">
        <f>'[4]2019-2020 PRELIMINARY-Merged'!K100</f>
        <v>237490.71187307884</v>
      </c>
      <c r="I107" s="127">
        <f>'[4]2019-2020 PRELIMINARY-Merged'!L100</f>
        <v>58132.757603557176</v>
      </c>
      <c r="J107" s="127">
        <f>'[4]2019-2020 PRELIMINARY-Merged'!M100</f>
        <v>101996.53807868547</v>
      </c>
      <c r="K107" s="127">
        <f>'[4]2019-2020 PRELIMINARY-Merged'!N100</f>
        <v>103579.44939076112</v>
      </c>
      <c r="L107" s="127">
        <f>'[4]2019-2020 PRELIMINARY-Merged'!O100</f>
        <v>501199.45694608265</v>
      </c>
      <c r="M107" s="127">
        <f t="shared" si="51"/>
        <v>501199.45694608265</v>
      </c>
      <c r="N107" s="127">
        <f>'[4]Hold Harmless Base-20'!Y99</f>
        <v>514983.96984015952</v>
      </c>
      <c r="O107" s="162">
        <f t="shared" si="43"/>
        <v>-13784.512894076877</v>
      </c>
      <c r="P107" s="163" t="str">
        <f t="shared" si="52"/>
        <v>0</v>
      </c>
      <c r="Q107" s="387">
        <f t="shared" si="53"/>
        <v>0</v>
      </c>
      <c r="R107" s="165">
        <f t="shared" si="54"/>
        <v>501199.45694608265</v>
      </c>
      <c r="S107" s="166">
        <f t="shared" si="44"/>
        <v>0.97323312238562432</v>
      </c>
      <c r="T107" s="167">
        <f t="shared" si="45"/>
        <v>1</v>
      </c>
      <c r="U107" s="149" t="b">
        <f t="shared" si="55"/>
        <v>0</v>
      </c>
      <c r="V107" s="143">
        <f t="shared" si="46"/>
        <v>496492.58279074961</v>
      </c>
      <c r="W107" s="143">
        <f t="shared" si="47"/>
        <v>496492.58279074921</v>
      </c>
      <c r="X107" s="143">
        <f t="shared" si="48"/>
        <v>496492.58279074921</v>
      </c>
      <c r="Y107" s="143">
        <f>'[4]Hold Harmless Base-20'!L99</f>
        <v>234865.45936699427</v>
      </c>
      <c r="Z107" s="143">
        <f>'[4]Hold Harmless Base-20'!M99</f>
        <v>56102.62517763723</v>
      </c>
      <c r="AA107" s="143">
        <f>'[4]Hold Harmless Base-20'!N99</f>
        <v>112206.03327121773</v>
      </c>
      <c r="AB107" s="143">
        <f>'[4]Hold Harmless Base-20'!O99</f>
        <v>111809.85202431036</v>
      </c>
      <c r="AC107" s="143">
        <f t="shared" si="56"/>
        <v>514983.96984015952</v>
      </c>
      <c r="AD107" s="168">
        <f>'[4]Populations-merg-FY20'!M100</f>
        <v>0.21385842472582253</v>
      </c>
      <c r="AE107" s="169">
        <f t="shared" si="57"/>
        <v>0</v>
      </c>
      <c r="AF107" s="169">
        <f t="shared" si="58"/>
        <v>0.9</v>
      </c>
      <c r="AG107" s="169">
        <f t="shared" si="59"/>
        <v>0</v>
      </c>
      <c r="AH107" s="170">
        <f t="shared" si="60"/>
        <v>0.9</v>
      </c>
      <c r="AI107" s="143">
        <f t="shared" si="61"/>
        <v>463485.57285614358</v>
      </c>
      <c r="AJ107" s="143">
        <f t="shared" si="62"/>
        <v>0</v>
      </c>
      <c r="AK107" s="143">
        <f t="shared" si="63"/>
        <v>496492.58279074921</v>
      </c>
      <c r="AL107" s="143">
        <f t="shared" si="64"/>
        <v>496115.57437175448</v>
      </c>
      <c r="AM107" s="143">
        <f t="shared" si="65"/>
        <v>496115.57437175448</v>
      </c>
      <c r="AN107" s="143">
        <f t="shared" si="66"/>
        <v>0</v>
      </c>
      <c r="AO107" s="143">
        <f t="shared" si="67"/>
        <v>496115.57437175448</v>
      </c>
      <c r="AP107" s="143">
        <f t="shared" si="49"/>
        <v>496114.54241585801</v>
      </c>
      <c r="AQ107" s="143">
        <f t="shared" si="68"/>
        <v>496114.54241585801</v>
      </c>
      <c r="AR107" s="143">
        <f t="shared" si="69"/>
        <v>0</v>
      </c>
      <c r="AS107" s="143">
        <f t="shared" si="70"/>
        <v>496114.54241585801</v>
      </c>
      <c r="AT107" s="143">
        <f t="shared" si="50"/>
        <v>496114.54241585801</v>
      </c>
      <c r="AU107" s="127">
        <f t="shared" si="71"/>
        <v>496114.54241585801</v>
      </c>
      <c r="AV107" s="143">
        <f t="shared" si="72"/>
        <v>0</v>
      </c>
      <c r="AW107" s="143">
        <f>'[4]Populations-merg-FY20'!K100</f>
        <v>429</v>
      </c>
      <c r="AX107" s="151">
        <f t="shared" si="73"/>
        <v>1156.4441548155198</v>
      </c>
      <c r="AY107" s="152">
        <f>'[4]Populations-merg-FY20'!G100</f>
        <v>0</v>
      </c>
      <c r="AZ107" s="171">
        <f t="shared" si="74"/>
        <v>0</v>
      </c>
      <c r="BA107" s="172">
        <f t="shared" si="75"/>
        <v>496114.54241585801</v>
      </c>
      <c r="BB107" s="182">
        <f t="shared" si="42"/>
        <v>492645.20995141147</v>
      </c>
      <c r="BC107" s="392">
        <f>'[4]Spc Sch Calculations-FY20'!C98</f>
        <v>1</v>
      </c>
      <c r="BD107" s="200">
        <f t="shared" si="76"/>
        <v>1156.4441548155198</v>
      </c>
      <c r="BE107" s="393">
        <f>'[4]Spc Sch Calculations-FY20'!D98</f>
        <v>2</v>
      </c>
      <c r="BF107" s="186">
        <f t="shared" si="77"/>
        <v>2312.8883096310396</v>
      </c>
      <c r="BG107" s="394">
        <f>'[4]Spc Sch Calculations-FY20'!E98</f>
        <v>0</v>
      </c>
      <c r="BH107" s="186">
        <f t="shared" si="78"/>
        <v>0</v>
      </c>
      <c r="BI107" s="392">
        <f>'[4]Spc Sch Calculations-FY20'!F98</f>
        <v>0</v>
      </c>
      <c r="BJ107" s="186">
        <f t="shared" si="79"/>
        <v>0</v>
      </c>
      <c r="BK107" s="395">
        <f t="shared" si="80"/>
        <v>3469.3324644465592</v>
      </c>
      <c r="BL107" s="13"/>
      <c r="BN107" s="5"/>
      <c r="BO107" s="198"/>
    </row>
    <row r="108" spans="1:67" ht="14.5" x14ac:dyDescent="0.35">
      <c r="A108" s="181"/>
      <c r="B108" s="187" t="s">
        <v>197</v>
      </c>
      <c r="C108" s="127">
        <f>'[4]2019-2020 PRELIMINARY-Merged'!F101</f>
        <v>375034.98330818367</v>
      </c>
      <c r="D108" s="127">
        <f>'[4]2019-2020 PRELIMINARY-Merged'!G101</f>
        <v>89336.763187176053</v>
      </c>
      <c r="E108" s="127">
        <f>'[4]2019-2020 PRELIMINARY-Merged'!H101</f>
        <v>293265.31864586152</v>
      </c>
      <c r="F108" s="127">
        <f>'[4]2019-2020 PRELIMINARY-Merged'!I101</f>
        <v>298977.09828086535</v>
      </c>
      <c r="G108" s="127">
        <f>'[4]2019-2020 PRELIMINARY-Merged'!J101</f>
        <v>1056614.1634220867</v>
      </c>
      <c r="H108" s="127">
        <f>'[4]2019-2020 PRELIMINARY-Merged'!K101</f>
        <v>362311.41160172026</v>
      </c>
      <c r="I108" s="127">
        <f>'[4]2019-2020 PRELIMINARY-Merged'!L101</f>
        <v>88686.253460310472</v>
      </c>
      <c r="J108" s="127">
        <f>'[4]2019-2020 PRELIMINARY-Merged'!M101</f>
        <v>263938.78678127535</v>
      </c>
      <c r="K108" s="127">
        <f>'[4]2019-2020 PRELIMINARY-Merged'!N101</f>
        <v>269079.3884527788</v>
      </c>
      <c r="L108" s="127">
        <f>'[4]2019-2020 PRELIMINARY-Merged'!O101</f>
        <v>984015.84029608488</v>
      </c>
      <c r="M108" s="127">
        <f t="shared" si="51"/>
        <v>984015.84029608488</v>
      </c>
      <c r="N108" s="127">
        <f>'[4]Hold Harmless Base-20'!Y100</f>
        <v>1056214.6312571305</v>
      </c>
      <c r="O108" s="162">
        <f t="shared" si="43"/>
        <v>-72198.790961045655</v>
      </c>
      <c r="P108" s="163" t="str">
        <f t="shared" si="52"/>
        <v>0</v>
      </c>
      <c r="Q108" s="387">
        <f t="shared" si="53"/>
        <v>0</v>
      </c>
      <c r="R108" s="165">
        <f t="shared" si="54"/>
        <v>984015.84029608488</v>
      </c>
      <c r="S108" s="166">
        <f t="shared" si="44"/>
        <v>0.93164382614628904</v>
      </c>
      <c r="T108" s="167">
        <f t="shared" si="45"/>
        <v>1</v>
      </c>
      <c r="U108" s="149" t="b">
        <f t="shared" si="55"/>
        <v>0</v>
      </c>
      <c r="V108" s="143">
        <f t="shared" si="46"/>
        <v>974774.73146617995</v>
      </c>
      <c r="W108" s="143">
        <f t="shared" si="47"/>
        <v>974774.73146617913</v>
      </c>
      <c r="X108" s="143">
        <f t="shared" si="48"/>
        <v>974774.73146617913</v>
      </c>
      <c r="Y108" s="143">
        <f>'[4]Hold Harmless Base-20'!L100</f>
        <v>374893.17322840012</v>
      </c>
      <c r="Z108" s="143">
        <f>'[4]Hold Harmless Base-20'!M100</f>
        <v>89302.982729141368</v>
      </c>
      <c r="AA108" s="143">
        <f>'[4]Hold Harmless Base-20'!N100</f>
        <v>293154.42771545262</v>
      </c>
      <c r="AB108" s="143">
        <f>'[4]Hold Harmless Base-20'!O100</f>
        <v>298864.04758413654</v>
      </c>
      <c r="AC108" s="143">
        <f>SUM(Y108:AB108)</f>
        <v>1056214.6312571305</v>
      </c>
      <c r="AD108" s="168">
        <f>'[4]Populations-merg-FY20'!M101</f>
        <v>0.22790055248618785</v>
      </c>
      <c r="AE108" s="169">
        <f t="shared" si="57"/>
        <v>0</v>
      </c>
      <c r="AF108" s="169">
        <f t="shared" si="58"/>
        <v>0.9</v>
      </c>
      <c r="AG108" s="169">
        <f t="shared" si="59"/>
        <v>0</v>
      </c>
      <c r="AH108" s="170">
        <f t="shared" si="60"/>
        <v>0.9</v>
      </c>
      <c r="AI108" s="143">
        <f t="shared" si="61"/>
        <v>950593.16813141748</v>
      </c>
      <c r="AJ108" s="143">
        <f t="shared" si="62"/>
        <v>0</v>
      </c>
      <c r="AK108" s="143">
        <f t="shared" si="63"/>
        <v>974774.73146617913</v>
      </c>
      <c r="AL108" s="143">
        <f t="shared" si="64"/>
        <v>974034.54260309401</v>
      </c>
      <c r="AM108" s="143">
        <f t="shared" si="65"/>
        <v>974034.54260309401</v>
      </c>
      <c r="AN108" s="143">
        <f t="shared" si="66"/>
        <v>0</v>
      </c>
      <c r="AO108" s="143">
        <f t="shared" si="67"/>
        <v>974034.54260309401</v>
      </c>
      <c r="AP108" s="143">
        <f t="shared" si="49"/>
        <v>974032.516541544</v>
      </c>
      <c r="AQ108" s="143">
        <f t="shared" si="68"/>
        <v>974032.516541544</v>
      </c>
      <c r="AR108" s="143">
        <f t="shared" si="69"/>
        <v>0</v>
      </c>
      <c r="AS108" s="143">
        <f t="shared" si="70"/>
        <v>974032.516541544</v>
      </c>
      <c r="AT108" s="143">
        <f t="shared" si="50"/>
        <v>974032.516541544</v>
      </c>
      <c r="AU108" s="127">
        <f t="shared" si="71"/>
        <v>974032.516541544</v>
      </c>
      <c r="AV108" s="143">
        <f t="shared" si="72"/>
        <v>0</v>
      </c>
      <c r="AW108" s="143">
        <f>'[4]Populations-merg-FY20'!K101</f>
        <v>660</v>
      </c>
      <c r="AX108" s="151">
        <f t="shared" si="73"/>
        <v>1475.8068432447637</v>
      </c>
      <c r="AY108" s="152">
        <f>'[4]Populations-merg-FY20'!G101</f>
        <v>0</v>
      </c>
      <c r="AZ108" s="171">
        <f t="shared" si="74"/>
        <v>0</v>
      </c>
      <c r="BA108" s="172">
        <f t="shared" si="75"/>
        <v>974032.516541544</v>
      </c>
      <c r="BB108" s="182">
        <f t="shared" si="42"/>
        <v>972556.70969829918</v>
      </c>
      <c r="BC108" s="392">
        <f>'[4]Spc Sch Calculations-FY20'!C99</f>
        <v>1</v>
      </c>
      <c r="BD108" s="200">
        <f t="shared" si="76"/>
        <v>1475.8068432447637</v>
      </c>
      <c r="BE108" s="393">
        <f>'[4]Spc Sch Calculations-FY20'!D99</f>
        <v>0</v>
      </c>
      <c r="BF108" s="186">
        <f t="shared" si="77"/>
        <v>0</v>
      </c>
      <c r="BG108" s="394">
        <f>'[4]Spc Sch Calculations-FY20'!E99</f>
        <v>0</v>
      </c>
      <c r="BH108" s="186">
        <f t="shared" si="78"/>
        <v>0</v>
      </c>
      <c r="BI108" s="392">
        <f>'[4]Spc Sch Calculations-FY20'!F99</f>
        <v>0</v>
      </c>
      <c r="BJ108" s="186">
        <f t="shared" si="79"/>
        <v>0</v>
      </c>
      <c r="BK108" s="395">
        <f t="shared" si="80"/>
        <v>1475.8068432447637</v>
      </c>
      <c r="BL108" s="13"/>
      <c r="BN108" s="5"/>
      <c r="BO108" s="198"/>
    </row>
    <row r="109" spans="1:67" ht="14.5" x14ac:dyDescent="0.35">
      <c r="A109" s="181">
        <v>4703000</v>
      </c>
      <c r="B109" s="143" t="s">
        <v>198</v>
      </c>
      <c r="C109" s="127">
        <f>'[4]2019-2020 PRELIMINARY-Merged'!F102</f>
        <v>718025.90815512824</v>
      </c>
      <c r="D109" s="127">
        <f>'[4]2019-2020 PRELIMINARY-Merged'!G102</f>
        <v>173134.62007199816</v>
      </c>
      <c r="E109" s="127">
        <f>'[4]2019-2020 PRELIMINARY-Merged'!H102</f>
        <v>312501.56364434614</v>
      </c>
      <c r="F109" s="127">
        <f>'[4]2019-2020 PRELIMINARY-Merged'!I102</f>
        <v>315764.28343865043</v>
      </c>
      <c r="G109" s="127">
        <f>'[4]2019-2020 PRELIMINARY-Merged'!J102</f>
        <v>1519426.375310123</v>
      </c>
      <c r="H109" s="127">
        <f>'[4]2019-2020 PRELIMINARY-Merged'!K102</f>
        <v>794765.42880316346</v>
      </c>
      <c r="I109" s="127">
        <f>'[4]2019-2020 PRELIMINARY-Merged'!L102</f>
        <v>194541.94928260177</v>
      </c>
      <c r="J109" s="127">
        <f>'[4]2019-2020 PRELIMINARY-Merged'!M102</f>
        <v>369053.79350661236</v>
      </c>
      <c r="K109" s="127">
        <f>'[4]2019-2020 PRELIMINARY-Merged'!N102</f>
        <v>378672.6466738162</v>
      </c>
      <c r="L109" s="127">
        <f>'[4]2019-2020 PRELIMINARY-Merged'!O102</f>
        <v>1737033.8182661938</v>
      </c>
      <c r="M109" s="127">
        <f t="shared" si="51"/>
        <v>1737033.8182661938</v>
      </c>
      <c r="N109" s="127">
        <f>'[4]Hold Harmless Base-20'!Y101</f>
        <v>1428479.4534194279</v>
      </c>
      <c r="O109" s="162">
        <f t="shared" si="43"/>
        <v>308554.364846766</v>
      </c>
      <c r="P109" s="163">
        <f t="shared" si="52"/>
        <v>308554.364846766</v>
      </c>
      <c r="Q109" s="387">
        <f t="shared" si="53"/>
        <v>254841.37728239084</v>
      </c>
      <c r="R109" s="165">
        <f t="shared" si="54"/>
        <v>1482192.440983803</v>
      </c>
      <c r="S109" s="166">
        <f t="shared" si="44"/>
        <v>1.0376015121784212</v>
      </c>
      <c r="T109" s="167">
        <f t="shared" si="45"/>
        <v>0.85328934036715609</v>
      </c>
      <c r="U109" s="149" t="b">
        <f t="shared" si="55"/>
        <v>0</v>
      </c>
      <c r="V109" s="143">
        <f t="shared" si="46"/>
        <v>1468272.8463054569</v>
      </c>
      <c r="W109" s="143">
        <f t="shared" si="47"/>
        <v>1468272.8463054558</v>
      </c>
      <c r="X109" s="143">
        <f t="shared" si="48"/>
        <v>1468272.8463054558</v>
      </c>
      <c r="Y109" s="143">
        <f>'[4]Hold Harmless Base-20'!L101</f>
        <v>675047.6847639808</v>
      </c>
      <c r="Z109" s="143">
        <f>'[4]Hold Harmless Base-20'!M101</f>
        <v>162771.4586683735</v>
      </c>
      <c r="AA109" s="143">
        <f>'[4]Hold Harmless Base-20'!N101</f>
        <v>293796.44192123431</v>
      </c>
      <c r="AB109" s="143">
        <f>'[4]Hold Harmless Base-20'!O101</f>
        <v>296863.86806583923</v>
      </c>
      <c r="AC109" s="143">
        <f t="shared" si="56"/>
        <v>1428479.4534194279</v>
      </c>
      <c r="AD109" s="168">
        <f>'[4]Populations-merg-FY20'!M102</f>
        <v>0.24012612014603385</v>
      </c>
      <c r="AE109" s="169">
        <f t="shared" si="57"/>
        <v>0</v>
      </c>
      <c r="AF109" s="169">
        <f t="shared" si="58"/>
        <v>0.9</v>
      </c>
      <c r="AG109" s="169">
        <f t="shared" si="59"/>
        <v>0</v>
      </c>
      <c r="AH109" s="170">
        <f t="shared" si="60"/>
        <v>0.9</v>
      </c>
      <c r="AI109" s="143">
        <f t="shared" si="61"/>
        <v>1285631.508077485</v>
      </c>
      <c r="AJ109" s="143">
        <f t="shared" si="62"/>
        <v>0</v>
      </c>
      <c r="AK109" s="143">
        <f t="shared" si="63"/>
        <v>1468272.8463054558</v>
      </c>
      <c r="AL109" s="143">
        <f t="shared" si="64"/>
        <v>1467157.9228531718</v>
      </c>
      <c r="AM109" s="143">
        <f t="shared" si="65"/>
        <v>1467157.9228531718</v>
      </c>
      <c r="AN109" s="143">
        <f t="shared" si="66"/>
        <v>0</v>
      </c>
      <c r="AO109" s="143">
        <f t="shared" si="67"/>
        <v>1467157.9228531718</v>
      </c>
      <c r="AP109" s="143">
        <f t="shared" si="49"/>
        <v>1467154.8710597032</v>
      </c>
      <c r="AQ109" s="143">
        <f t="shared" si="68"/>
        <v>1467154.8710597032</v>
      </c>
      <c r="AR109" s="143">
        <f t="shared" si="69"/>
        <v>0</v>
      </c>
      <c r="AS109" s="143">
        <f t="shared" si="70"/>
        <v>1467154.8710597032</v>
      </c>
      <c r="AT109" s="143">
        <f t="shared" si="50"/>
        <v>1467154.8710597032</v>
      </c>
      <c r="AU109" s="127">
        <f t="shared" si="71"/>
        <v>1467154.8710597032</v>
      </c>
      <c r="AV109" s="143">
        <f t="shared" si="72"/>
        <v>0</v>
      </c>
      <c r="AW109" s="143">
        <f>'[4]Populations-merg-FY20'!K102</f>
        <v>1447</v>
      </c>
      <c r="AX109" s="151">
        <f t="shared" si="73"/>
        <v>1013.9287291359386</v>
      </c>
      <c r="AY109" s="152">
        <f>'[4]Populations-merg-FY20'!G102</f>
        <v>0</v>
      </c>
      <c r="AZ109" s="171">
        <f t="shared" si="74"/>
        <v>0</v>
      </c>
      <c r="BA109" s="172">
        <f t="shared" si="75"/>
        <v>1467154.8710597032</v>
      </c>
      <c r="BB109" s="182">
        <f t="shared" si="42"/>
        <v>1466140.9423305672</v>
      </c>
      <c r="BC109" s="392">
        <f>'[4]Spc Sch Calculations-FY20'!C100</f>
        <v>1</v>
      </c>
      <c r="BD109" s="200">
        <f t="shared" si="76"/>
        <v>1013.9287291359386</v>
      </c>
      <c r="BE109" s="393">
        <f>'[4]Spc Sch Calculations-FY20'!D100</f>
        <v>0</v>
      </c>
      <c r="BF109" s="186">
        <f t="shared" si="77"/>
        <v>0</v>
      </c>
      <c r="BG109" s="394">
        <f>'[4]Spc Sch Calculations-FY20'!E100</f>
        <v>0</v>
      </c>
      <c r="BH109" s="186">
        <f t="shared" si="78"/>
        <v>0</v>
      </c>
      <c r="BI109" s="392">
        <f>'[4]Spc Sch Calculations-FY20'!F100</f>
        <v>0</v>
      </c>
      <c r="BJ109" s="186">
        <f t="shared" si="79"/>
        <v>0</v>
      </c>
      <c r="BK109" s="395">
        <f t="shared" si="80"/>
        <v>1013.9287291359386</v>
      </c>
      <c r="BL109" s="13"/>
    </row>
    <row r="110" spans="1:67" ht="14.5" x14ac:dyDescent="0.35">
      <c r="A110" s="181">
        <v>4703030</v>
      </c>
      <c r="B110" s="187" t="s">
        <v>199</v>
      </c>
      <c r="C110" s="127">
        <f>'[4]2019-2020 PRELIMINARY-Merged'!F103</f>
        <v>3338912.9263512138</v>
      </c>
      <c r="D110" s="127">
        <f>'[4]2019-2020 PRELIMINARY-Merged'!G103</f>
        <v>804558.01149409241</v>
      </c>
      <c r="E110" s="127">
        <f>'[4]2019-2020 PRELIMINARY-Merged'!H103</f>
        <v>2008015.0575163278</v>
      </c>
      <c r="F110" s="127">
        <f>'[4]2019-2020 PRELIMINARY-Merged'!I103</f>
        <v>2025756.3044128611</v>
      </c>
      <c r="G110" s="127">
        <f>'[4]2019-2020 PRELIMINARY-Merged'!J103</f>
        <v>8177242.2997744959</v>
      </c>
      <c r="H110" s="127">
        <f>'[4]2019-2020 PRELIMINARY-Merged'!K103</f>
        <v>3625323.3319416023</v>
      </c>
      <c r="I110" s="127">
        <f>'[4]2019-2020 PRELIMINARY-Merged'!L103</f>
        <v>884079.68239386939</v>
      </c>
      <c r="J110" s="127">
        <f>'[4]2019-2020 PRELIMINARY-Merged'!M103</f>
        <v>2234440.5090341647</v>
      </c>
      <c r="K110" s="127">
        <f>'[4]2019-2020 PRELIMINARY-Merged'!N103</f>
        <v>2289218.3252630471</v>
      </c>
      <c r="L110" s="127">
        <f>'[4]2019-2020 PRELIMINARY-Merged'!O103</f>
        <v>9033061.848632684</v>
      </c>
      <c r="M110" s="127">
        <f t="shared" si="51"/>
        <v>9033061.848632684</v>
      </c>
      <c r="N110" s="127">
        <f>'[4]Hold Harmless Base-20'!Y102</f>
        <v>7208859.8878544532</v>
      </c>
      <c r="O110" s="162">
        <f t="shared" si="43"/>
        <v>1824201.9607782308</v>
      </c>
      <c r="P110" s="163">
        <f t="shared" si="52"/>
        <v>1824201.9607782308</v>
      </c>
      <c r="Q110" s="387">
        <f t="shared" si="53"/>
        <v>1506645.8073177205</v>
      </c>
      <c r="R110" s="165">
        <f t="shared" si="54"/>
        <v>7526416.0413149633</v>
      </c>
      <c r="S110" s="166">
        <f t="shared" si="44"/>
        <v>1.0440508150249295</v>
      </c>
      <c r="T110" s="167">
        <f t="shared" si="45"/>
        <v>0.83320762853563557</v>
      </c>
      <c r="U110" s="149" t="b">
        <f t="shared" si="55"/>
        <v>0</v>
      </c>
      <c r="V110" s="143">
        <f t="shared" si="46"/>
        <v>7455733.8155938759</v>
      </c>
      <c r="W110" s="143">
        <f t="shared" si="47"/>
        <v>7455733.8155938704</v>
      </c>
      <c r="X110" s="143">
        <f t="shared" si="48"/>
        <v>7455733.8155938704</v>
      </c>
      <c r="Y110" s="143">
        <f>'[4]Hold Harmless Base-20'!L102</f>
        <v>2943505.2284650742</v>
      </c>
      <c r="Z110" s="143">
        <f>'[4]Hold Harmless Base-20'!M102</f>
        <v>709278.96763822821</v>
      </c>
      <c r="AA110" s="143">
        <f>'[4]Hold Harmless Base-20'!N102</f>
        <v>1770217.7178651534</v>
      </c>
      <c r="AB110" s="143">
        <f>'[4]Hold Harmless Base-20'!O102</f>
        <v>1785857.9738859967</v>
      </c>
      <c r="AC110" s="143">
        <f t="shared" si="56"/>
        <v>7208859.8878544532</v>
      </c>
      <c r="AD110" s="168">
        <f>'[4]Populations-merg-FY20'!M103</f>
        <v>0.17736308316430019</v>
      </c>
      <c r="AE110" s="169">
        <f t="shared" si="57"/>
        <v>0</v>
      </c>
      <c r="AF110" s="169">
        <f t="shared" si="58"/>
        <v>0.9</v>
      </c>
      <c r="AG110" s="169">
        <f t="shared" si="59"/>
        <v>0</v>
      </c>
      <c r="AH110" s="170">
        <f t="shared" si="60"/>
        <v>0.9</v>
      </c>
      <c r="AI110" s="143">
        <f t="shared" si="61"/>
        <v>6487973.8990690084</v>
      </c>
      <c r="AJ110" s="143">
        <f t="shared" si="62"/>
        <v>0</v>
      </c>
      <c r="AK110" s="143">
        <f t="shared" si="63"/>
        <v>7455733.8155938704</v>
      </c>
      <c r="AL110" s="143">
        <f t="shared" si="64"/>
        <v>7450072.3525313949</v>
      </c>
      <c r="AM110" s="143">
        <f t="shared" si="65"/>
        <v>7450072.3525313949</v>
      </c>
      <c r="AN110" s="143">
        <f t="shared" si="66"/>
        <v>0</v>
      </c>
      <c r="AO110" s="143">
        <f t="shared" si="67"/>
        <v>7450072.3525313949</v>
      </c>
      <c r="AP110" s="143">
        <f t="shared" si="49"/>
        <v>7450056.8558477778</v>
      </c>
      <c r="AQ110" s="143">
        <f t="shared" si="68"/>
        <v>7450056.8558477778</v>
      </c>
      <c r="AR110" s="143">
        <f t="shared" si="69"/>
        <v>0</v>
      </c>
      <c r="AS110" s="143">
        <f t="shared" si="70"/>
        <v>7450056.8558477778</v>
      </c>
      <c r="AT110" s="143">
        <f t="shared" si="50"/>
        <v>7450056.8558477778</v>
      </c>
      <c r="AU110" s="127">
        <f t="shared" si="71"/>
        <v>7450056.8558477778</v>
      </c>
      <c r="AV110" s="143">
        <f t="shared" si="72"/>
        <v>0</v>
      </c>
      <c r="AW110" s="143">
        <f>'[4]Populations-merg-FY20'!K103</f>
        <v>6558</v>
      </c>
      <c r="AX110" s="151">
        <f t="shared" si="73"/>
        <v>1136.0257480707194</v>
      </c>
      <c r="AY110" s="152">
        <f>'[4]Populations-merg-FY20'!G103</f>
        <v>105</v>
      </c>
      <c r="AZ110" s="171">
        <f t="shared" si="74"/>
        <v>119282.70354742554</v>
      </c>
      <c r="BA110" s="172">
        <f t="shared" si="75"/>
        <v>7330774.1523003522</v>
      </c>
      <c r="BB110" s="182">
        <f t="shared" si="42"/>
        <v>7310325.6888350789</v>
      </c>
      <c r="BC110" s="392">
        <f>'[4]Spc Sch Calculations-FY20'!C101</f>
        <v>7</v>
      </c>
      <c r="BD110" s="200">
        <f t="shared" si="76"/>
        <v>7952.1802364950354</v>
      </c>
      <c r="BE110" s="393">
        <f>'[4]Spc Sch Calculations-FY20'!D101</f>
        <v>0</v>
      </c>
      <c r="BF110" s="186">
        <f t="shared" si="77"/>
        <v>0</v>
      </c>
      <c r="BG110" s="394">
        <f>'[4]Spc Sch Calculations-FY20'!E101</f>
        <v>11</v>
      </c>
      <c r="BH110" s="186">
        <f t="shared" si="78"/>
        <v>12496.283228777913</v>
      </c>
      <c r="BI110" s="392">
        <f>'[4]Spc Sch Calculations-FY20'!F101</f>
        <v>0</v>
      </c>
      <c r="BJ110" s="186">
        <f t="shared" si="79"/>
        <v>0</v>
      </c>
      <c r="BK110" s="395">
        <f t="shared" si="80"/>
        <v>20448.463465272947</v>
      </c>
      <c r="BL110" s="13"/>
    </row>
    <row r="111" spans="1:67" ht="14.5" x14ac:dyDescent="0.35">
      <c r="A111" s="181">
        <v>4703060</v>
      </c>
      <c r="B111" s="143" t="s">
        <v>200</v>
      </c>
      <c r="C111" s="127">
        <f>'[4]2019-2020 PRELIMINARY-Merged'!F104</f>
        <v>81118.087291577904</v>
      </c>
      <c r="D111" s="127">
        <f>'[4]2019-2020 PRELIMINARY-Merged'!G104</f>
        <v>19559.669177230116</v>
      </c>
      <c r="E111" s="127">
        <f>'[4]2019-2020 PRELIMINARY-Merged'!H104</f>
        <v>28420.231784738033</v>
      </c>
      <c r="F111" s="127">
        <f>'[4]2019-2020 PRELIMINARY-Merged'!I104</f>
        <v>28716.957508991723</v>
      </c>
      <c r="G111" s="127">
        <f>'[4]2019-2020 PRELIMINARY-Merged'!J104</f>
        <v>157814.94576253777</v>
      </c>
      <c r="H111" s="127">
        <f>'[4]2019-2020 PRELIMINARY-Merged'!K104</f>
        <v>77322.557354025645</v>
      </c>
      <c r="I111" s="127">
        <f>'[4]2019-2020 PRELIMINARY-Merged'!L104</f>
        <v>16625.718800645598</v>
      </c>
      <c r="J111" s="127">
        <f>'[4]2019-2020 PRELIMINARY-Merged'!M104</f>
        <v>27278.136748727204</v>
      </c>
      <c r="K111" s="127">
        <f>'[4]2019-2020 PRELIMINARY-Merged'!N104</f>
        <v>27989.101916075397</v>
      </c>
      <c r="L111" s="127">
        <f>'[4]2019-2020 PRELIMINARY-Merged'!O104</f>
        <v>149215.51481947384</v>
      </c>
      <c r="M111" s="127">
        <f t="shared" si="51"/>
        <v>149215.51481947384</v>
      </c>
      <c r="N111" s="127">
        <f>'[4]Hold Harmless Base-20'!Y103</f>
        <v>147589.14367234643</v>
      </c>
      <c r="O111" s="162">
        <f t="shared" si="43"/>
        <v>1626.3711471274146</v>
      </c>
      <c r="P111" s="163">
        <f t="shared" si="52"/>
        <v>1626.3711471274146</v>
      </c>
      <c r="Q111" s="387">
        <f t="shared" si="53"/>
        <v>1343.2532815153152</v>
      </c>
      <c r="R111" s="165">
        <f t="shared" si="54"/>
        <v>147872.26153795852</v>
      </c>
      <c r="S111" s="166">
        <f t="shared" si="44"/>
        <v>1.0019182838152421</v>
      </c>
      <c r="T111" s="167">
        <f t="shared" si="45"/>
        <v>0.99099789801924798</v>
      </c>
      <c r="U111" s="149" t="b">
        <f t="shared" si="55"/>
        <v>0</v>
      </c>
      <c r="V111" s="143">
        <f t="shared" si="46"/>
        <v>146483.5606595405</v>
      </c>
      <c r="W111" s="143">
        <f t="shared" si="47"/>
        <v>146483.56065954038</v>
      </c>
      <c r="X111" s="143">
        <f t="shared" si="48"/>
        <v>146483.56065954038</v>
      </c>
      <c r="Y111" s="143">
        <f>'[4]Hold Harmless Base-20'!L103</f>
        <v>75861.946926858102</v>
      </c>
      <c r="Z111" s="143">
        <f>'[4]Hold Harmless Base-20'!M103</f>
        <v>18292.277771495144</v>
      </c>
      <c r="AA111" s="143">
        <f>'[4]Hold Harmless Base-20'!N103</f>
        <v>26578.709968259456</v>
      </c>
      <c r="AB111" s="143">
        <f>'[4]Hold Harmless Base-20'!O103</f>
        <v>26856.20900573373</v>
      </c>
      <c r="AC111" s="143">
        <f t="shared" si="56"/>
        <v>147589.14367234643</v>
      </c>
      <c r="AD111" s="168">
        <f>'[4]Populations-merg-FY20'!M104</f>
        <v>0.14345114345114346</v>
      </c>
      <c r="AE111" s="169">
        <f t="shared" si="57"/>
        <v>0.85</v>
      </c>
      <c r="AF111" s="169">
        <f t="shared" si="58"/>
        <v>0</v>
      </c>
      <c r="AG111" s="169">
        <f t="shared" si="59"/>
        <v>0</v>
      </c>
      <c r="AH111" s="170">
        <f t="shared" si="60"/>
        <v>0.85</v>
      </c>
      <c r="AI111" s="143">
        <f t="shared" si="61"/>
        <v>125450.77212149446</v>
      </c>
      <c r="AJ111" s="143">
        <f t="shared" si="62"/>
        <v>0</v>
      </c>
      <c r="AK111" s="143">
        <f t="shared" si="63"/>
        <v>146483.56065954038</v>
      </c>
      <c r="AL111" s="143">
        <f t="shared" si="64"/>
        <v>146372.32931887751</v>
      </c>
      <c r="AM111" s="143">
        <f t="shared" si="65"/>
        <v>146372.32931887751</v>
      </c>
      <c r="AN111" s="143">
        <f t="shared" si="66"/>
        <v>0</v>
      </c>
      <c r="AO111" s="143">
        <f t="shared" si="67"/>
        <v>146372.32931887751</v>
      </c>
      <c r="AP111" s="143">
        <f t="shared" si="49"/>
        <v>146372.0248539582</v>
      </c>
      <c r="AQ111" s="143">
        <f t="shared" si="68"/>
        <v>146372.0248539582</v>
      </c>
      <c r="AR111" s="143">
        <f t="shared" si="69"/>
        <v>0</v>
      </c>
      <c r="AS111" s="143">
        <f t="shared" si="70"/>
        <v>146372.0248539582</v>
      </c>
      <c r="AT111" s="143">
        <f t="shared" si="50"/>
        <v>146372.0248539582</v>
      </c>
      <c r="AU111" s="127">
        <f t="shared" si="71"/>
        <v>146372.0248539582</v>
      </c>
      <c r="AV111" s="143">
        <f t="shared" si="72"/>
        <v>0</v>
      </c>
      <c r="AW111" s="143">
        <f>'[4]Populations-merg-FY20'!K104</f>
        <v>138</v>
      </c>
      <c r="AX111" s="151">
        <f t="shared" si="73"/>
        <v>1060.666846767813</v>
      </c>
      <c r="AY111" s="152">
        <f>'[4]Populations-merg-FY20'!G104</f>
        <v>0</v>
      </c>
      <c r="AZ111" s="171">
        <f t="shared" si="74"/>
        <v>0</v>
      </c>
      <c r="BA111" s="172">
        <f t="shared" si="75"/>
        <v>146372.0248539582</v>
      </c>
      <c r="BB111" s="182">
        <f t="shared" si="42"/>
        <v>146372.0248539582</v>
      </c>
      <c r="BC111" s="392">
        <f>'[4]Spc Sch Calculations-FY20'!C102</f>
        <v>0</v>
      </c>
      <c r="BD111" s="200">
        <f t="shared" si="76"/>
        <v>0</v>
      </c>
      <c r="BE111" s="393">
        <f>'[4]Spc Sch Calculations-FY20'!D102</f>
        <v>0</v>
      </c>
      <c r="BF111" s="186">
        <f t="shared" si="77"/>
        <v>0</v>
      </c>
      <c r="BG111" s="394">
        <f>'[4]Spc Sch Calculations-FY20'!E102</f>
        <v>0</v>
      </c>
      <c r="BH111" s="186">
        <f t="shared" si="78"/>
        <v>0</v>
      </c>
      <c r="BI111" s="392">
        <f>'[4]Spc Sch Calculations-FY20'!F102</f>
        <v>0</v>
      </c>
      <c r="BJ111" s="186">
        <f t="shared" si="79"/>
        <v>0</v>
      </c>
      <c r="BK111" s="395">
        <f t="shared" si="80"/>
        <v>0</v>
      </c>
      <c r="BL111" s="13"/>
    </row>
    <row r="112" spans="1:67" ht="14.5" x14ac:dyDescent="0.35">
      <c r="A112" s="181">
        <v>4703090</v>
      </c>
      <c r="B112" s="143" t="s">
        <v>201</v>
      </c>
      <c r="C112" s="127">
        <f>'[4]2019-2020 PRELIMINARY-Merged'!F105</f>
        <v>454261.28883283597</v>
      </c>
      <c r="D112" s="127">
        <f>'[4]2019-2020 PRELIMINARY-Merged'!G105</f>
        <v>109534.14739248865</v>
      </c>
      <c r="E112" s="127">
        <f>'[4]2019-2020 PRELIMINARY-Merged'!H105</f>
        <v>227035.32905572219</v>
      </c>
      <c r="F112" s="127">
        <f>'[4]2019-2020 PRELIMINARY-Merged'!I105</f>
        <v>229405.7257138314</v>
      </c>
      <c r="G112" s="127">
        <f>'[4]2019-2020 PRELIMINARY-Merged'!J105</f>
        <v>1020236.4909948782</v>
      </c>
      <c r="H112" s="127">
        <f>'[4]2019-2020 PRELIMINARY-Merged'!K105</f>
        <v>408835.15994955238</v>
      </c>
      <c r="I112" s="127">
        <f>'[4]2019-2020 PRELIMINARY-Merged'!L105</f>
        <v>98580.732653239786</v>
      </c>
      <c r="J112" s="127">
        <f>'[4]2019-2020 PRELIMINARY-Merged'!M105</f>
        <v>204331.79615014998</v>
      </c>
      <c r="K112" s="127">
        <f>'[4]2019-2020 PRELIMINARY-Merged'!N105</f>
        <v>206465.15314244825</v>
      </c>
      <c r="L112" s="127">
        <f>'[4]2019-2020 PRELIMINARY-Merged'!O105</f>
        <v>918212.84189539042</v>
      </c>
      <c r="M112" s="127">
        <f t="shared" si="51"/>
        <v>918212.84189539042</v>
      </c>
      <c r="N112" s="127">
        <f>'[4]Hold Harmless Base-20'!Y104</f>
        <v>868119.65203684766</v>
      </c>
      <c r="O112" s="162">
        <f t="shared" si="43"/>
        <v>50093.189858542755</v>
      </c>
      <c r="P112" s="163">
        <f t="shared" si="52"/>
        <v>50093.189858542755</v>
      </c>
      <c r="Q112" s="387">
        <f t="shared" si="53"/>
        <v>41372.992737792178</v>
      </c>
      <c r="R112" s="165">
        <f t="shared" si="54"/>
        <v>876839.84915759822</v>
      </c>
      <c r="S112" s="166">
        <f t="shared" si="44"/>
        <v>1.0100449253743888</v>
      </c>
      <c r="T112" s="167">
        <f t="shared" si="45"/>
        <v>0.95494182737371724</v>
      </c>
      <c r="U112" s="149" t="b">
        <f t="shared" si="55"/>
        <v>0</v>
      </c>
      <c r="V112" s="143">
        <f t="shared" si="46"/>
        <v>868605.2535945588</v>
      </c>
      <c r="W112" s="143">
        <f t="shared" si="47"/>
        <v>868605.25359455799</v>
      </c>
      <c r="X112" s="143">
        <f t="shared" si="48"/>
        <v>868605.25359455799</v>
      </c>
      <c r="Y112" s="143">
        <f>'[4]Hold Harmless Base-20'!L104</f>
        <v>386531.11849667341</v>
      </c>
      <c r="Z112" s="143">
        <f>'[4]Hold Harmless Base-20'!M104</f>
        <v>93202.651306654152</v>
      </c>
      <c r="AA112" s="143">
        <f>'[4]Hold Harmless Base-20'!N104</f>
        <v>193184.45536850946</v>
      </c>
      <c r="AB112" s="143">
        <f>'[4]Hold Harmless Base-20'!O104</f>
        <v>195201.42686501067</v>
      </c>
      <c r="AC112" s="143">
        <f t="shared" si="56"/>
        <v>868119.65203684766</v>
      </c>
      <c r="AD112" s="168">
        <f>'[4]Populations-merg-FY20'!M105</f>
        <v>0.23296354992076071</v>
      </c>
      <c r="AE112" s="169">
        <f t="shared" si="57"/>
        <v>0</v>
      </c>
      <c r="AF112" s="169">
        <f t="shared" si="58"/>
        <v>0.9</v>
      </c>
      <c r="AG112" s="169">
        <f t="shared" si="59"/>
        <v>0</v>
      </c>
      <c r="AH112" s="170">
        <f t="shared" si="60"/>
        <v>0.9</v>
      </c>
      <c r="AI112" s="143">
        <f t="shared" si="61"/>
        <v>781307.68683316291</v>
      </c>
      <c r="AJ112" s="143">
        <f t="shared" si="62"/>
        <v>0</v>
      </c>
      <c r="AK112" s="143">
        <f t="shared" si="63"/>
        <v>868605.25359455799</v>
      </c>
      <c r="AL112" s="143">
        <f t="shared" si="64"/>
        <v>867945.6838351317</v>
      </c>
      <c r="AM112" s="143">
        <f t="shared" si="65"/>
        <v>867945.6838351317</v>
      </c>
      <c r="AN112" s="143">
        <f t="shared" si="66"/>
        <v>0</v>
      </c>
      <c r="AO112" s="143">
        <f t="shared" si="67"/>
        <v>867945.6838351317</v>
      </c>
      <c r="AP112" s="143">
        <f t="shared" si="49"/>
        <v>867943.87844599946</v>
      </c>
      <c r="AQ112" s="143">
        <f t="shared" si="68"/>
        <v>867943.87844599946</v>
      </c>
      <c r="AR112" s="143">
        <f t="shared" si="69"/>
        <v>0</v>
      </c>
      <c r="AS112" s="143">
        <f t="shared" si="70"/>
        <v>867943.87844599946</v>
      </c>
      <c r="AT112" s="143">
        <f t="shared" si="50"/>
        <v>867943.87844599946</v>
      </c>
      <c r="AU112" s="127">
        <f t="shared" si="71"/>
        <v>867943.87844599946</v>
      </c>
      <c r="AV112" s="143">
        <f t="shared" si="72"/>
        <v>0</v>
      </c>
      <c r="AW112" s="143">
        <f>'[4]Populations-merg-FY20'!K105</f>
        <v>735</v>
      </c>
      <c r="AX112" s="151">
        <f t="shared" si="73"/>
        <v>1180.8760250965979</v>
      </c>
      <c r="AY112" s="152">
        <f>'[4]Populations-merg-FY20'!G105</f>
        <v>0</v>
      </c>
      <c r="AZ112" s="171">
        <f t="shared" si="74"/>
        <v>0</v>
      </c>
      <c r="BA112" s="172">
        <f t="shared" si="75"/>
        <v>867943.87844599946</v>
      </c>
      <c r="BB112" s="182">
        <f t="shared" si="42"/>
        <v>865582.12639580632</v>
      </c>
      <c r="BC112" s="392">
        <f>'[4]Spc Sch Calculations-FY20'!C103</f>
        <v>0</v>
      </c>
      <c r="BD112" s="200">
        <f t="shared" si="76"/>
        <v>0</v>
      </c>
      <c r="BE112" s="393">
        <f>'[4]Spc Sch Calculations-FY20'!D103</f>
        <v>0</v>
      </c>
      <c r="BF112" s="186">
        <f t="shared" si="77"/>
        <v>0</v>
      </c>
      <c r="BG112" s="394">
        <f>'[4]Spc Sch Calculations-FY20'!E103</f>
        <v>0</v>
      </c>
      <c r="BH112" s="186">
        <f t="shared" si="78"/>
        <v>0</v>
      </c>
      <c r="BI112" s="392">
        <f>'[4]Spc Sch Calculations-FY20'!F103</f>
        <v>2</v>
      </c>
      <c r="BJ112" s="186">
        <f t="shared" si="79"/>
        <v>2361.7520501931958</v>
      </c>
      <c r="BK112" s="395">
        <f t="shared" si="80"/>
        <v>2361.7520501931958</v>
      </c>
      <c r="BL112" s="13"/>
    </row>
    <row r="113" spans="1:64" ht="14.5" x14ac:dyDescent="0.35">
      <c r="A113" s="181">
        <v>4703150</v>
      </c>
      <c r="B113" s="143" t="s">
        <v>202</v>
      </c>
      <c r="C113" s="127">
        <f>'[4]2019-2020 PRELIMINARY-Merged'!F106</f>
        <v>770740.36930155091</v>
      </c>
      <c r="D113" s="127">
        <f>'[4]2019-2020 PRELIMINARY-Merged'!G106</f>
        <v>167800.42153144686</v>
      </c>
      <c r="E113" s="127">
        <f>'[4]2019-2020 PRELIMINARY-Merged'!H106</f>
        <v>337048.1008901149</v>
      </c>
      <c r="F113" s="127">
        <f>'[4]2019-2020 PRELIMINARY-Merged'!I106</f>
        <v>340652.32218200824</v>
      </c>
      <c r="G113" s="127">
        <f>'[4]2019-2020 PRELIMINARY-Merged'!J106</f>
        <v>1616241.213905121</v>
      </c>
      <c r="H113" s="127">
        <f>'[4]2019-2020 PRELIMINARY-Merged'!K106</f>
        <v>787420.65971848008</v>
      </c>
      <c r="I113" s="127">
        <f>'[4]2019-2020 PRELIMINARY-Merged'!L106</f>
        <v>142343.17344659698</v>
      </c>
      <c r="J113" s="127">
        <f>'[4]2019-2020 PRELIMINARY-Merged'!M106</f>
        <v>349621.13571084751</v>
      </c>
      <c r="K113" s="127">
        <f>'[4]2019-2020 PRELIMINARY-Merged'!N106</f>
        <v>357833.87339320383</v>
      </c>
      <c r="L113" s="127">
        <f>'[4]2019-2020 PRELIMINARY-Merged'!O106</f>
        <v>1637218.8422691284</v>
      </c>
      <c r="M113" s="127">
        <f t="shared" si="51"/>
        <v>1637218.8422691284</v>
      </c>
      <c r="N113" s="127">
        <f>'[4]Hold Harmless Base-20'!Y105</f>
        <v>1686434.571542969</v>
      </c>
      <c r="O113" s="162">
        <f t="shared" si="43"/>
        <v>-49215.729273840552</v>
      </c>
      <c r="P113" s="163" t="str">
        <f t="shared" si="52"/>
        <v>0</v>
      </c>
      <c r="Q113" s="387">
        <f t="shared" si="53"/>
        <v>0</v>
      </c>
      <c r="R113" s="165">
        <f t="shared" si="54"/>
        <v>1637218.8422691284</v>
      </c>
      <c r="S113" s="166">
        <f t="shared" si="44"/>
        <v>0.97081669807752358</v>
      </c>
      <c r="T113" s="167">
        <f t="shared" si="45"/>
        <v>1</v>
      </c>
      <c r="U113" s="149" t="b">
        <f t="shared" si="55"/>
        <v>0</v>
      </c>
      <c r="V113" s="143">
        <f t="shared" si="46"/>
        <v>1621843.3606150656</v>
      </c>
      <c r="W113" s="143">
        <f t="shared" si="47"/>
        <v>1621843.3606150644</v>
      </c>
      <c r="X113" s="143">
        <f t="shared" si="48"/>
        <v>1621843.3606150644</v>
      </c>
      <c r="Y113" s="143">
        <f>'[4]Hold Harmless Base-20'!L105</f>
        <v>804213.62435955903</v>
      </c>
      <c r="Z113" s="143">
        <f>'[4]Hold Harmless Base-20'!M105</f>
        <v>175087.99401691742</v>
      </c>
      <c r="AA113" s="143">
        <f>'[4]Hold Harmless Base-20'!N105</f>
        <v>351686.10027003055</v>
      </c>
      <c r="AB113" s="143">
        <f>'[4]Hold Harmless Base-20'!O105</f>
        <v>355446.85289646185</v>
      </c>
      <c r="AC113" s="143">
        <f t="shared" si="56"/>
        <v>1686434.571542969</v>
      </c>
      <c r="AD113" s="168">
        <f>'[4]Populations-merg-FY20'!M106</f>
        <v>0.12983736407670526</v>
      </c>
      <c r="AE113" s="169">
        <f t="shared" si="57"/>
        <v>0.85</v>
      </c>
      <c r="AF113" s="169">
        <f t="shared" si="58"/>
        <v>0</v>
      </c>
      <c r="AG113" s="169">
        <f t="shared" si="59"/>
        <v>0</v>
      </c>
      <c r="AH113" s="170">
        <f t="shared" si="60"/>
        <v>0.85</v>
      </c>
      <c r="AI113" s="143">
        <f t="shared" si="61"/>
        <v>1433469.3858115235</v>
      </c>
      <c r="AJ113" s="143">
        <f t="shared" si="62"/>
        <v>0</v>
      </c>
      <c r="AK113" s="143">
        <f t="shared" si="63"/>
        <v>1621843.3606150644</v>
      </c>
      <c r="AL113" s="143">
        <f t="shared" si="64"/>
        <v>1620611.8243898791</v>
      </c>
      <c r="AM113" s="143">
        <f t="shared" si="65"/>
        <v>1620611.8243898791</v>
      </c>
      <c r="AN113" s="143">
        <f t="shared" si="66"/>
        <v>0</v>
      </c>
      <c r="AO113" s="143">
        <f t="shared" si="67"/>
        <v>1620611.8243898791</v>
      </c>
      <c r="AP113" s="143">
        <f t="shared" si="49"/>
        <v>1620608.4534013141</v>
      </c>
      <c r="AQ113" s="143">
        <f t="shared" si="68"/>
        <v>1620608.4534013141</v>
      </c>
      <c r="AR113" s="143">
        <f t="shared" si="69"/>
        <v>0</v>
      </c>
      <c r="AS113" s="143">
        <f t="shared" si="70"/>
        <v>1620608.4534013141</v>
      </c>
      <c r="AT113" s="143">
        <f t="shared" si="50"/>
        <v>1620608.4534013141</v>
      </c>
      <c r="AU113" s="127">
        <f t="shared" si="71"/>
        <v>1620608.4534013141</v>
      </c>
      <c r="AV113" s="143">
        <f t="shared" si="72"/>
        <v>0</v>
      </c>
      <c r="AW113" s="143">
        <f>'[4]Populations-merg-FY20'!K106</f>
        <v>1499.6215550859458</v>
      </c>
      <c r="AX113" s="151">
        <f t="shared" si="73"/>
        <v>1080.6782870685226</v>
      </c>
      <c r="AY113" s="152">
        <f>'[4]Populations-merg-FY20'!G106</f>
        <v>0</v>
      </c>
      <c r="AZ113" s="171">
        <f t="shared" si="74"/>
        <v>0</v>
      </c>
      <c r="BA113" s="172">
        <f t="shared" si="75"/>
        <v>1620608.4534013141</v>
      </c>
      <c r="BB113" s="182">
        <f t="shared" si="42"/>
        <v>1620608.4534013141</v>
      </c>
      <c r="BC113" s="392">
        <f>'[4]Spc Sch Calculations-FY20'!C104</f>
        <v>0</v>
      </c>
      <c r="BD113" s="200">
        <f t="shared" si="76"/>
        <v>0</v>
      </c>
      <c r="BE113" s="393">
        <f>'[4]Spc Sch Calculations-FY20'!D104</f>
        <v>0</v>
      </c>
      <c r="BF113" s="186">
        <f t="shared" si="77"/>
        <v>0</v>
      </c>
      <c r="BG113" s="394">
        <f>'[4]Spc Sch Calculations-FY20'!E104</f>
        <v>0</v>
      </c>
      <c r="BH113" s="186">
        <f t="shared" si="78"/>
        <v>0</v>
      </c>
      <c r="BI113" s="392">
        <f>'[4]Spc Sch Calculations-FY20'!F104</f>
        <v>0</v>
      </c>
      <c r="BJ113" s="186">
        <f t="shared" si="79"/>
        <v>0</v>
      </c>
      <c r="BK113" s="395">
        <f t="shared" si="80"/>
        <v>0</v>
      </c>
      <c r="BL113" s="13"/>
    </row>
    <row r="114" spans="1:64" ht="14.5" x14ac:dyDescent="0.35">
      <c r="A114" s="181">
        <v>4703210</v>
      </c>
      <c r="B114" s="143" t="s">
        <v>203</v>
      </c>
      <c r="C114" s="127">
        <f>'[4]2019-2020 PRELIMINARY-Merged'!F107</f>
        <v>198346.80699037423</v>
      </c>
      <c r="D114" s="127">
        <f>'[4]2019-2020 PRELIMINARY-Merged'!G107</f>
        <v>47826.545923678808</v>
      </c>
      <c r="E114" s="127">
        <f>'[4]2019-2020 PRELIMINARY-Merged'!H107</f>
        <v>168774.91510624113</v>
      </c>
      <c r="F114" s="127">
        <f>'[4]2019-2020 PRELIMINARY-Merged'!I107</f>
        <v>176554.36541001819</v>
      </c>
      <c r="G114" s="127">
        <f>'[4]2019-2020 PRELIMINARY-Merged'!J107</f>
        <v>591502.63343031239</v>
      </c>
      <c r="H114" s="127">
        <f>'[4]2019-2020 PRELIMINARY-Merged'!K107</f>
        <v>216503.16059127182</v>
      </c>
      <c r="I114" s="127">
        <f>'[4]2019-2020 PRELIMINARY-Merged'!L107</f>
        <v>52995.44414091725</v>
      </c>
      <c r="J114" s="127">
        <f>'[4]2019-2020 PRELIMINARY-Merged'!M107</f>
        <v>190326.08249321012</v>
      </c>
      <c r="K114" s="127">
        <f>'[4]2019-2020 PRELIMINARY-Merged'!N107</f>
        <v>195286.65646264833</v>
      </c>
      <c r="L114" s="127">
        <f>'[4]2019-2020 PRELIMINARY-Merged'!O107</f>
        <v>655111.34368804749</v>
      </c>
      <c r="M114" s="127">
        <f t="shared" si="51"/>
        <v>655111.34368804749</v>
      </c>
      <c r="N114" s="127">
        <f>'[4]Hold Harmless Base-20'!Y106</f>
        <v>567686.39038094273</v>
      </c>
      <c r="O114" s="162">
        <f t="shared" si="43"/>
        <v>87424.953307104763</v>
      </c>
      <c r="P114" s="163">
        <f t="shared" si="52"/>
        <v>87424.953307104763</v>
      </c>
      <c r="Q114" s="387">
        <f t="shared" si="53"/>
        <v>72206.061711995906</v>
      </c>
      <c r="R114" s="165">
        <f t="shared" si="54"/>
        <v>582905.28197605163</v>
      </c>
      <c r="S114" s="166">
        <f t="shared" si="44"/>
        <v>1.0268086250665553</v>
      </c>
      <c r="T114" s="167">
        <f t="shared" si="45"/>
        <v>0.88978047410154582</v>
      </c>
      <c r="U114" s="149" t="b">
        <f t="shared" si="55"/>
        <v>0</v>
      </c>
      <c r="V114" s="143">
        <f t="shared" si="46"/>
        <v>577431.09047660767</v>
      </c>
      <c r="W114" s="143">
        <f t="shared" si="47"/>
        <v>577431.09047660721</v>
      </c>
      <c r="X114" s="143">
        <f t="shared" si="48"/>
        <v>577431.09047660721</v>
      </c>
      <c r="Y114" s="143">
        <f>'[4]Hold Harmless Base-20'!L106</f>
        <v>190360.57751924935</v>
      </c>
      <c r="Z114" s="143">
        <f>'[4]Hold Harmless Base-20'!M106</f>
        <v>45900.85941350308</v>
      </c>
      <c r="AA114" s="143">
        <f>'[4]Hold Harmless Base-20'!N106</f>
        <v>161979.3673408895</v>
      </c>
      <c r="AB114" s="143">
        <f>'[4]Hold Harmless Base-20'!O106</f>
        <v>169445.58610730089</v>
      </c>
      <c r="AC114" s="143">
        <f t="shared" si="56"/>
        <v>567686.39038094273</v>
      </c>
      <c r="AD114" s="168">
        <f>'[4]Populations-merg-FY20'!M107</f>
        <v>0.53835800807537015</v>
      </c>
      <c r="AE114" s="169">
        <f t="shared" si="57"/>
        <v>0</v>
      </c>
      <c r="AF114" s="169">
        <f t="shared" si="58"/>
        <v>0</v>
      </c>
      <c r="AG114" s="169">
        <f t="shared" si="59"/>
        <v>0.95</v>
      </c>
      <c r="AH114" s="170">
        <f t="shared" si="60"/>
        <v>0.95</v>
      </c>
      <c r="AI114" s="143">
        <f t="shared" si="61"/>
        <v>539302.07086189557</v>
      </c>
      <c r="AJ114" s="143">
        <f t="shared" si="62"/>
        <v>0</v>
      </c>
      <c r="AK114" s="143">
        <f t="shared" si="63"/>
        <v>577431.09047660721</v>
      </c>
      <c r="AL114" s="143">
        <f t="shared" si="64"/>
        <v>576992.62192733842</v>
      </c>
      <c r="AM114" s="143">
        <f t="shared" si="65"/>
        <v>576992.62192733842</v>
      </c>
      <c r="AN114" s="143">
        <f t="shared" si="66"/>
        <v>0</v>
      </c>
      <c r="AO114" s="143">
        <f t="shared" si="67"/>
        <v>576992.62192733842</v>
      </c>
      <c r="AP114" s="143">
        <f t="shared" si="49"/>
        <v>576991.42174139549</v>
      </c>
      <c r="AQ114" s="143">
        <f t="shared" si="68"/>
        <v>576991.42174139549</v>
      </c>
      <c r="AR114" s="143">
        <f t="shared" si="69"/>
        <v>0</v>
      </c>
      <c r="AS114" s="143">
        <f t="shared" si="70"/>
        <v>576991.42174139549</v>
      </c>
      <c r="AT114" s="143">
        <f t="shared" si="50"/>
        <v>576991.42174139549</v>
      </c>
      <c r="AU114" s="127">
        <f t="shared" si="71"/>
        <v>576991.42174139549</v>
      </c>
      <c r="AV114" s="143">
        <f t="shared" si="72"/>
        <v>0</v>
      </c>
      <c r="AW114" s="143">
        <f>'[4]Populations-merg-FY20'!K107</f>
        <v>400</v>
      </c>
      <c r="AX114" s="151">
        <f t="shared" si="73"/>
        <v>1442.4785543534888</v>
      </c>
      <c r="AY114" s="152">
        <f>'[4]Populations-merg-FY20'!G107</f>
        <v>0</v>
      </c>
      <c r="AZ114" s="171">
        <f t="shared" si="74"/>
        <v>0</v>
      </c>
      <c r="BA114" s="172">
        <f t="shared" si="75"/>
        <v>576991.42174139549</v>
      </c>
      <c r="BB114" s="182">
        <f t="shared" si="42"/>
        <v>575548.94318704202</v>
      </c>
      <c r="BC114" s="392">
        <f>'[4]Spc Sch Calculations-FY20'!C105</f>
        <v>1</v>
      </c>
      <c r="BD114" s="200">
        <f t="shared" si="76"/>
        <v>1442.4785543534888</v>
      </c>
      <c r="BE114" s="393">
        <f>'[4]Spc Sch Calculations-FY20'!D105</f>
        <v>0</v>
      </c>
      <c r="BF114" s="186">
        <f t="shared" si="77"/>
        <v>0</v>
      </c>
      <c r="BG114" s="394">
        <f>'[4]Spc Sch Calculations-FY20'!E105</f>
        <v>0</v>
      </c>
      <c r="BH114" s="186">
        <f t="shared" si="78"/>
        <v>0</v>
      </c>
      <c r="BI114" s="392">
        <f>'[4]Spc Sch Calculations-FY20'!F105</f>
        <v>0</v>
      </c>
      <c r="BJ114" s="186">
        <f t="shared" si="79"/>
        <v>0</v>
      </c>
      <c r="BK114" s="395">
        <f t="shared" si="80"/>
        <v>1442.4785543534888</v>
      </c>
      <c r="BL114" s="13"/>
    </row>
    <row r="115" spans="1:64" ht="14.5" x14ac:dyDescent="0.35">
      <c r="A115" s="181">
        <v>4703240</v>
      </c>
      <c r="B115" s="143" t="s">
        <v>204</v>
      </c>
      <c r="C115" s="127">
        <f>'[4]2019-2020 PRELIMINARY-Merged'!F108</f>
        <v>472653.81972503749</v>
      </c>
      <c r="D115" s="127">
        <f>'[4]2019-2020 PRELIMINARY-Merged'!G108</f>
        <v>112903.44760903037</v>
      </c>
      <c r="E115" s="127">
        <f>'[4]2019-2020 PRELIMINARY-Merged'!H108</f>
        <v>194984.4830121352</v>
      </c>
      <c r="F115" s="127">
        <f>'[4]2019-2020 PRELIMINARY-Merged'!I108</f>
        <v>194296.0245277271</v>
      </c>
      <c r="G115" s="127">
        <f>'[4]2019-2020 PRELIMINARY-Merged'!J108</f>
        <v>974837.77487393026</v>
      </c>
      <c r="H115" s="127">
        <f>'[4]2019-2020 PRELIMINARY-Merged'!K108</f>
        <v>463383.0401430538</v>
      </c>
      <c r="I115" s="127">
        <f>'[4]2019-2020 PRELIMINARY-Merged'!L108</f>
        <v>113426.47355670809</v>
      </c>
      <c r="J115" s="127">
        <f>'[4]2019-2020 PRELIMINARY-Merged'!M108</f>
        <v>178981.12977489369</v>
      </c>
      <c r="K115" s="127">
        <f>'[4]2019-2020 PRELIMINARY-Merged'!N108</f>
        <v>183646.01396602206</v>
      </c>
      <c r="L115" s="127">
        <f>'[4]2019-2020 PRELIMINARY-Merged'!O108</f>
        <v>939436.65744067775</v>
      </c>
      <c r="M115" s="127">
        <f t="shared" si="51"/>
        <v>939436.65744067775</v>
      </c>
      <c r="N115" s="127">
        <f>'[4]Hold Harmless Base-20'!Y107</f>
        <v>955040.64236629696</v>
      </c>
      <c r="O115" s="162">
        <f t="shared" si="43"/>
        <v>-15603.98492561921</v>
      </c>
      <c r="P115" s="163" t="str">
        <f t="shared" si="52"/>
        <v>0</v>
      </c>
      <c r="Q115" s="387">
        <f t="shared" si="53"/>
        <v>0</v>
      </c>
      <c r="R115" s="165">
        <f t="shared" si="54"/>
        <v>939436.65744067775</v>
      </c>
      <c r="S115" s="166">
        <f t="shared" si="44"/>
        <v>0.98366144409628753</v>
      </c>
      <c r="T115" s="167">
        <f t="shared" si="45"/>
        <v>1</v>
      </c>
      <c r="U115" s="149" t="b">
        <f t="shared" si="55"/>
        <v>0</v>
      </c>
      <c r="V115" s="143">
        <f t="shared" si="46"/>
        <v>930614.20150582294</v>
      </c>
      <c r="W115" s="143">
        <f t="shared" si="47"/>
        <v>930614.20150582213</v>
      </c>
      <c r="X115" s="143">
        <f t="shared" si="48"/>
        <v>930614.20150582213</v>
      </c>
      <c r="Y115" s="143">
        <f>'[4]Hold Harmless Base-20'!L107</f>
        <v>463055.10438950837</v>
      </c>
      <c r="Z115" s="143">
        <f>'[4]Hold Harmless Base-20'!M107</f>
        <v>110610.58968897937</v>
      </c>
      <c r="AA115" s="143">
        <f>'[4]Hold Harmless Base-20'!N107</f>
        <v>191024.71273382119</v>
      </c>
      <c r="AB115" s="143">
        <f>'[4]Hold Harmless Base-20'!O107</f>
        <v>190350.23555398817</v>
      </c>
      <c r="AC115" s="143">
        <f t="shared" si="56"/>
        <v>955040.64236629696</v>
      </c>
      <c r="AD115" s="168">
        <f>'[4]Populations-merg-FY20'!M108</f>
        <v>0.17793367346938777</v>
      </c>
      <c r="AE115" s="169">
        <f t="shared" si="57"/>
        <v>0</v>
      </c>
      <c r="AF115" s="169">
        <f t="shared" si="58"/>
        <v>0.9</v>
      </c>
      <c r="AG115" s="169">
        <f t="shared" si="59"/>
        <v>0</v>
      </c>
      <c r="AH115" s="170">
        <f t="shared" si="60"/>
        <v>0.9</v>
      </c>
      <c r="AI115" s="143">
        <f t="shared" si="61"/>
        <v>859536.57812966732</v>
      </c>
      <c r="AJ115" s="143">
        <f t="shared" si="62"/>
        <v>0</v>
      </c>
      <c r="AK115" s="143">
        <f t="shared" si="63"/>
        <v>930614.20150582213</v>
      </c>
      <c r="AL115" s="143">
        <f t="shared" si="64"/>
        <v>929907.54565442621</v>
      </c>
      <c r="AM115" s="143">
        <f t="shared" si="65"/>
        <v>929907.54565442621</v>
      </c>
      <c r="AN115" s="143">
        <f t="shared" si="66"/>
        <v>0</v>
      </c>
      <c r="AO115" s="143">
        <f t="shared" si="67"/>
        <v>929907.54565442621</v>
      </c>
      <c r="AP115" s="143">
        <f t="shared" si="49"/>
        <v>929905.61138018745</v>
      </c>
      <c r="AQ115" s="143">
        <f t="shared" si="68"/>
        <v>929905.61138018745</v>
      </c>
      <c r="AR115" s="143">
        <f t="shared" si="69"/>
        <v>0</v>
      </c>
      <c r="AS115" s="143">
        <f t="shared" si="70"/>
        <v>929905.61138018745</v>
      </c>
      <c r="AT115" s="143">
        <f t="shared" si="50"/>
        <v>929905.61138018745</v>
      </c>
      <c r="AU115" s="127">
        <f t="shared" si="71"/>
        <v>929905.61138018745</v>
      </c>
      <c r="AV115" s="143">
        <f t="shared" si="72"/>
        <v>0</v>
      </c>
      <c r="AW115" s="143">
        <f>'[4]Populations-merg-FY20'!K108</f>
        <v>837</v>
      </c>
      <c r="AX115" s="151">
        <f t="shared" si="73"/>
        <v>1110.9983409560184</v>
      </c>
      <c r="AY115" s="152">
        <f>'[4]Populations-merg-FY20'!G108</f>
        <v>0</v>
      </c>
      <c r="AZ115" s="171">
        <f t="shared" si="74"/>
        <v>0</v>
      </c>
      <c r="BA115" s="172">
        <f t="shared" si="75"/>
        <v>929905.61138018745</v>
      </c>
      <c r="BB115" s="182">
        <f t="shared" si="42"/>
        <v>928794.61303923139</v>
      </c>
      <c r="BC115" s="392">
        <f>'[4]Spc Sch Calculations-FY20'!C106</f>
        <v>1</v>
      </c>
      <c r="BD115" s="200">
        <f t="shared" si="76"/>
        <v>1110.9983409560184</v>
      </c>
      <c r="BE115" s="393">
        <f>'[4]Spc Sch Calculations-FY20'!D106</f>
        <v>0</v>
      </c>
      <c r="BF115" s="186">
        <f t="shared" si="77"/>
        <v>0</v>
      </c>
      <c r="BG115" s="394">
        <f>'[4]Spc Sch Calculations-FY20'!E106</f>
        <v>0</v>
      </c>
      <c r="BH115" s="186">
        <f t="shared" si="78"/>
        <v>0</v>
      </c>
      <c r="BI115" s="392">
        <f>'[4]Spc Sch Calculations-FY20'!F106</f>
        <v>0</v>
      </c>
      <c r="BJ115" s="186">
        <f t="shared" si="79"/>
        <v>0</v>
      </c>
      <c r="BK115" s="395">
        <f t="shared" si="80"/>
        <v>1110.9983409560184</v>
      </c>
      <c r="BL115" s="13"/>
    </row>
    <row r="116" spans="1:64" ht="14.5" x14ac:dyDescent="0.35">
      <c r="A116" s="181">
        <v>4703270</v>
      </c>
      <c r="B116" s="143" t="s">
        <v>205</v>
      </c>
      <c r="C116" s="127">
        <f>'[4]2019-2020 PRELIMINARY-Merged'!F109</f>
        <v>386226.76400764176</v>
      </c>
      <c r="D116" s="127">
        <f>'[4]2019-2020 PRELIMINARY-Merged'!G109</f>
        <v>93129.263566424677</v>
      </c>
      <c r="E116" s="127">
        <f>'[4]2019-2020 PRELIMINARY-Merged'!H109</f>
        <v>164140.75269119503</v>
      </c>
      <c r="F116" s="127">
        <f>'[4]2019-2020 PRELIMINARY-Merged'!I109</f>
        <v>165854.48902138192</v>
      </c>
      <c r="G116" s="127">
        <f>'[4]2019-2020 PRELIMINARY-Merged'!J109</f>
        <v>809351.26928664336</v>
      </c>
      <c r="H116" s="127">
        <f>'[4]2019-2020 PRELIMINARY-Merged'!K109</f>
        <v>443500.09682344721</v>
      </c>
      <c r="I116" s="127">
        <f>'[4]2019-2020 PRELIMINARY-Merged'!L109</f>
        <v>108559.54501315446</v>
      </c>
      <c r="J116" s="127">
        <f>'[4]2019-2020 PRELIMINARY-Merged'!M109</f>
        <v>210439.78224214303</v>
      </c>
      <c r="K116" s="127">
        <f>'[4]2019-2020 PRELIMINARY-Merged'!N109</f>
        <v>215924.59069429943</v>
      </c>
      <c r="L116" s="127">
        <f>'[4]2019-2020 PRELIMINARY-Merged'!O109</f>
        <v>978424.01477304415</v>
      </c>
      <c r="M116" s="127">
        <f t="shared" si="51"/>
        <v>978424.01477304415</v>
      </c>
      <c r="N116" s="127">
        <f>'[4]Hold Harmless Base-20'!Y108</f>
        <v>692582.42878312035</v>
      </c>
      <c r="O116" s="162">
        <f t="shared" si="43"/>
        <v>285841.5859899238</v>
      </c>
      <c r="P116" s="163">
        <f t="shared" si="52"/>
        <v>285841.5859899238</v>
      </c>
      <c r="Q116" s="387">
        <f t="shared" si="53"/>
        <v>236082.42746600258</v>
      </c>
      <c r="R116" s="165">
        <f t="shared" si="54"/>
        <v>742341.58730704151</v>
      </c>
      <c r="S116" s="166">
        <f t="shared" si="44"/>
        <v>1.071845828678254</v>
      </c>
      <c r="T116" s="167">
        <f t="shared" si="45"/>
        <v>0.75871153620369336</v>
      </c>
      <c r="U116" s="149" t="b">
        <f t="shared" si="55"/>
        <v>0</v>
      </c>
      <c r="V116" s="143">
        <f t="shared" si="46"/>
        <v>735370.09445464541</v>
      </c>
      <c r="W116" s="143">
        <f t="shared" si="47"/>
        <v>735370.09445464483</v>
      </c>
      <c r="X116" s="143">
        <f t="shared" si="48"/>
        <v>735370.09445464483</v>
      </c>
      <c r="Y116" s="143">
        <f>'[4]Hold Harmless Base-20'!L108</f>
        <v>330504.04741222539</v>
      </c>
      <c r="Z116" s="143">
        <f>'[4]Hold Harmless Base-20'!M108</f>
        <v>79693.075181641892</v>
      </c>
      <c r="AA116" s="143">
        <f>'[4]Hold Harmless Base-20'!N108</f>
        <v>140459.40925175173</v>
      </c>
      <c r="AB116" s="143">
        <f>'[4]Hold Harmless Base-20'!O108</f>
        <v>141925.89693750138</v>
      </c>
      <c r="AC116" s="143">
        <f t="shared" si="56"/>
        <v>692582.42878312035</v>
      </c>
      <c r="AD116" s="168">
        <f>'[4]Populations-merg-FY20'!M109</f>
        <v>0.24382810118866199</v>
      </c>
      <c r="AE116" s="169">
        <f t="shared" si="57"/>
        <v>0</v>
      </c>
      <c r="AF116" s="169">
        <f t="shared" si="58"/>
        <v>0.9</v>
      </c>
      <c r="AG116" s="169">
        <f t="shared" si="59"/>
        <v>0</v>
      </c>
      <c r="AH116" s="170">
        <f t="shared" si="60"/>
        <v>0.9</v>
      </c>
      <c r="AI116" s="143">
        <f t="shared" si="61"/>
        <v>623324.18590480834</v>
      </c>
      <c r="AJ116" s="143">
        <f t="shared" si="62"/>
        <v>0</v>
      </c>
      <c r="AK116" s="143">
        <f t="shared" si="63"/>
        <v>735370.09445464483</v>
      </c>
      <c r="AL116" s="143">
        <f t="shared" si="64"/>
        <v>734811.69594820996</v>
      </c>
      <c r="AM116" s="143">
        <f t="shared" si="65"/>
        <v>734811.69594820996</v>
      </c>
      <c r="AN116" s="143">
        <f t="shared" si="66"/>
        <v>0</v>
      </c>
      <c r="AO116" s="143">
        <f t="shared" si="67"/>
        <v>734811.69594820996</v>
      </c>
      <c r="AP116" s="143">
        <f t="shared" si="49"/>
        <v>734810.16748729965</v>
      </c>
      <c r="AQ116" s="143">
        <f t="shared" si="68"/>
        <v>734810.16748729965</v>
      </c>
      <c r="AR116" s="143">
        <f t="shared" si="69"/>
        <v>0</v>
      </c>
      <c r="AS116" s="143">
        <f t="shared" si="70"/>
        <v>734810.16748729965</v>
      </c>
      <c r="AT116" s="143">
        <f t="shared" si="50"/>
        <v>734810.16748729965</v>
      </c>
      <c r="AU116" s="127">
        <f t="shared" si="71"/>
        <v>734810.16748729965</v>
      </c>
      <c r="AV116" s="143">
        <f t="shared" si="72"/>
        <v>0</v>
      </c>
      <c r="AW116" s="143">
        <f>'[4]Populations-merg-FY20'!K109</f>
        <v>800</v>
      </c>
      <c r="AX116" s="151">
        <f t="shared" si="73"/>
        <v>918.51270935912453</v>
      </c>
      <c r="AY116" s="152">
        <f>'[4]Populations-merg-FY20'!G109</f>
        <v>0</v>
      </c>
      <c r="AZ116" s="171">
        <f t="shared" si="74"/>
        <v>0</v>
      </c>
      <c r="BA116" s="172">
        <f t="shared" si="75"/>
        <v>734810.16748729965</v>
      </c>
      <c r="BB116" s="182">
        <f t="shared" si="42"/>
        <v>733891.65477794048</v>
      </c>
      <c r="BC116" s="392">
        <f>'[4]Spc Sch Calculations-FY20'!C107</f>
        <v>1</v>
      </c>
      <c r="BD116" s="200">
        <f t="shared" si="76"/>
        <v>918.51270935912453</v>
      </c>
      <c r="BE116" s="393">
        <f>'[4]Spc Sch Calculations-FY20'!D107</f>
        <v>0</v>
      </c>
      <c r="BF116" s="186">
        <f t="shared" si="77"/>
        <v>0</v>
      </c>
      <c r="BG116" s="394">
        <f>'[4]Spc Sch Calculations-FY20'!E107</f>
        <v>0</v>
      </c>
      <c r="BH116" s="186">
        <f t="shared" si="78"/>
        <v>0</v>
      </c>
      <c r="BI116" s="392">
        <f>'[4]Spc Sch Calculations-FY20'!F107</f>
        <v>0</v>
      </c>
      <c r="BJ116" s="186">
        <f t="shared" si="79"/>
        <v>0</v>
      </c>
      <c r="BK116" s="395">
        <f t="shared" si="80"/>
        <v>918.51270935912453</v>
      </c>
      <c r="BL116" s="13"/>
    </row>
    <row r="117" spans="1:64" ht="14.5" x14ac:dyDescent="0.35">
      <c r="A117" s="181">
        <v>4703300</v>
      </c>
      <c r="B117" s="143" t="s">
        <v>206</v>
      </c>
      <c r="C117" s="127">
        <f>'[4]2019-2020 PRELIMINARY-Merged'!F110</f>
        <v>111339.20015807929</v>
      </c>
      <c r="D117" s="127">
        <f>'[4]2019-2020 PRELIMINARY-Merged'!G110</f>
        <v>26595.74307299978</v>
      </c>
      <c r="E117" s="127">
        <f>'[4]2019-2020 PRELIMINARY-Merged'!H110</f>
        <v>83653.423759186597</v>
      </c>
      <c r="F117" s="127">
        <f>'[4]2019-2020 PRELIMINARY-Merged'!I110</f>
        <v>83358.057130790781</v>
      </c>
      <c r="G117" s="127">
        <f>'[4]2019-2020 PRELIMINARY-Merged'!J110</f>
        <v>304946.42412105645</v>
      </c>
      <c r="H117" s="127">
        <f>'[4]2019-2020 PRELIMINARY-Merged'!K110</f>
        <v>110460.79622003665</v>
      </c>
      <c r="I117" s="127">
        <f>'[4]2019-2020 PRELIMINARY-Merged'!L110</f>
        <v>27038.491908631255</v>
      </c>
      <c r="J117" s="127">
        <f>'[4]2019-2020 PRELIMINARY-Merged'!M110</f>
        <v>79470.752571227262</v>
      </c>
      <c r="K117" s="127">
        <f>'[4]2019-2020 PRELIMINARY-Merged'!N110</f>
        <v>79190.154274251239</v>
      </c>
      <c r="L117" s="127">
        <f>'[4]2019-2020 PRELIMINARY-Merged'!O110</f>
        <v>296160.19497414638</v>
      </c>
      <c r="M117" s="127">
        <f t="shared" si="51"/>
        <v>296160.19497414638</v>
      </c>
      <c r="N117" s="127">
        <f>'[4]Hold Harmless Base-20'!Y109</f>
        <v>301923.4410291703</v>
      </c>
      <c r="O117" s="162">
        <f t="shared" si="43"/>
        <v>-5763.2460550239193</v>
      </c>
      <c r="P117" s="163" t="str">
        <f t="shared" si="52"/>
        <v>0</v>
      </c>
      <c r="Q117" s="387">
        <f t="shared" si="53"/>
        <v>0</v>
      </c>
      <c r="R117" s="165">
        <f t="shared" si="54"/>
        <v>296160.19497414638</v>
      </c>
      <c r="S117" s="166">
        <f t="shared" si="44"/>
        <v>0.98091156474840557</v>
      </c>
      <c r="T117" s="167">
        <f t="shared" si="45"/>
        <v>1</v>
      </c>
      <c r="U117" s="149" t="b">
        <f t="shared" si="55"/>
        <v>0</v>
      </c>
      <c r="V117" s="143">
        <f t="shared" si="46"/>
        <v>293378.88955123932</v>
      </c>
      <c r="W117" s="143">
        <f t="shared" si="47"/>
        <v>293378.88955123909</v>
      </c>
      <c r="X117" s="143">
        <f t="shared" si="48"/>
        <v>293378.88955123909</v>
      </c>
      <c r="Y117" s="143">
        <f>'[4]Hold Harmless Base-20'!L109</f>
        <v>110235.47670727278</v>
      </c>
      <c r="Z117" s="143">
        <f>'[4]Hold Harmless Base-20'!M109</f>
        <v>26332.095181874127</v>
      </c>
      <c r="AA117" s="143">
        <f>'[4]Hold Harmless Base-20'!N109</f>
        <v>82824.153875693839</v>
      </c>
      <c r="AB117" s="143">
        <f>'[4]Hold Harmless Base-20'!O109</f>
        <v>82531.715264329599</v>
      </c>
      <c r="AC117" s="143">
        <f t="shared" si="56"/>
        <v>301923.4410291703</v>
      </c>
      <c r="AD117" s="168">
        <f>'[4]Populations-merg-FY20'!M110</f>
        <v>0.46062992125984253</v>
      </c>
      <c r="AE117" s="169">
        <f t="shared" si="57"/>
        <v>0</v>
      </c>
      <c r="AF117" s="169">
        <f t="shared" si="58"/>
        <v>0</v>
      </c>
      <c r="AG117" s="169">
        <f t="shared" si="59"/>
        <v>0.95</v>
      </c>
      <c r="AH117" s="170">
        <f t="shared" si="60"/>
        <v>0.95</v>
      </c>
      <c r="AI117" s="143">
        <f t="shared" si="61"/>
        <v>286827.26897771179</v>
      </c>
      <c r="AJ117" s="143">
        <f t="shared" si="62"/>
        <v>0</v>
      </c>
      <c r="AK117" s="143">
        <f t="shared" si="63"/>
        <v>293378.88955123909</v>
      </c>
      <c r="AL117" s="143">
        <f t="shared" si="64"/>
        <v>293156.11419637996</v>
      </c>
      <c r="AM117" s="143">
        <f t="shared" si="65"/>
        <v>293156.11419637996</v>
      </c>
      <c r="AN117" s="143">
        <f t="shared" si="66"/>
        <v>0</v>
      </c>
      <c r="AO117" s="143">
        <f t="shared" si="67"/>
        <v>293156.11419637996</v>
      </c>
      <c r="AP117" s="143">
        <f t="shared" si="49"/>
        <v>293155.50441068434</v>
      </c>
      <c r="AQ117" s="143">
        <f t="shared" si="68"/>
        <v>293155.50441068434</v>
      </c>
      <c r="AR117" s="143">
        <f t="shared" si="69"/>
        <v>0</v>
      </c>
      <c r="AS117" s="143">
        <f t="shared" si="70"/>
        <v>293155.50441068434</v>
      </c>
      <c r="AT117" s="143">
        <f t="shared" si="50"/>
        <v>293155.50441068434</v>
      </c>
      <c r="AU117" s="127">
        <f t="shared" si="71"/>
        <v>293155.50441068434</v>
      </c>
      <c r="AV117" s="143">
        <f t="shared" si="72"/>
        <v>0</v>
      </c>
      <c r="AW117" s="143">
        <f>'[4]Populations-merg-FY20'!K110</f>
        <v>234</v>
      </c>
      <c r="AX117" s="151">
        <f t="shared" si="73"/>
        <v>1252.8013009003605</v>
      </c>
      <c r="AY117" s="152">
        <f>'[4]Populations-merg-FY20'!G110</f>
        <v>0</v>
      </c>
      <c r="AZ117" s="171">
        <f t="shared" si="74"/>
        <v>0</v>
      </c>
      <c r="BA117" s="172">
        <f t="shared" si="75"/>
        <v>293155.50441068434</v>
      </c>
      <c r="BB117" s="182">
        <f t="shared" si="42"/>
        <v>293155.50441068434</v>
      </c>
      <c r="BC117" s="392">
        <f>'[4]Spc Sch Calculations-FY20'!C108</f>
        <v>0</v>
      </c>
      <c r="BD117" s="200">
        <f t="shared" si="76"/>
        <v>0</v>
      </c>
      <c r="BE117" s="393">
        <f>'[4]Spc Sch Calculations-FY20'!D108</f>
        <v>0</v>
      </c>
      <c r="BF117" s="186">
        <f t="shared" si="77"/>
        <v>0</v>
      </c>
      <c r="BG117" s="394">
        <f>'[4]Spc Sch Calculations-FY20'!E108</f>
        <v>0</v>
      </c>
      <c r="BH117" s="186">
        <f t="shared" si="78"/>
        <v>0</v>
      </c>
      <c r="BI117" s="392">
        <f>'[4]Spc Sch Calculations-FY20'!F108</f>
        <v>0</v>
      </c>
      <c r="BJ117" s="186">
        <f t="shared" si="79"/>
        <v>0</v>
      </c>
      <c r="BK117" s="395">
        <f t="shared" si="80"/>
        <v>0</v>
      </c>
      <c r="BL117" s="13"/>
    </row>
    <row r="118" spans="1:64" ht="14.5" x14ac:dyDescent="0.35">
      <c r="A118" s="181">
        <v>4703330</v>
      </c>
      <c r="B118" s="143" t="s">
        <v>207</v>
      </c>
      <c r="C118" s="127">
        <f>'[4]2019-2020 PRELIMINARY-Merged'!F111</f>
        <v>439607.69887048658</v>
      </c>
      <c r="D118" s="127">
        <f>'[4]2019-2020 PRELIMINARY-Merged'!G111</f>
        <v>106000.7877991826</v>
      </c>
      <c r="E118" s="127">
        <f>'[4]2019-2020 PRELIMINARY-Merged'!H111</f>
        <v>194552.22066565815</v>
      </c>
      <c r="F118" s="127">
        <f>'[4]2019-2020 PRELIMINARY-Merged'!I111</f>
        <v>196583.47252241397</v>
      </c>
      <c r="G118" s="127">
        <f>'[4]2019-2020 PRELIMINARY-Merged'!J111</f>
        <v>936744.17985774123</v>
      </c>
      <c r="H118" s="127">
        <f>'[4]2019-2020 PRELIMINARY-Merged'!K111</f>
        <v>413675.68184403708</v>
      </c>
      <c r="I118" s="127">
        <f>'[4]2019-2020 PRELIMINARY-Merged'!L111</f>
        <v>101259.15219782405</v>
      </c>
      <c r="J118" s="127">
        <f>'[4]2019-2020 PRELIMINARY-Merged'!M111</f>
        <v>175005.1323878651</v>
      </c>
      <c r="K118" s="127">
        <f>'[4]2019-2020 PRELIMINARY-Merged'!N111</f>
        <v>177901.99050972689</v>
      </c>
      <c r="L118" s="127">
        <f>'[4]2019-2020 PRELIMINARY-Merged'!O111</f>
        <v>867841.95693945314</v>
      </c>
      <c r="M118" s="127">
        <f t="shared" si="51"/>
        <v>867841.95693945314</v>
      </c>
      <c r="N118" s="127">
        <f>'[4]Hold Harmless Base-20'!Y110</f>
        <v>848443.13895896357</v>
      </c>
      <c r="O118" s="162">
        <f t="shared" si="43"/>
        <v>19398.817980489577</v>
      </c>
      <c r="P118" s="163">
        <f t="shared" si="52"/>
        <v>19398.817980489577</v>
      </c>
      <c r="Q118" s="387">
        <f t="shared" si="53"/>
        <v>16021.881571027097</v>
      </c>
      <c r="R118" s="165">
        <f t="shared" si="54"/>
        <v>851820.07536842604</v>
      </c>
      <c r="S118" s="166">
        <f t="shared" si="44"/>
        <v>1.0039801564234534</v>
      </c>
      <c r="T118" s="167">
        <f t="shared" si="45"/>
        <v>0.98153824962838843</v>
      </c>
      <c r="U118" s="149" t="b">
        <f t="shared" si="55"/>
        <v>0</v>
      </c>
      <c r="V118" s="143">
        <f t="shared" si="46"/>
        <v>843820.4459949712</v>
      </c>
      <c r="W118" s="143">
        <f t="shared" si="47"/>
        <v>843820.44599497051</v>
      </c>
      <c r="X118" s="143">
        <f t="shared" si="48"/>
        <v>843820.44599497051</v>
      </c>
      <c r="Y118" s="143">
        <f>'[4]Hold Harmless Base-20'!L110</f>
        <v>398168.61845551623</v>
      </c>
      <c r="Z118" s="143">
        <f>'[4]Hold Harmless Base-20'!M110</f>
        <v>96008.753581067969</v>
      </c>
      <c r="AA118" s="143">
        <f>'[4]Hold Harmless Base-20'!N110</f>
        <v>176212.99426496119</v>
      </c>
      <c r="AB118" s="143">
        <f>'[4]Hold Harmless Base-20'!O110</f>
        <v>178052.77265741822</v>
      </c>
      <c r="AC118" s="143">
        <f t="shared" si="56"/>
        <v>848443.13895896357</v>
      </c>
      <c r="AD118" s="168">
        <f>'[4]Populations-merg-FY20'!M111</f>
        <v>0.20905052748473071</v>
      </c>
      <c r="AE118" s="169">
        <f t="shared" si="57"/>
        <v>0</v>
      </c>
      <c r="AF118" s="169">
        <f t="shared" si="58"/>
        <v>0.9</v>
      </c>
      <c r="AG118" s="169">
        <f t="shared" si="59"/>
        <v>0</v>
      </c>
      <c r="AH118" s="170">
        <f t="shared" si="60"/>
        <v>0.9</v>
      </c>
      <c r="AI118" s="143">
        <f t="shared" si="61"/>
        <v>763598.82506306726</v>
      </c>
      <c r="AJ118" s="143">
        <f t="shared" si="62"/>
        <v>0</v>
      </c>
      <c r="AK118" s="143">
        <f t="shared" si="63"/>
        <v>843820.44599497051</v>
      </c>
      <c r="AL118" s="143">
        <f t="shared" si="64"/>
        <v>843179.69641826616</v>
      </c>
      <c r="AM118" s="143">
        <f t="shared" si="65"/>
        <v>843179.69641826616</v>
      </c>
      <c r="AN118" s="143">
        <f t="shared" si="66"/>
        <v>0</v>
      </c>
      <c r="AO118" s="143">
        <f t="shared" si="67"/>
        <v>843179.69641826616</v>
      </c>
      <c r="AP118" s="143">
        <f t="shared" si="49"/>
        <v>843177.94254416006</v>
      </c>
      <c r="AQ118" s="143">
        <f t="shared" si="68"/>
        <v>843177.94254416006</v>
      </c>
      <c r="AR118" s="143">
        <f t="shared" si="69"/>
        <v>0</v>
      </c>
      <c r="AS118" s="143">
        <f t="shared" si="70"/>
        <v>843177.94254416006</v>
      </c>
      <c r="AT118" s="143">
        <f t="shared" si="50"/>
        <v>843177.94254416006</v>
      </c>
      <c r="AU118" s="127">
        <f t="shared" si="71"/>
        <v>843177.94254416006</v>
      </c>
      <c r="AV118" s="143">
        <f t="shared" si="72"/>
        <v>0</v>
      </c>
      <c r="AW118" s="143">
        <f>'[4]Populations-merg-FY20'!K111</f>
        <v>753</v>
      </c>
      <c r="AX118" s="151">
        <f t="shared" si="73"/>
        <v>1119.7582238302259</v>
      </c>
      <c r="AY118" s="152">
        <f>'[4]Populations-merg-FY20'!G111</f>
        <v>0</v>
      </c>
      <c r="AZ118" s="171">
        <f t="shared" si="74"/>
        <v>0</v>
      </c>
      <c r="BA118" s="172">
        <f t="shared" si="75"/>
        <v>843177.94254416006</v>
      </c>
      <c r="BB118" s="182">
        <f t="shared" si="42"/>
        <v>842058.1843203298</v>
      </c>
      <c r="BC118" s="392">
        <f>'[4]Spc Sch Calculations-FY20'!C109</f>
        <v>0</v>
      </c>
      <c r="BD118" s="200">
        <f t="shared" si="76"/>
        <v>0</v>
      </c>
      <c r="BE118" s="393">
        <f>'[4]Spc Sch Calculations-FY20'!D109</f>
        <v>0</v>
      </c>
      <c r="BF118" s="186">
        <f t="shared" si="77"/>
        <v>0</v>
      </c>
      <c r="BG118" s="394">
        <f>'[4]Spc Sch Calculations-FY20'!E109</f>
        <v>0</v>
      </c>
      <c r="BH118" s="186">
        <f t="shared" si="78"/>
        <v>0</v>
      </c>
      <c r="BI118" s="392">
        <f>'[4]Spc Sch Calculations-FY20'!F109</f>
        <v>1</v>
      </c>
      <c r="BJ118" s="186">
        <f t="shared" si="79"/>
        <v>1119.7582238302259</v>
      </c>
      <c r="BK118" s="395">
        <f t="shared" si="80"/>
        <v>1119.7582238302259</v>
      </c>
      <c r="BL118" s="13"/>
    </row>
    <row r="119" spans="1:64" ht="14.5" x14ac:dyDescent="0.35">
      <c r="A119" s="181">
        <v>4703360</v>
      </c>
      <c r="B119" s="143" t="s">
        <v>208</v>
      </c>
      <c r="C119" s="127">
        <f>'[4]2019-2020 PRELIMINARY-Merged'!F112</f>
        <v>217710.47944062189</v>
      </c>
      <c r="D119" s="127">
        <f>'[4]2019-2020 PRELIMINARY-Merged'!G112</f>
        <v>52495.628243404695</v>
      </c>
      <c r="E119" s="127">
        <f>'[4]2019-2020 PRELIMINARY-Merged'!H112</f>
        <v>130345.23852791151</v>
      </c>
      <c r="F119" s="127">
        <f>'[4]2019-2020 PRELIMINARY-Merged'!I112</f>
        <v>131706.12768596486</v>
      </c>
      <c r="G119" s="127">
        <f>'[4]2019-2020 PRELIMINARY-Merged'!J112</f>
        <v>532257.47389790299</v>
      </c>
      <c r="H119" s="127">
        <f>'[4]2019-2020 PRELIMINARY-Merged'!K112</f>
        <v>241909.14372188027</v>
      </c>
      <c r="I119" s="127">
        <f>'[4]2019-2020 PRELIMINARY-Merged'!L112</f>
        <v>59214.297279902421</v>
      </c>
      <c r="J119" s="127">
        <f>'[4]2019-2020 PRELIMINARY-Merged'!M112</f>
        <v>154313.61300603251</v>
      </c>
      <c r="K119" s="127">
        <f>'[4]2019-2020 PRELIMINARY-Merged'!N112</f>
        <v>158335.57406244735</v>
      </c>
      <c r="L119" s="127">
        <f>'[4]2019-2020 PRELIMINARY-Merged'!O112</f>
        <v>613772.62807026249</v>
      </c>
      <c r="M119" s="127">
        <f t="shared" si="51"/>
        <v>613772.62807026249</v>
      </c>
      <c r="N119" s="127">
        <f>'[4]Hold Harmless Base-20'!Y111</f>
        <v>493027.51473820151</v>
      </c>
      <c r="O119" s="162">
        <f t="shared" si="43"/>
        <v>120745.11333206098</v>
      </c>
      <c r="P119" s="163">
        <f t="shared" si="52"/>
        <v>120745.11333206098</v>
      </c>
      <c r="Q119" s="387">
        <f t="shared" si="53"/>
        <v>99725.865154888292</v>
      </c>
      <c r="R119" s="165">
        <f t="shared" si="54"/>
        <v>514046.76291537419</v>
      </c>
      <c r="S119" s="166">
        <f t="shared" si="44"/>
        <v>1.0426330124563816</v>
      </c>
      <c r="T119" s="167">
        <f t="shared" si="45"/>
        <v>0.83751985573479815</v>
      </c>
      <c r="U119" s="149" t="b">
        <f t="shared" si="55"/>
        <v>0</v>
      </c>
      <c r="V119" s="143">
        <f t="shared" si="46"/>
        <v>509219.23688862653</v>
      </c>
      <c r="W119" s="143">
        <f t="shared" si="47"/>
        <v>509219.23688862612</v>
      </c>
      <c r="X119" s="143">
        <f t="shared" si="48"/>
        <v>509219.23688862612</v>
      </c>
      <c r="Y119" s="143">
        <f>'[4]Hold Harmless Base-20'!L111</f>
        <v>201664.16043912884</v>
      </c>
      <c r="Z119" s="143">
        <f>'[4]Hold Harmless Base-20'!M111</f>
        <v>48626.445652186318</v>
      </c>
      <c r="AA119" s="143">
        <f>'[4]Hold Harmless Base-20'!N111</f>
        <v>120738.16181245638</v>
      </c>
      <c r="AB119" s="143">
        <f>'[4]Hold Harmless Base-20'!O111</f>
        <v>121998.74683443</v>
      </c>
      <c r="AC119" s="143">
        <f t="shared" si="56"/>
        <v>493027.51473820151</v>
      </c>
      <c r="AD119" s="168">
        <f>'[4]Populations-merg-FY20'!M112</f>
        <v>0.35616438356164382</v>
      </c>
      <c r="AE119" s="169">
        <f t="shared" si="57"/>
        <v>0</v>
      </c>
      <c r="AF119" s="169">
        <f t="shared" si="58"/>
        <v>0</v>
      </c>
      <c r="AG119" s="169">
        <f t="shared" si="59"/>
        <v>0.95</v>
      </c>
      <c r="AH119" s="170">
        <f t="shared" si="60"/>
        <v>0.95</v>
      </c>
      <c r="AI119" s="143">
        <f t="shared" si="61"/>
        <v>468376.13900129142</v>
      </c>
      <c r="AJ119" s="143">
        <f t="shared" si="62"/>
        <v>0</v>
      </c>
      <c r="AK119" s="143">
        <f t="shared" si="63"/>
        <v>509219.23688862612</v>
      </c>
      <c r="AL119" s="143">
        <f t="shared" si="64"/>
        <v>508832.56456747686</v>
      </c>
      <c r="AM119" s="143">
        <f t="shared" si="65"/>
        <v>508832.56456747686</v>
      </c>
      <c r="AN119" s="143">
        <f t="shared" si="66"/>
        <v>0</v>
      </c>
      <c r="AO119" s="143">
        <f t="shared" si="67"/>
        <v>508832.56456747686</v>
      </c>
      <c r="AP119" s="143">
        <f t="shared" si="49"/>
        <v>508831.50615933072</v>
      </c>
      <c r="AQ119" s="143">
        <f t="shared" si="68"/>
        <v>508831.50615933072</v>
      </c>
      <c r="AR119" s="143">
        <f t="shared" si="69"/>
        <v>0</v>
      </c>
      <c r="AS119" s="143">
        <f t="shared" si="70"/>
        <v>508831.50615933072</v>
      </c>
      <c r="AT119" s="143">
        <f t="shared" si="50"/>
        <v>508831.50615933072</v>
      </c>
      <c r="AU119" s="127">
        <f t="shared" si="71"/>
        <v>508831.50615933072</v>
      </c>
      <c r="AV119" s="143">
        <f t="shared" si="72"/>
        <v>0</v>
      </c>
      <c r="AW119" s="143">
        <f>'[4]Populations-merg-FY20'!K112</f>
        <v>442</v>
      </c>
      <c r="AX119" s="151">
        <f t="shared" si="73"/>
        <v>1151.2025026229201</v>
      </c>
      <c r="AY119" s="152">
        <f>'[4]Populations-merg-FY20'!G112</f>
        <v>0</v>
      </c>
      <c r="AZ119" s="171">
        <f t="shared" si="74"/>
        <v>0</v>
      </c>
      <c r="BA119" s="172">
        <f t="shared" si="75"/>
        <v>508831.50615933072</v>
      </c>
      <c r="BB119" s="182">
        <f t="shared" si="42"/>
        <v>508831.50615933072</v>
      </c>
      <c r="BC119" s="392">
        <f>'[4]Spc Sch Calculations-FY20'!C110</f>
        <v>0</v>
      </c>
      <c r="BD119" s="200">
        <f t="shared" si="76"/>
        <v>0</v>
      </c>
      <c r="BE119" s="393">
        <f>'[4]Spc Sch Calculations-FY20'!D110</f>
        <v>0</v>
      </c>
      <c r="BF119" s="186">
        <f t="shared" si="77"/>
        <v>0</v>
      </c>
      <c r="BG119" s="394">
        <f>'[4]Spc Sch Calculations-FY20'!E110</f>
        <v>0</v>
      </c>
      <c r="BH119" s="186">
        <f t="shared" si="78"/>
        <v>0</v>
      </c>
      <c r="BI119" s="392">
        <f>'[4]Spc Sch Calculations-FY20'!F110</f>
        <v>0</v>
      </c>
      <c r="BJ119" s="186">
        <f t="shared" si="79"/>
        <v>0</v>
      </c>
      <c r="BK119" s="395">
        <f t="shared" si="80"/>
        <v>0</v>
      </c>
      <c r="BL119" s="13"/>
    </row>
    <row r="120" spans="1:64" ht="14.5" x14ac:dyDescent="0.35">
      <c r="A120" s="181">
        <v>4703390</v>
      </c>
      <c r="B120" s="143" t="s">
        <v>209</v>
      </c>
      <c r="C120" s="127">
        <f>'[4]2019-2020 PRELIMINARY-Merged'!F113</f>
        <v>223467.24692583064</v>
      </c>
      <c r="D120" s="127">
        <f>'[4]2019-2020 PRELIMINARY-Merged'!G113</f>
        <v>53883.733797917812</v>
      </c>
      <c r="E120" s="127">
        <f>'[4]2019-2020 PRELIMINARY-Merged'!H113</f>
        <v>136532.31885108308</v>
      </c>
      <c r="F120" s="127">
        <f>'[4]2019-2020 PRELIMINARY-Merged'!I113</f>
        <v>137957.80515612013</v>
      </c>
      <c r="G120" s="127">
        <f>'[4]2019-2020 PRELIMINARY-Merged'!J113</f>
        <v>551841.1047309516</v>
      </c>
      <c r="H120" s="127">
        <f>'[4]2019-2020 PRELIMINARY-Merged'!K113</f>
        <v>227549.24021327554</v>
      </c>
      <c r="I120" s="127">
        <f>'[4]2019-2020 PRELIMINARY-Merged'!L113</f>
        <v>55699.293331780369</v>
      </c>
      <c r="J120" s="127">
        <f>'[4]2019-2020 PRELIMINARY-Merged'!M113</f>
        <v>138642.51828772257</v>
      </c>
      <c r="K120" s="127">
        <f>'[4]2019-2020 PRELIMINARY-Merged'!N113</f>
        <v>142256.03493381856</v>
      </c>
      <c r="L120" s="127">
        <f>'[4]2019-2020 PRELIMINARY-Merged'!O113</f>
        <v>564147.08676659712</v>
      </c>
      <c r="M120" s="127">
        <f t="shared" si="51"/>
        <v>564147.08676659712</v>
      </c>
      <c r="N120" s="127">
        <f>'[4]Hold Harmless Base-20'!Y112</f>
        <v>490572.65628205519</v>
      </c>
      <c r="O120" s="162">
        <f t="shared" si="43"/>
        <v>73574.430484541925</v>
      </c>
      <c r="P120" s="163">
        <f t="shared" si="52"/>
        <v>73574.430484541925</v>
      </c>
      <c r="Q120" s="387">
        <f t="shared" si="53"/>
        <v>60766.630887751984</v>
      </c>
      <c r="R120" s="165">
        <f t="shared" si="54"/>
        <v>503380.45587884512</v>
      </c>
      <c r="S120" s="166">
        <f t="shared" si="44"/>
        <v>1.0261078546322935</v>
      </c>
      <c r="T120" s="167">
        <f t="shared" si="45"/>
        <v>0.89228583765975766</v>
      </c>
      <c r="U120" s="149" t="b">
        <f t="shared" si="55"/>
        <v>0</v>
      </c>
      <c r="V120" s="143">
        <f t="shared" si="46"/>
        <v>498653.09948362311</v>
      </c>
      <c r="W120" s="143">
        <f t="shared" si="47"/>
        <v>498653.0994836227</v>
      </c>
      <c r="X120" s="143">
        <f t="shared" si="48"/>
        <v>498653.0994836227</v>
      </c>
      <c r="Y120" s="143">
        <f>'[4]Hold Harmless Base-20'!L112</f>
        <v>198656.67848336691</v>
      </c>
      <c r="Z120" s="143">
        <f>'[4]Hold Harmless Base-20'!M112</f>
        <v>47901.263956274975</v>
      </c>
      <c r="AA120" s="143">
        <f>'[4]Hold Harmless Base-20'!N112</f>
        <v>121373.74645148944</v>
      </c>
      <c r="AB120" s="143">
        <f>'[4]Hold Harmless Base-20'!O112</f>
        <v>122640.96739092391</v>
      </c>
      <c r="AC120" s="143">
        <f t="shared" si="56"/>
        <v>490572.65628205519</v>
      </c>
      <c r="AD120" s="168">
        <f>'[4]Populations-merg-FY20'!M113</f>
        <v>0.29521492295214924</v>
      </c>
      <c r="AE120" s="169">
        <f t="shared" si="57"/>
        <v>0</v>
      </c>
      <c r="AF120" s="169">
        <f t="shared" si="58"/>
        <v>0.9</v>
      </c>
      <c r="AG120" s="169">
        <f t="shared" si="59"/>
        <v>0</v>
      </c>
      <c r="AH120" s="170">
        <f t="shared" si="60"/>
        <v>0.9</v>
      </c>
      <c r="AI120" s="143">
        <f t="shared" si="61"/>
        <v>441515.3906538497</v>
      </c>
      <c r="AJ120" s="143">
        <f t="shared" si="62"/>
        <v>0</v>
      </c>
      <c r="AK120" s="143">
        <f t="shared" si="63"/>
        <v>498653.0994836227</v>
      </c>
      <c r="AL120" s="143">
        <f t="shared" si="64"/>
        <v>498274.45049030561</v>
      </c>
      <c r="AM120" s="143">
        <f t="shared" si="65"/>
        <v>498274.45049030561</v>
      </c>
      <c r="AN120" s="143">
        <f t="shared" si="66"/>
        <v>0</v>
      </c>
      <c r="AO120" s="143">
        <f t="shared" si="67"/>
        <v>498274.45049030561</v>
      </c>
      <c r="AP120" s="143">
        <f t="shared" si="49"/>
        <v>498273.41404379229</v>
      </c>
      <c r="AQ120" s="143">
        <f t="shared" si="68"/>
        <v>498273.41404379229</v>
      </c>
      <c r="AR120" s="143">
        <f t="shared" si="69"/>
        <v>0</v>
      </c>
      <c r="AS120" s="143">
        <f t="shared" si="70"/>
        <v>498273.41404379229</v>
      </c>
      <c r="AT120" s="143">
        <f t="shared" si="50"/>
        <v>498273.41404379229</v>
      </c>
      <c r="AU120" s="127">
        <f t="shared" si="71"/>
        <v>498273.41404379229</v>
      </c>
      <c r="AV120" s="143">
        <f t="shared" si="72"/>
        <v>0</v>
      </c>
      <c r="AW120" s="143">
        <f>'[4]Populations-merg-FY20'!K113</f>
        <v>364</v>
      </c>
      <c r="AX120" s="151">
        <f t="shared" si="73"/>
        <v>1368.883005614814</v>
      </c>
      <c r="AY120" s="152">
        <f>'[4]Populations-merg-FY20'!G113</f>
        <v>0</v>
      </c>
      <c r="AZ120" s="171">
        <f t="shared" si="74"/>
        <v>0</v>
      </c>
      <c r="BA120" s="172">
        <f t="shared" si="75"/>
        <v>498273.41404379229</v>
      </c>
      <c r="BB120" s="182">
        <f t="shared" ref="BB120:BB156" si="81">BA120-BK120</f>
        <v>498273.41404379229</v>
      </c>
      <c r="BC120" s="392">
        <f>'[4]Spc Sch Calculations-FY20'!C111</f>
        <v>0</v>
      </c>
      <c r="BD120" s="200">
        <f t="shared" si="76"/>
        <v>0</v>
      </c>
      <c r="BE120" s="393">
        <f>'[4]Spc Sch Calculations-FY20'!D111</f>
        <v>0</v>
      </c>
      <c r="BF120" s="186">
        <f t="shared" si="77"/>
        <v>0</v>
      </c>
      <c r="BG120" s="394">
        <f>'[4]Spc Sch Calculations-FY20'!E111</f>
        <v>0</v>
      </c>
      <c r="BH120" s="186">
        <f t="shared" si="78"/>
        <v>0</v>
      </c>
      <c r="BI120" s="392">
        <f>'[4]Spc Sch Calculations-FY20'!F111</f>
        <v>0</v>
      </c>
      <c r="BJ120" s="186">
        <f t="shared" si="79"/>
        <v>0</v>
      </c>
      <c r="BK120" s="395">
        <f t="shared" si="80"/>
        <v>0</v>
      </c>
      <c r="BL120" s="13"/>
    </row>
    <row r="121" spans="1:64" ht="14.5" x14ac:dyDescent="0.35">
      <c r="A121" s="181">
        <v>4703420</v>
      </c>
      <c r="B121" s="143" t="s">
        <v>210</v>
      </c>
      <c r="C121" s="127">
        <f>'[4]2019-2020 PRELIMINARY-Merged'!F114</f>
        <v>92631.622261995421</v>
      </c>
      <c r="D121" s="127">
        <f>'[4]2019-2020 PRELIMINARY-Merged'!G114</f>
        <v>22335.880286256328</v>
      </c>
      <c r="E121" s="127">
        <f>'[4]2019-2020 PRELIMINARY-Merged'!H114</f>
        <v>43049.656392993675</v>
      </c>
      <c r="F121" s="127">
        <f>'[4]2019-2020 PRELIMINARY-Merged'!I114</f>
        <v>43499.122835380091</v>
      </c>
      <c r="G121" s="127">
        <f>'[4]2019-2020 PRELIMINARY-Merged'!J114</f>
        <v>201516.28177662552</v>
      </c>
      <c r="H121" s="127">
        <f>'[4]2019-2020 PRELIMINARY-Merged'!K114</f>
        <v>91682.460862630454</v>
      </c>
      <c r="I121" s="127">
        <f>'[4]2019-2020 PRELIMINARY-Merged'!L114</f>
        <v>22441.948284163933</v>
      </c>
      <c r="J121" s="127">
        <f>'[4]2019-2020 PRELIMINARY-Merged'!M114</f>
        <v>43462.581645168859</v>
      </c>
      <c r="K121" s="127">
        <f>'[4]2019-2020 PRELIMINARY-Merged'!N114</f>
        <v>44595.370952495134</v>
      </c>
      <c r="L121" s="127">
        <f>'[4]2019-2020 PRELIMINARY-Merged'!O114</f>
        <v>202182.36174445838</v>
      </c>
      <c r="M121" s="127">
        <f t="shared" si="51"/>
        <v>202182.36174445838</v>
      </c>
      <c r="N121" s="127">
        <f>'[4]Hold Harmless Base-20'!Y113</f>
        <v>188521.58592209048</v>
      </c>
      <c r="O121" s="162">
        <f t="shared" si="43"/>
        <v>13660.775822367897</v>
      </c>
      <c r="P121" s="163">
        <f t="shared" si="52"/>
        <v>13660.775822367897</v>
      </c>
      <c r="Q121" s="387">
        <f t="shared" si="53"/>
        <v>11282.714885745065</v>
      </c>
      <c r="R121" s="165">
        <f t="shared" si="54"/>
        <v>190899.64685871333</v>
      </c>
      <c r="S121" s="166">
        <f t="shared" si="44"/>
        <v>1.0126142633746229</v>
      </c>
      <c r="T121" s="167">
        <f t="shared" si="45"/>
        <v>0.94419535518135123</v>
      </c>
      <c r="U121" s="149" t="b">
        <f t="shared" si="55"/>
        <v>0</v>
      </c>
      <c r="V121" s="143">
        <f t="shared" si="46"/>
        <v>189106.86635664239</v>
      </c>
      <c r="W121" s="143">
        <f t="shared" si="47"/>
        <v>189106.86635664225</v>
      </c>
      <c r="X121" s="143">
        <f t="shared" si="48"/>
        <v>189106.86635664225</v>
      </c>
      <c r="Y121" s="143">
        <f>'[4]Hold Harmless Base-20'!L113</f>
        <v>86658.309598648979</v>
      </c>
      <c r="Z121" s="143">
        <f>'[4]Hold Harmless Base-20'!M113</f>
        <v>20895.560087787519</v>
      </c>
      <c r="AA121" s="143">
        <f>'[4]Hold Harmless Base-20'!N113</f>
        <v>40273.616727428147</v>
      </c>
      <c r="AB121" s="143">
        <f>'[4]Hold Harmless Base-20'!O113</f>
        <v>40694.099508225838</v>
      </c>
      <c r="AC121" s="143">
        <f t="shared" si="56"/>
        <v>188521.58592209048</v>
      </c>
      <c r="AD121" s="168">
        <f>'[4]Populations-merg-FY20'!M114</f>
        <v>0.24447717231222385</v>
      </c>
      <c r="AE121" s="169">
        <f t="shared" si="57"/>
        <v>0</v>
      </c>
      <c r="AF121" s="169">
        <f t="shared" si="58"/>
        <v>0.9</v>
      </c>
      <c r="AG121" s="169">
        <f t="shared" si="59"/>
        <v>0</v>
      </c>
      <c r="AH121" s="170">
        <f t="shared" si="60"/>
        <v>0.9</v>
      </c>
      <c r="AI121" s="143">
        <f t="shared" si="61"/>
        <v>169669.42732988144</v>
      </c>
      <c r="AJ121" s="143">
        <f t="shared" si="62"/>
        <v>0</v>
      </c>
      <c r="AK121" s="143">
        <f t="shared" si="63"/>
        <v>189106.86635664225</v>
      </c>
      <c r="AL121" s="143">
        <f t="shared" si="64"/>
        <v>188963.26928555322</v>
      </c>
      <c r="AM121" s="143">
        <f t="shared" si="65"/>
        <v>188963.26928555322</v>
      </c>
      <c r="AN121" s="143">
        <f t="shared" si="66"/>
        <v>0</v>
      </c>
      <c r="AO121" s="143">
        <f t="shared" si="67"/>
        <v>188963.26928555322</v>
      </c>
      <c r="AP121" s="143">
        <f t="shared" si="49"/>
        <v>188962.87622843101</v>
      </c>
      <c r="AQ121" s="143">
        <f t="shared" si="68"/>
        <v>188962.87622843101</v>
      </c>
      <c r="AR121" s="143">
        <f t="shared" si="69"/>
        <v>0</v>
      </c>
      <c r="AS121" s="143">
        <f t="shared" si="70"/>
        <v>188962.87622843101</v>
      </c>
      <c r="AT121" s="143">
        <f t="shared" si="50"/>
        <v>188962.87622843101</v>
      </c>
      <c r="AU121" s="127">
        <f t="shared" si="71"/>
        <v>188962.87622843101</v>
      </c>
      <c r="AV121" s="143">
        <f t="shared" si="72"/>
        <v>0</v>
      </c>
      <c r="AW121" s="143">
        <f>'[4]Populations-merg-FY20'!K114</f>
        <v>166</v>
      </c>
      <c r="AX121" s="151">
        <f t="shared" si="73"/>
        <v>1138.3305796893435</v>
      </c>
      <c r="AY121" s="152">
        <f>'[4]Populations-merg-FY20'!G114</f>
        <v>0</v>
      </c>
      <c r="AZ121" s="171">
        <f t="shared" si="74"/>
        <v>0</v>
      </c>
      <c r="BA121" s="172">
        <f t="shared" si="75"/>
        <v>188962.87622843101</v>
      </c>
      <c r="BB121" s="182">
        <f t="shared" si="81"/>
        <v>179856.23159091626</v>
      </c>
      <c r="BC121" s="392">
        <f>'[4]Spc Sch Calculations-FY20'!C112</f>
        <v>0</v>
      </c>
      <c r="BD121" s="200">
        <f t="shared" si="76"/>
        <v>0</v>
      </c>
      <c r="BE121" s="393">
        <f>'[4]Spc Sch Calculations-FY20'!D112</f>
        <v>0</v>
      </c>
      <c r="BF121" s="186">
        <f t="shared" si="77"/>
        <v>0</v>
      </c>
      <c r="BG121" s="394">
        <f>'[4]Spc Sch Calculations-FY20'!E112</f>
        <v>0</v>
      </c>
      <c r="BH121" s="186">
        <f t="shared" si="78"/>
        <v>0</v>
      </c>
      <c r="BI121" s="392">
        <f>'[4]Spc Sch Calculations-FY20'!F112</f>
        <v>8</v>
      </c>
      <c r="BJ121" s="186">
        <f t="shared" si="79"/>
        <v>9106.644637514748</v>
      </c>
      <c r="BK121" s="395">
        <f t="shared" si="80"/>
        <v>9106.644637514748</v>
      </c>
      <c r="BL121" s="13"/>
    </row>
    <row r="122" spans="1:64" ht="14.5" x14ac:dyDescent="0.35">
      <c r="A122" s="181">
        <v>4703450</v>
      </c>
      <c r="B122" s="143" t="s">
        <v>211</v>
      </c>
      <c r="C122" s="127">
        <f>'[4]2019-2020 PRELIMINARY-Merged'!F115</f>
        <v>309818.75920396211</v>
      </c>
      <c r="D122" s="127">
        <f>'[4]2019-2020 PRELIMINARY-Merged'!G115</f>
        <v>74705.31711561438</v>
      </c>
      <c r="E122" s="127">
        <f>'[4]2019-2020 PRELIMINARY-Merged'!H115</f>
        <v>139624.08002694134</v>
      </c>
      <c r="F122" s="127">
        <f>'[4]2019-2020 PRELIMINARY-Merged'!I115</f>
        <v>139131.09011801501</v>
      </c>
      <c r="G122" s="127">
        <f>'[4]2019-2020 PRELIMINARY-Merged'!J115</f>
        <v>663279.2464645328</v>
      </c>
      <c r="H122" s="127">
        <f>'[4]2019-2020 PRELIMINARY-Merged'!K115</f>
        <v>292721.10998309718</v>
      </c>
      <c r="I122" s="127">
        <f>'[4]2019-2020 PRELIMINARY-Merged'!L115</f>
        <v>71652.003557872798</v>
      </c>
      <c r="J122" s="127">
        <f>'[4]2019-2020 PRELIMINARY-Merged'!M115</f>
        <v>125661.67202424721</v>
      </c>
      <c r="K122" s="127">
        <f>'[4]2019-2020 PRELIMINARY-Merged'!N115</f>
        <v>127749.72823751497</v>
      </c>
      <c r="L122" s="127">
        <f>'[4]2019-2020 PRELIMINARY-Merged'!O115</f>
        <v>617784.51380273211</v>
      </c>
      <c r="M122" s="127">
        <f t="shared" si="51"/>
        <v>617784.51380273211</v>
      </c>
      <c r="N122" s="127">
        <f>'[4]Hold Harmless Base-20'!Y114</f>
        <v>641498.14545137109</v>
      </c>
      <c r="O122" s="162">
        <f t="shared" si="43"/>
        <v>-23713.631648638984</v>
      </c>
      <c r="P122" s="163" t="str">
        <f t="shared" si="52"/>
        <v>0</v>
      </c>
      <c r="Q122" s="387">
        <f t="shared" si="53"/>
        <v>0</v>
      </c>
      <c r="R122" s="165">
        <f t="shared" si="54"/>
        <v>617784.51380273211</v>
      </c>
      <c r="S122" s="166">
        <f t="shared" si="44"/>
        <v>0.96303398253481531</v>
      </c>
      <c r="T122" s="167">
        <f t="shared" si="45"/>
        <v>1</v>
      </c>
      <c r="U122" s="149" t="b">
        <f t="shared" si="55"/>
        <v>0</v>
      </c>
      <c r="V122" s="143">
        <f t="shared" si="46"/>
        <v>611982.76377829851</v>
      </c>
      <c r="W122" s="143">
        <f t="shared" si="47"/>
        <v>611982.76377829805</v>
      </c>
      <c r="X122" s="143">
        <f t="shared" si="48"/>
        <v>611982.76377829805</v>
      </c>
      <c r="Y122" s="143">
        <f>'[4]Hold Harmless Base-20'!L114</f>
        <v>299644.77332099696</v>
      </c>
      <c r="Z122" s="143">
        <f>'[4]Hold Harmless Base-20'!M114</f>
        <v>72252.105942509355</v>
      </c>
      <c r="AA122" s="143">
        <f>'[4]Hold Harmless Base-20'!N114</f>
        <v>135039.0335217976</v>
      </c>
      <c r="AB122" s="143">
        <f>'[4]Hold Harmless Base-20'!O114</f>
        <v>134562.23266606723</v>
      </c>
      <c r="AC122" s="143">
        <f t="shared" si="56"/>
        <v>641498.14545137109</v>
      </c>
      <c r="AD122" s="168">
        <f>'[4]Populations-merg-FY20'!M115</f>
        <v>0.21952207371405427</v>
      </c>
      <c r="AE122" s="169">
        <f t="shared" si="57"/>
        <v>0</v>
      </c>
      <c r="AF122" s="169">
        <f t="shared" si="58"/>
        <v>0.9</v>
      </c>
      <c r="AG122" s="169">
        <f t="shared" si="59"/>
        <v>0</v>
      </c>
      <c r="AH122" s="170">
        <f t="shared" si="60"/>
        <v>0.9</v>
      </c>
      <c r="AI122" s="143">
        <f t="shared" si="61"/>
        <v>577348.33090623398</v>
      </c>
      <c r="AJ122" s="143">
        <f t="shared" si="62"/>
        <v>0</v>
      </c>
      <c r="AK122" s="143">
        <f t="shared" si="63"/>
        <v>611982.76377829805</v>
      </c>
      <c r="AL122" s="143">
        <f t="shared" si="64"/>
        <v>611518.05864025303</v>
      </c>
      <c r="AM122" s="143">
        <f t="shared" si="65"/>
        <v>611518.05864025303</v>
      </c>
      <c r="AN122" s="143">
        <f t="shared" si="66"/>
        <v>0</v>
      </c>
      <c r="AO122" s="143">
        <f t="shared" si="67"/>
        <v>611518.05864025303</v>
      </c>
      <c r="AP122" s="143">
        <f t="shared" si="49"/>
        <v>611516.78663893114</v>
      </c>
      <c r="AQ122" s="143">
        <f t="shared" si="68"/>
        <v>611516.78663893114</v>
      </c>
      <c r="AR122" s="143">
        <f t="shared" si="69"/>
        <v>0</v>
      </c>
      <c r="AS122" s="143">
        <f t="shared" si="70"/>
        <v>611516.78663893114</v>
      </c>
      <c r="AT122" s="143">
        <f t="shared" si="50"/>
        <v>611516.78663893114</v>
      </c>
      <c r="AU122" s="127">
        <f t="shared" si="71"/>
        <v>611516.78663893114</v>
      </c>
      <c r="AV122" s="143">
        <f t="shared" si="72"/>
        <v>0</v>
      </c>
      <c r="AW122" s="143">
        <f>'[4]Populations-merg-FY20'!K115</f>
        <v>542</v>
      </c>
      <c r="AX122" s="151">
        <f t="shared" si="73"/>
        <v>1128.2597539463675</v>
      </c>
      <c r="AY122" s="152">
        <f>'[4]Populations-merg-FY20'!G115</f>
        <v>0</v>
      </c>
      <c r="AZ122" s="171">
        <f t="shared" si="74"/>
        <v>0</v>
      </c>
      <c r="BA122" s="172">
        <f t="shared" si="75"/>
        <v>611516.78663893114</v>
      </c>
      <c r="BB122" s="182">
        <f t="shared" si="81"/>
        <v>611516.78663893114</v>
      </c>
      <c r="BC122" s="392">
        <f>'[4]Spc Sch Calculations-FY20'!C113</f>
        <v>0</v>
      </c>
      <c r="BD122" s="200">
        <f t="shared" si="76"/>
        <v>0</v>
      </c>
      <c r="BE122" s="393">
        <f>'[4]Spc Sch Calculations-FY20'!D113</f>
        <v>0</v>
      </c>
      <c r="BF122" s="186">
        <f t="shared" si="77"/>
        <v>0</v>
      </c>
      <c r="BG122" s="394">
        <f>'[4]Spc Sch Calculations-FY20'!E113</f>
        <v>0</v>
      </c>
      <c r="BH122" s="186">
        <f t="shared" si="78"/>
        <v>0</v>
      </c>
      <c r="BI122" s="392">
        <f>'[4]Spc Sch Calculations-FY20'!F113</f>
        <v>0</v>
      </c>
      <c r="BJ122" s="186">
        <f t="shared" si="79"/>
        <v>0</v>
      </c>
      <c r="BK122" s="395">
        <f t="shared" si="80"/>
        <v>0</v>
      </c>
      <c r="BL122" s="13"/>
    </row>
    <row r="123" spans="1:64" ht="14.5" x14ac:dyDescent="0.35">
      <c r="A123" s="181">
        <v>4703480</v>
      </c>
      <c r="B123" s="143" t="s">
        <v>212</v>
      </c>
      <c r="C123" s="127">
        <f>'[4]2019-2020 PRELIMINARY-Merged'!F116</f>
        <v>1365400.5789917859</v>
      </c>
      <c r="D123" s="127">
        <f>'[4]2019-2020 PRELIMINARY-Merged'!G116</f>
        <v>329233.39924769907</v>
      </c>
      <c r="E123" s="127">
        <f>'[4]2019-2020 PRELIMINARY-Merged'!H116</f>
        <v>676407.89457926981</v>
      </c>
      <c r="F123" s="127">
        <f>'[4]2019-2020 PRELIMINARY-Merged'!I116</f>
        <v>683470.03340805031</v>
      </c>
      <c r="G123" s="127">
        <f>'[4]2019-2020 PRELIMINARY-Merged'!J116</f>
        <v>3054511.9062268054</v>
      </c>
      <c r="H123" s="127">
        <f>'[4]2019-2020 PRELIMINARY-Merged'!K116</f>
        <v>1442617.9986336788</v>
      </c>
      <c r="I123" s="127">
        <f>'[4]2019-2020 PRELIMINARY-Merged'!L116</f>
        <v>353122.70432672405</v>
      </c>
      <c r="J123" s="127">
        <f>'[4]2019-2020 PRELIMINARY-Merged'!M116</f>
        <v>730177.26761325123</v>
      </c>
      <c r="K123" s="127">
        <f>'[4]2019-2020 PRELIMINARY-Merged'!N116</f>
        <v>749208.28164637531</v>
      </c>
      <c r="L123" s="127">
        <f>'[4]2019-2020 PRELIMINARY-Merged'!O116</f>
        <v>3275126.252220029</v>
      </c>
      <c r="M123" s="127">
        <f t="shared" si="51"/>
        <v>3275126.252220029</v>
      </c>
      <c r="N123" s="127">
        <f>'[4]Hold Harmless Base-20'!Y115</f>
        <v>2906053.2098674248</v>
      </c>
      <c r="O123" s="162">
        <f t="shared" si="43"/>
        <v>369073.04235260421</v>
      </c>
      <c r="P123" s="163">
        <f t="shared" si="52"/>
        <v>369073.04235260421</v>
      </c>
      <c r="Q123" s="387">
        <f t="shared" si="53"/>
        <v>304824.99405785225</v>
      </c>
      <c r="R123" s="165">
        <f t="shared" si="54"/>
        <v>2970301.2581621767</v>
      </c>
      <c r="S123" s="166">
        <f t="shared" si="44"/>
        <v>1.0221083523442032</v>
      </c>
      <c r="T123" s="167">
        <f t="shared" si="45"/>
        <v>0.90692725391846252</v>
      </c>
      <c r="U123" s="149" t="b">
        <f t="shared" si="55"/>
        <v>0</v>
      </c>
      <c r="V123" s="143">
        <f t="shared" si="46"/>
        <v>2942406.5068175024</v>
      </c>
      <c r="W123" s="143">
        <f t="shared" si="47"/>
        <v>2942406.5068175001</v>
      </c>
      <c r="X123" s="143">
        <f t="shared" si="48"/>
        <v>2942406.5068175001</v>
      </c>
      <c r="Y123" s="143">
        <f>'[4]Hold Harmless Base-20'!L115</f>
        <v>1299037.9010293146</v>
      </c>
      <c r="Z123" s="143">
        <f>'[4]Hold Harmless Base-20'!M115</f>
        <v>313231.6409469241</v>
      </c>
      <c r="AA123" s="143">
        <f>'[4]Hold Harmless Base-20'!N115</f>
        <v>643532.38539178821</v>
      </c>
      <c r="AB123" s="143">
        <f>'[4]Hold Harmless Base-20'!O115</f>
        <v>650251.28249939799</v>
      </c>
      <c r="AC123" s="143">
        <f t="shared" si="56"/>
        <v>2906053.2098674248</v>
      </c>
      <c r="AD123" s="168">
        <f>'[4]Populations-merg-FY20'!M116</f>
        <v>0.21929676985195154</v>
      </c>
      <c r="AE123" s="169">
        <f t="shared" si="57"/>
        <v>0</v>
      </c>
      <c r="AF123" s="169">
        <f t="shared" si="58"/>
        <v>0.9</v>
      </c>
      <c r="AG123" s="169">
        <f t="shared" si="59"/>
        <v>0</v>
      </c>
      <c r="AH123" s="170">
        <f t="shared" si="60"/>
        <v>0.9</v>
      </c>
      <c r="AI123" s="143">
        <f t="shared" si="61"/>
        <v>2615447.8888806822</v>
      </c>
      <c r="AJ123" s="143">
        <f t="shared" si="62"/>
        <v>0</v>
      </c>
      <c r="AK123" s="143">
        <f t="shared" si="63"/>
        <v>2942406.5068175001</v>
      </c>
      <c r="AL123" s="143">
        <f t="shared" si="64"/>
        <v>2940172.2095417189</v>
      </c>
      <c r="AM123" s="143">
        <f t="shared" si="65"/>
        <v>2940172.2095417189</v>
      </c>
      <c r="AN123" s="143">
        <f t="shared" si="66"/>
        <v>0</v>
      </c>
      <c r="AO123" s="143">
        <f t="shared" si="67"/>
        <v>2940172.2095417189</v>
      </c>
      <c r="AP123" s="143">
        <f t="shared" si="49"/>
        <v>2940166.0937731261</v>
      </c>
      <c r="AQ123" s="143">
        <f t="shared" si="68"/>
        <v>2940166.0937731261</v>
      </c>
      <c r="AR123" s="143">
        <f t="shared" si="69"/>
        <v>0</v>
      </c>
      <c r="AS123" s="143">
        <f t="shared" si="70"/>
        <v>2940166.0937731261</v>
      </c>
      <c r="AT123" s="143">
        <f t="shared" si="50"/>
        <v>2940166.0937731261</v>
      </c>
      <c r="AU123" s="127">
        <f t="shared" si="71"/>
        <v>2940166.0937731261</v>
      </c>
      <c r="AV123" s="143">
        <f t="shared" si="72"/>
        <v>0</v>
      </c>
      <c r="AW123" s="143">
        <f>'[4]Populations-merg-FY20'!K116</f>
        <v>2607</v>
      </c>
      <c r="AX123" s="151">
        <f t="shared" si="73"/>
        <v>1127.7967371588516</v>
      </c>
      <c r="AY123" s="152">
        <f>'[4]Populations-merg-FY20'!G116</f>
        <v>23</v>
      </c>
      <c r="AZ123" s="171">
        <f t="shared" si="74"/>
        <v>25939.324954653584</v>
      </c>
      <c r="BA123" s="172">
        <f t="shared" si="75"/>
        <v>2914226.7688184725</v>
      </c>
      <c r="BB123" s="182">
        <f t="shared" si="81"/>
        <v>2910843.378606996</v>
      </c>
      <c r="BC123" s="392">
        <f>'[4]Spc Sch Calculations-FY20'!C114</f>
        <v>0</v>
      </c>
      <c r="BD123" s="200">
        <f t="shared" si="76"/>
        <v>0</v>
      </c>
      <c r="BE123" s="393">
        <f>'[4]Spc Sch Calculations-FY20'!D114</f>
        <v>0</v>
      </c>
      <c r="BF123" s="186">
        <f t="shared" si="77"/>
        <v>0</v>
      </c>
      <c r="BG123" s="394">
        <f>'[4]Spc Sch Calculations-FY20'!E114</f>
        <v>3</v>
      </c>
      <c r="BH123" s="186">
        <f t="shared" si="78"/>
        <v>3383.3902114765547</v>
      </c>
      <c r="BI123" s="392">
        <f>'[4]Spc Sch Calculations-FY20'!F114</f>
        <v>0</v>
      </c>
      <c r="BJ123" s="186">
        <f t="shared" si="79"/>
        <v>0</v>
      </c>
      <c r="BK123" s="395">
        <f t="shared" si="80"/>
        <v>3383.3902114765547</v>
      </c>
      <c r="BL123" s="13"/>
    </row>
    <row r="124" spans="1:64" ht="14.5" x14ac:dyDescent="0.35">
      <c r="A124" s="181">
        <v>4703510</v>
      </c>
      <c r="B124" s="143" t="s">
        <v>213</v>
      </c>
      <c r="C124" s="127">
        <f>'[4]2019-2020 PRELIMINARY-Merged'!F117</f>
        <v>598605.8262996003</v>
      </c>
      <c r="D124" s="127">
        <f>'[4]2019-2020 PRELIMINARY-Merged'!G117</f>
        <v>142989.77121859312</v>
      </c>
      <c r="E124" s="127">
        <f>'[4]2019-2020 PRELIMINARY-Merged'!H117</f>
        <v>292649.45759140892</v>
      </c>
      <c r="F124" s="127">
        <f>'[4]2019-2020 PRELIMINARY-Merged'!I117</f>
        <v>291616.15997242002</v>
      </c>
      <c r="G124" s="127">
        <f>'[4]2019-2020 PRELIMINARY-Merged'!J117</f>
        <v>1325861.2150820224</v>
      </c>
      <c r="H124" s="127">
        <f>'[4]2019-2020 PRELIMINARY-Merged'!K117</f>
        <v>572739.22840089002</v>
      </c>
      <c r="I124" s="127">
        <f>'[4]2019-2020 PRELIMINARY-Merged'!L117</f>
        <v>140194.58054625301</v>
      </c>
      <c r="J124" s="127">
        <f>'[4]2019-2020 PRELIMINARY-Merged'!M117</f>
        <v>262746.71145593858</v>
      </c>
      <c r="K124" s="127">
        <f>'[4]2019-2020 PRELIMINARY-Merged'!N117</f>
        <v>261818.99556820354</v>
      </c>
      <c r="L124" s="127">
        <f>'[4]2019-2020 PRELIMINARY-Merged'!O117</f>
        <v>1237499.5159712851</v>
      </c>
      <c r="M124" s="127">
        <f t="shared" si="51"/>
        <v>1237499.5159712851</v>
      </c>
      <c r="N124" s="127">
        <f>'[4]Hold Harmless Base-20'!Y116</f>
        <v>1298935.4528288059</v>
      </c>
      <c r="O124" s="162">
        <f t="shared" si="43"/>
        <v>-61435.936857520835</v>
      </c>
      <c r="P124" s="163" t="str">
        <f t="shared" si="52"/>
        <v>0</v>
      </c>
      <c r="Q124" s="387">
        <f t="shared" si="53"/>
        <v>0</v>
      </c>
      <c r="R124" s="165">
        <f t="shared" si="54"/>
        <v>1237499.5159712851</v>
      </c>
      <c r="S124" s="166">
        <f t="shared" si="44"/>
        <v>0.95270285623221196</v>
      </c>
      <c r="T124" s="167">
        <f t="shared" si="45"/>
        <v>1</v>
      </c>
      <c r="U124" s="149" t="b">
        <f t="shared" si="55"/>
        <v>0</v>
      </c>
      <c r="V124" s="143">
        <f t="shared" si="46"/>
        <v>1225877.886282271</v>
      </c>
      <c r="W124" s="143">
        <f t="shared" si="47"/>
        <v>1225877.8862822701</v>
      </c>
      <c r="X124" s="143">
        <f t="shared" si="48"/>
        <v>1225877.8862822701</v>
      </c>
      <c r="Y124" s="143">
        <f>'[4]Hold Harmless Base-20'!L116</f>
        <v>586449.26120893494</v>
      </c>
      <c r="Z124" s="143">
        <f>'[4]Hold Harmless Base-20'!M116</f>
        <v>140085.91631984682</v>
      </c>
      <c r="AA124" s="143">
        <f>'[4]Hold Harmless Base-20'!N116</f>
        <v>286706.29428818828</v>
      </c>
      <c r="AB124" s="143">
        <f>'[4]Hold Harmless Base-20'!O116</f>
        <v>285693.98101183586</v>
      </c>
      <c r="AC124" s="143">
        <f t="shared" si="56"/>
        <v>1298935.4528288059</v>
      </c>
      <c r="AD124" s="168">
        <f>'[4]Populations-merg-FY20'!M117</f>
        <v>0.21752971137521224</v>
      </c>
      <c r="AE124" s="169">
        <f t="shared" si="57"/>
        <v>0</v>
      </c>
      <c r="AF124" s="169">
        <f t="shared" si="58"/>
        <v>0.9</v>
      </c>
      <c r="AG124" s="169">
        <f t="shared" si="59"/>
        <v>0</v>
      </c>
      <c r="AH124" s="170">
        <f t="shared" si="60"/>
        <v>0.9</v>
      </c>
      <c r="AI124" s="143">
        <f t="shared" si="61"/>
        <v>1169041.9075459254</v>
      </c>
      <c r="AJ124" s="143">
        <f t="shared" si="62"/>
        <v>0</v>
      </c>
      <c r="AK124" s="143">
        <f t="shared" si="63"/>
        <v>1225877.8862822701</v>
      </c>
      <c r="AL124" s="143">
        <f t="shared" si="64"/>
        <v>1224947.0238689987</v>
      </c>
      <c r="AM124" s="143">
        <f t="shared" si="65"/>
        <v>1224947.0238689987</v>
      </c>
      <c r="AN124" s="143">
        <f t="shared" si="66"/>
        <v>0</v>
      </c>
      <c r="AO124" s="143">
        <f t="shared" si="67"/>
        <v>1224947.0238689987</v>
      </c>
      <c r="AP124" s="143">
        <f t="shared" si="49"/>
        <v>1224944.4758915324</v>
      </c>
      <c r="AQ124" s="143">
        <f t="shared" si="68"/>
        <v>1224944.4758915324</v>
      </c>
      <c r="AR124" s="143">
        <f t="shared" si="69"/>
        <v>0</v>
      </c>
      <c r="AS124" s="143">
        <f t="shared" si="70"/>
        <v>1224944.4758915324</v>
      </c>
      <c r="AT124" s="143">
        <f t="shared" si="50"/>
        <v>1224944.4758915324</v>
      </c>
      <c r="AU124" s="127">
        <f t="shared" si="71"/>
        <v>1224944.4758915324</v>
      </c>
      <c r="AV124" s="143">
        <f t="shared" si="72"/>
        <v>0</v>
      </c>
      <c r="AW124" s="143">
        <f>'[4]Populations-merg-FY20'!K117</f>
        <v>1025</v>
      </c>
      <c r="AX124" s="151">
        <f t="shared" si="73"/>
        <v>1195.0677813575926</v>
      </c>
      <c r="AY124" s="152">
        <f>'[4]Populations-merg-FY20'!G117</f>
        <v>0</v>
      </c>
      <c r="AZ124" s="171">
        <f t="shared" si="74"/>
        <v>0</v>
      </c>
      <c r="BA124" s="172">
        <f t="shared" si="75"/>
        <v>1224944.4758915324</v>
      </c>
      <c r="BB124" s="182">
        <f t="shared" si="81"/>
        <v>1223749.4081101748</v>
      </c>
      <c r="BC124" s="392">
        <f>'[4]Spc Sch Calculations-FY20'!C115</f>
        <v>1</v>
      </c>
      <c r="BD124" s="200">
        <f t="shared" si="76"/>
        <v>1195.0677813575926</v>
      </c>
      <c r="BE124" s="393">
        <f>'[4]Spc Sch Calculations-FY20'!D115</f>
        <v>0</v>
      </c>
      <c r="BF124" s="186">
        <f t="shared" si="77"/>
        <v>0</v>
      </c>
      <c r="BG124" s="394">
        <f>'[4]Spc Sch Calculations-FY20'!E115</f>
        <v>0</v>
      </c>
      <c r="BH124" s="186">
        <f t="shared" si="78"/>
        <v>0</v>
      </c>
      <c r="BI124" s="392">
        <f>'[4]Spc Sch Calculations-FY20'!F115</f>
        <v>0</v>
      </c>
      <c r="BJ124" s="186">
        <f t="shared" si="79"/>
        <v>0</v>
      </c>
      <c r="BK124" s="395">
        <f t="shared" si="80"/>
        <v>1195.0677813575926</v>
      </c>
      <c r="BL124" s="13"/>
    </row>
    <row r="125" spans="1:64" ht="14.5" x14ac:dyDescent="0.35">
      <c r="A125" s="181">
        <v>4703540</v>
      </c>
      <c r="B125" s="143" t="s">
        <v>214</v>
      </c>
      <c r="C125" s="127">
        <f>'[4]2019-2020 PRELIMINARY-Merged'!F118</f>
        <v>32884.995827280807</v>
      </c>
      <c r="D125" s="127">
        <f>'[4]2019-2020 PRELIMINARY-Merged'!G118</f>
        <v>7855.2827641771482</v>
      </c>
      <c r="E125" s="127">
        <f>'[4]2019-2020 PRELIMINARY-Merged'!H118</f>
        <v>22642.240156830823</v>
      </c>
      <c r="F125" s="127">
        <f>'[4]2019-2020 PRELIMINARY-Merged'!I118</f>
        <v>22562.294090861022</v>
      </c>
      <c r="G125" s="127">
        <f>'[4]2019-2020 PRELIMINARY-Merged'!J118</f>
        <v>85944.812839149803</v>
      </c>
      <c r="H125" s="127">
        <f>'[4]2019-2020 PRELIMINARY-Merged'!K118</f>
        <v>31240.746035916764</v>
      </c>
      <c r="I125" s="127">
        <f>'[4]2019-2020 PRELIMINARY-Merged'!L118</f>
        <v>7462.5186259682905</v>
      </c>
      <c r="J125" s="127">
        <f>'[4]2019-2020 PRELIMINARY-Merged'!M118</f>
        <v>21510.128148989283</v>
      </c>
      <c r="K125" s="127">
        <f>'[4]2019-2020 PRELIMINARY-Merged'!N118</f>
        <v>21434.17938631797</v>
      </c>
      <c r="L125" s="127">
        <f>'[4]2019-2020 PRELIMINARY-Merged'!O118</f>
        <v>81647.572197192319</v>
      </c>
      <c r="M125" s="127">
        <f t="shared" si="51"/>
        <v>81647.572197192319</v>
      </c>
      <c r="N125" s="127">
        <f>'[4]Hold Harmless Base-20'!Y117</f>
        <v>80856.227716234978</v>
      </c>
      <c r="O125" s="162">
        <f t="shared" si="43"/>
        <v>791.34448095734115</v>
      </c>
      <c r="P125" s="163">
        <f t="shared" si="52"/>
        <v>791.34448095734115</v>
      </c>
      <c r="Q125" s="387">
        <f t="shared" si="53"/>
        <v>653.58763449073024</v>
      </c>
      <c r="R125" s="165">
        <f t="shared" si="54"/>
        <v>80993.984562701589</v>
      </c>
      <c r="S125" s="166">
        <f t="shared" si="44"/>
        <v>1.001703725864507</v>
      </c>
      <c r="T125" s="167">
        <f t="shared" si="45"/>
        <v>0.9919950144639671</v>
      </c>
      <c r="U125" s="149" t="b">
        <f t="shared" si="55"/>
        <v>0</v>
      </c>
      <c r="V125" s="143">
        <f t="shared" si="46"/>
        <v>80233.352268727191</v>
      </c>
      <c r="W125" s="143">
        <f t="shared" si="47"/>
        <v>80233.352268727118</v>
      </c>
      <c r="X125" s="143">
        <f t="shared" si="48"/>
        <v>80233.352268727118</v>
      </c>
      <c r="Y125" s="143">
        <f>'[4]Hold Harmless Base-20'!L117</f>
        <v>30937.954522449541</v>
      </c>
      <c r="Z125" s="143">
        <f>'[4]Hold Harmless Base-20'!M117</f>
        <v>7390.1904137534957</v>
      </c>
      <c r="AA125" s="143">
        <f>'[4]Hold Harmless Base-20'!N117</f>
        <v>21301.647716107858</v>
      </c>
      <c r="AB125" s="143">
        <f>'[4]Hold Harmless Base-20'!O117</f>
        <v>21226.435063924077</v>
      </c>
      <c r="AC125" s="143">
        <f t="shared" si="56"/>
        <v>80856.227716234978</v>
      </c>
      <c r="AD125" s="168">
        <f>'[4]Populations-merg-FY20'!M118</f>
        <v>0.30864197530864196</v>
      </c>
      <c r="AE125" s="169">
        <f t="shared" si="57"/>
        <v>0</v>
      </c>
      <c r="AF125" s="169">
        <f t="shared" si="58"/>
        <v>0</v>
      </c>
      <c r="AG125" s="169">
        <f t="shared" si="59"/>
        <v>0.95</v>
      </c>
      <c r="AH125" s="170">
        <f t="shared" si="60"/>
        <v>0.95</v>
      </c>
      <c r="AI125" s="143">
        <f t="shared" si="61"/>
        <v>76813.416330423221</v>
      </c>
      <c r="AJ125" s="143">
        <f t="shared" si="62"/>
        <v>0</v>
      </c>
      <c r="AK125" s="143">
        <f t="shared" si="63"/>
        <v>80233.352268727118</v>
      </c>
      <c r="AL125" s="143">
        <f t="shared" si="64"/>
        <v>80172.42759364043</v>
      </c>
      <c r="AM125" s="143">
        <f t="shared" si="65"/>
        <v>80172.42759364043</v>
      </c>
      <c r="AN125" s="143">
        <f t="shared" si="66"/>
        <v>0</v>
      </c>
      <c r="AO125" s="143">
        <f t="shared" si="67"/>
        <v>80172.42759364043</v>
      </c>
      <c r="AP125" s="143">
        <f t="shared" si="49"/>
        <v>80172.260829253937</v>
      </c>
      <c r="AQ125" s="143">
        <f t="shared" si="68"/>
        <v>80172.260829253937</v>
      </c>
      <c r="AR125" s="143">
        <f t="shared" si="69"/>
        <v>0</v>
      </c>
      <c r="AS125" s="143">
        <f t="shared" si="70"/>
        <v>80172.260829253937</v>
      </c>
      <c r="AT125" s="143">
        <f t="shared" si="50"/>
        <v>80172.260829253937</v>
      </c>
      <c r="AU125" s="127">
        <f t="shared" si="71"/>
        <v>80172.260829253937</v>
      </c>
      <c r="AV125" s="143">
        <f t="shared" si="72"/>
        <v>0</v>
      </c>
      <c r="AW125" s="143">
        <f>'[4]Populations-merg-FY20'!K118</f>
        <v>50</v>
      </c>
      <c r="AX125" s="151">
        <f t="shared" si="73"/>
        <v>1603.4452165850787</v>
      </c>
      <c r="AY125" s="152">
        <f>'[4]Populations-merg-FY20'!G118</f>
        <v>0</v>
      </c>
      <c r="AZ125" s="171">
        <f t="shared" si="74"/>
        <v>0</v>
      </c>
      <c r="BA125" s="172">
        <f t="shared" si="75"/>
        <v>80172.260829253937</v>
      </c>
      <c r="BB125" s="182">
        <f t="shared" si="81"/>
        <v>80172.260829253937</v>
      </c>
      <c r="BC125" s="392">
        <f>'[4]Spc Sch Calculations-FY20'!C116</f>
        <v>0</v>
      </c>
      <c r="BD125" s="200">
        <f t="shared" si="76"/>
        <v>0</v>
      </c>
      <c r="BE125" s="393">
        <f>'[4]Spc Sch Calculations-FY20'!D116</f>
        <v>0</v>
      </c>
      <c r="BF125" s="186">
        <f t="shared" si="77"/>
        <v>0</v>
      </c>
      <c r="BG125" s="394">
        <f>'[4]Spc Sch Calculations-FY20'!E116</f>
        <v>0</v>
      </c>
      <c r="BH125" s="186">
        <f t="shared" si="78"/>
        <v>0</v>
      </c>
      <c r="BI125" s="392">
        <f>'[4]Spc Sch Calculations-FY20'!F116</f>
        <v>0</v>
      </c>
      <c r="BJ125" s="186">
        <f t="shared" si="79"/>
        <v>0</v>
      </c>
      <c r="BK125" s="395">
        <f t="shared" si="80"/>
        <v>0</v>
      </c>
      <c r="BL125" s="13"/>
    </row>
    <row r="126" spans="1:64" ht="14.5" x14ac:dyDescent="0.35">
      <c r="A126" s="181">
        <v>4703590</v>
      </c>
      <c r="B126" s="143" t="s">
        <v>215</v>
      </c>
      <c r="C126" s="127">
        <f>'[4]2019-2020 PRELIMINARY-Merged'!F119</f>
        <v>879738.74023962859</v>
      </c>
      <c r="D126" s="127">
        <f>'[4]2019-2020 PRELIMINARY-Merged'!G119</f>
        <v>212127.76701241179</v>
      </c>
      <c r="E126" s="127">
        <f>'[4]2019-2020 PRELIMINARY-Merged'!H119</f>
        <v>393388.63520098646</v>
      </c>
      <c r="F126" s="127">
        <f>'[4]2019-2020 PRELIMINARY-Merged'!I119</f>
        <v>397495.86868793739</v>
      </c>
      <c r="G126" s="127">
        <f>'[4]2019-2020 PRELIMINARY-Merged'!J119</f>
        <v>1882751.011140964</v>
      </c>
      <c r="H126" s="127">
        <f>'[4]2019-2020 PRELIMINARY-Merged'!K119</f>
        <v>832874.40349907626</v>
      </c>
      <c r="I126" s="127">
        <f>'[4]2019-2020 PRELIMINARY-Merged'!L119</f>
        <v>203870.22899107958</v>
      </c>
      <c r="J126" s="127">
        <f>'[4]2019-2020 PRELIMINARY-Merged'!M119</f>
        <v>373418.20770668337</v>
      </c>
      <c r="K126" s="127">
        <f>'[4]2019-2020 PRELIMINARY-Merged'!N119</f>
        <v>383150.81301541778</v>
      </c>
      <c r="L126" s="127">
        <f>'[4]2019-2020 PRELIMINARY-Merged'!O119</f>
        <v>1793313.6532122572</v>
      </c>
      <c r="M126" s="127">
        <f t="shared" si="51"/>
        <v>1793313.6532122572</v>
      </c>
      <c r="N126" s="127">
        <f>'[4]Hold Harmless Base-20'!Y118</f>
        <v>1727715.8061036093</v>
      </c>
      <c r="O126" s="162">
        <f t="shared" si="43"/>
        <v>65597.847108647926</v>
      </c>
      <c r="P126" s="163">
        <f t="shared" si="52"/>
        <v>65597.847108647926</v>
      </c>
      <c r="Q126" s="387">
        <f t="shared" si="53"/>
        <v>54178.607106172494</v>
      </c>
      <c r="R126" s="165">
        <f t="shared" si="54"/>
        <v>1739135.0461060847</v>
      </c>
      <c r="S126" s="166">
        <f t="shared" si="44"/>
        <v>1.0066094434988289</v>
      </c>
      <c r="T126" s="167">
        <f t="shared" si="45"/>
        <v>0.96978854925398827</v>
      </c>
      <c r="U126" s="149" t="b">
        <f t="shared" si="55"/>
        <v>0</v>
      </c>
      <c r="V126" s="143">
        <f t="shared" si="46"/>
        <v>1722802.4470026679</v>
      </c>
      <c r="W126" s="143">
        <f t="shared" si="47"/>
        <v>1722802.4470026665</v>
      </c>
      <c r="X126" s="143">
        <f t="shared" si="48"/>
        <v>1722802.4470026665</v>
      </c>
      <c r="Y126" s="143">
        <f>'[4]Hold Harmless Base-20'!L118</f>
        <v>807296.6195527825</v>
      </c>
      <c r="Z126" s="143">
        <f>'[4]Hold Harmless Base-20'!M118</f>
        <v>194660.09781012277</v>
      </c>
      <c r="AA126" s="143">
        <f>'[4]Hold Harmless Base-20'!N118</f>
        <v>360995.03277727024</v>
      </c>
      <c r="AB126" s="143">
        <f>'[4]Hold Harmless Base-20'!O118</f>
        <v>364764.05596343376</v>
      </c>
      <c r="AC126" s="143">
        <f t="shared" si="56"/>
        <v>1727715.8061036093</v>
      </c>
      <c r="AD126" s="168">
        <f>'[4]Populations-merg-FY20'!M119</f>
        <v>0.21189643107067879</v>
      </c>
      <c r="AE126" s="169">
        <f t="shared" si="57"/>
        <v>0</v>
      </c>
      <c r="AF126" s="169">
        <f t="shared" si="58"/>
        <v>0.9</v>
      </c>
      <c r="AG126" s="169">
        <f t="shared" si="59"/>
        <v>0</v>
      </c>
      <c r="AH126" s="170">
        <f t="shared" si="60"/>
        <v>0.9</v>
      </c>
      <c r="AI126" s="143">
        <f t="shared" si="61"/>
        <v>1554944.2254932483</v>
      </c>
      <c r="AJ126" s="143">
        <f t="shared" si="62"/>
        <v>0</v>
      </c>
      <c r="AK126" s="143">
        <f t="shared" si="63"/>
        <v>1722802.4470026665</v>
      </c>
      <c r="AL126" s="143">
        <f t="shared" si="64"/>
        <v>1721494.2481507643</v>
      </c>
      <c r="AM126" s="143">
        <f t="shared" si="65"/>
        <v>1721494.2481507643</v>
      </c>
      <c r="AN126" s="143">
        <f t="shared" si="66"/>
        <v>0</v>
      </c>
      <c r="AO126" s="143">
        <f t="shared" si="67"/>
        <v>1721494.2481507643</v>
      </c>
      <c r="AP126" s="143">
        <f t="shared" si="49"/>
        <v>1721490.667319539</v>
      </c>
      <c r="AQ126" s="143">
        <f t="shared" si="68"/>
        <v>1721490.667319539</v>
      </c>
      <c r="AR126" s="143">
        <f t="shared" si="69"/>
        <v>0</v>
      </c>
      <c r="AS126" s="143">
        <f t="shared" si="70"/>
        <v>1721490.667319539</v>
      </c>
      <c r="AT126" s="143">
        <f t="shared" si="50"/>
        <v>1721490.667319539</v>
      </c>
      <c r="AU126" s="127">
        <f t="shared" si="71"/>
        <v>1721490.667319539</v>
      </c>
      <c r="AV126" s="143">
        <f t="shared" si="72"/>
        <v>0</v>
      </c>
      <c r="AW126" s="143">
        <f>'[4]Populations-merg-FY20'!K119</f>
        <v>1514</v>
      </c>
      <c r="AX126" s="151">
        <f t="shared" si="73"/>
        <v>1137.0479969085463</v>
      </c>
      <c r="AY126" s="152">
        <f>'[4]Populations-merg-FY20'!G119</f>
        <v>82</v>
      </c>
      <c r="AZ126" s="171">
        <f t="shared" si="74"/>
        <v>93237.935746500792</v>
      </c>
      <c r="BA126" s="172">
        <f t="shared" si="75"/>
        <v>1628252.7315730383</v>
      </c>
      <c r="BB126" s="182">
        <f t="shared" si="81"/>
        <v>1625978.6355792212</v>
      </c>
      <c r="BC126" s="392">
        <f>'[4]Spc Sch Calculations-FY20'!C117</f>
        <v>2</v>
      </c>
      <c r="BD126" s="200">
        <f t="shared" si="76"/>
        <v>2274.0959938170927</v>
      </c>
      <c r="BE126" s="393">
        <f>'[4]Spc Sch Calculations-FY20'!D117</f>
        <v>0</v>
      </c>
      <c r="BF126" s="186">
        <f t="shared" si="77"/>
        <v>0</v>
      </c>
      <c r="BG126" s="394">
        <f>'[4]Spc Sch Calculations-FY20'!E117</f>
        <v>0</v>
      </c>
      <c r="BH126" s="186">
        <f t="shared" si="78"/>
        <v>0</v>
      </c>
      <c r="BI126" s="392">
        <f>'[4]Spc Sch Calculations-FY20'!F117</f>
        <v>0</v>
      </c>
      <c r="BJ126" s="186">
        <f t="shared" si="79"/>
        <v>0</v>
      </c>
      <c r="BK126" s="395">
        <f t="shared" si="80"/>
        <v>2274.0959938170927</v>
      </c>
      <c r="BL126" s="13"/>
    </row>
    <row r="127" spans="1:64" ht="14.5" x14ac:dyDescent="0.35">
      <c r="A127" s="181">
        <v>4703600</v>
      </c>
      <c r="B127" s="143" t="s">
        <v>216</v>
      </c>
      <c r="C127" s="127">
        <f>'[4]2019-2020 PRELIMINARY-Merged'!F120</f>
        <v>966613.59501641535</v>
      </c>
      <c r="D127" s="127">
        <f>'[4]2019-2020 PRELIMINARY-Merged'!G120</f>
        <v>218282.36120184892</v>
      </c>
      <c r="E127" s="127">
        <f>'[4]2019-2020 PRELIMINARY-Merged'!H120</f>
        <v>438404.15457830532</v>
      </c>
      <c r="F127" s="127">
        <f>'[4]2019-2020 PRELIMINARY-Merged'!I120</f>
        <v>442981.37939717295</v>
      </c>
      <c r="G127" s="127">
        <f>'[4]2019-2020 PRELIMINARY-Merged'!J120</f>
        <v>2066281.4901937426</v>
      </c>
      <c r="H127" s="127">
        <f>'[4]2019-2020 PRELIMINARY-Merged'!K120</f>
        <v>1014582.4132810368</v>
      </c>
      <c r="I127" s="127">
        <f>'[4]2019-2020 PRELIMINARY-Merged'!L120</f>
        <v>185495.23385385401</v>
      </c>
      <c r="J127" s="127">
        <f>'[4]2019-2020 PRELIMINARY-Merged'!M120</f>
        <v>469573.63974594686</v>
      </c>
      <c r="K127" s="127">
        <f>'[4]2019-2020 PRELIMINARY-Merged'!N120</f>
        <v>481812.39726958354</v>
      </c>
      <c r="L127" s="127">
        <f>'[4]2019-2020 PRELIMINARY-Merged'!O120</f>
        <v>2151463.6841504211</v>
      </c>
      <c r="M127" s="127">
        <f t="shared" si="51"/>
        <v>2151463.6841504211</v>
      </c>
      <c r="N127" s="127">
        <f>'[4]Hold Harmless Base-20'!Y119</f>
        <v>2013735.3288869027</v>
      </c>
      <c r="O127" s="162">
        <f t="shared" si="43"/>
        <v>137728.3552635184</v>
      </c>
      <c r="P127" s="163">
        <f t="shared" si="52"/>
        <v>137728.3552635184</v>
      </c>
      <c r="Q127" s="387">
        <f t="shared" si="53"/>
        <v>113752.67293212407</v>
      </c>
      <c r="R127" s="165">
        <f t="shared" si="54"/>
        <v>2037711.0112182971</v>
      </c>
      <c r="S127" s="166">
        <f t="shared" si="44"/>
        <v>1.0119060742429578</v>
      </c>
      <c r="T127" s="167">
        <f t="shared" si="45"/>
        <v>0.9471277745610458</v>
      </c>
      <c r="U127" s="149" t="b">
        <f t="shared" si="55"/>
        <v>0</v>
      </c>
      <c r="V127" s="143">
        <f t="shared" si="46"/>
        <v>2018574.4196641431</v>
      </c>
      <c r="W127" s="143">
        <f t="shared" si="47"/>
        <v>2018574.4196641415</v>
      </c>
      <c r="X127" s="143">
        <f t="shared" si="48"/>
        <v>2018574.4196641415</v>
      </c>
      <c r="Y127" s="143">
        <f>'[4]Hold Harmless Base-20'!L119</f>
        <v>942032.31984835747</v>
      </c>
      <c r="Z127" s="143">
        <f>'[4]Hold Harmless Base-20'!M119</f>
        <v>212731.37494146539</v>
      </c>
      <c r="AA127" s="143">
        <f>'[4]Hold Harmless Base-20'!N119</f>
        <v>427255.40474272484</v>
      </c>
      <c r="AB127" s="143">
        <f>'[4]Hold Harmless Base-20'!O119</f>
        <v>431716.22935435479</v>
      </c>
      <c r="AC127" s="143">
        <f t="shared" si="56"/>
        <v>2013735.3288869027</v>
      </c>
      <c r="AD127" s="168">
        <f>'[4]Populations-merg-FY20'!M120</f>
        <v>0.14728497820055489</v>
      </c>
      <c r="AE127" s="169">
        <f t="shared" si="57"/>
        <v>0.85</v>
      </c>
      <c r="AF127" s="169">
        <f t="shared" si="58"/>
        <v>0</v>
      </c>
      <c r="AG127" s="169">
        <f t="shared" si="59"/>
        <v>0</v>
      </c>
      <c r="AH127" s="170">
        <f t="shared" si="60"/>
        <v>0.85</v>
      </c>
      <c r="AI127" s="143">
        <f t="shared" si="61"/>
        <v>1711675.0295538672</v>
      </c>
      <c r="AJ127" s="143">
        <f t="shared" si="62"/>
        <v>0</v>
      </c>
      <c r="AK127" s="143">
        <f>IF($AJ127=0,X127,0)</f>
        <v>2018574.4196641415</v>
      </c>
      <c r="AL127" s="143">
        <f t="shared" si="64"/>
        <v>2017041.628285259</v>
      </c>
      <c r="AM127" s="143">
        <f t="shared" si="65"/>
        <v>2017041.628285259</v>
      </c>
      <c r="AN127" s="143">
        <f t="shared" si="66"/>
        <v>0</v>
      </c>
      <c r="AO127" s="143">
        <f t="shared" si="67"/>
        <v>2017041.628285259</v>
      </c>
      <c r="AP127" s="143">
        <f t="shared" si="49"/>
        <v>2017037.4326943336</v>
      </c>
      <c r="AQ127" s="143">
        <f t="shared" si="68"/>
        <v>2017037.4326943336</v>
      </c>
      <c r="AR127" s="143">
        <f t="shared" si="69"/>
        <v>0</v>
      </c>
      <c r="AS127" s="143">
        <f t="shared" si="70"/>
        <v>2017037.4326943336</v>
      </c>
      <c r="AT127" s="143">
        <f t="shared" si="50"/>
        <v>2017037.4326943336</v>
      </c>
      <c r="AU127" s="127">
        <f t="shared" si="71"/>
        <v>2017037.4326943336</v>
      </c>
      <c r="AV127" s="143">
        <f t="shared" si="72"/>
        <v>0</v>
      </c>
      <c r="AW127" s="143">
        <f>'[4]Populations-merg-FY20'!K120</f>
        <v>1858</v>
      </c>
      <c r="AX127" s="151">
        <f t="shared" si="73"/>
        <v>1085.59603481934</v>
      </c>
      <c r="AY127" s="152">
        <f>'[4]Populations-merg-FY20'!G120</f>
        <v>0</v>
      </c>
      <c r="AZ127" s="171">
        <f t="shared" si="74"/>
        <v>0</v>
      </c>
      <c r="BA127" s="172">
        <f t="shared" si="75"/>
        <v>2017037.4326943336</v>
      </c>
      <c r="BB127" s="182">
        <f t="shared" si="81"/>
        <v>2015951.8366595143</v>
      </c>
      <c r="BC127" s="392">
        <f>'[4]Spc Sch Calculations-FY20'!C118</f>
        <v>0</v>
      </c>
      <c r="BD127" s="200">
        <f t="shared" si="76"/>
        <v>0</v>
      </c>
      <c r="BE127" s="393">
        <f>'[4]Spc Sch Calculations-FY20'!D118</f>
        <v>0</v>
      </c>
      <c r="BF127" s="186">
        <f t="shared" si="77"/>
        <v>0</v>
      </c>
      <c r="BG127" s="394">
        <f>'[4]Spc Sch Calculations-FY20'!E118</f>
        <v>1</v>
      </c>
      <c r="BH127" s="186">
        <f t="shared" si="78"/>
        <v>1085.59603481934</v>
      </c>
      <c r="BI127" s="392">
        <f>'[4]Spc Sch Calculations-FY20'!F118</f>
        <v>0</v>
      </c>
      <c r="BJ127" s="186">
        <f t="shared" si="79"/>
        <v>0</v>
      </c>
      <c r="BK127" s="395">
        <f t="shared" si="80"/>
        <v>1085.59603481934</v>
      </c>
      <c r="BL127" s="13"/>
    </row>
    <row r="128" spans="1:64" ht="14.5" x14ac:dyDescent="0.35">
      <c r="A128" s="181">
        <v>4703660</v>
      </c>
      <c r="B128" s="143" t="s">
        <v>217</v>
      </c>
      <c r="C128" s="127">
        <f>'[4]2019-2020 PRELIMINARY-Merged'!F121</f>
        <v>82781.177465967048</v>
      </c>
      <c r="D128" s="127">
        <f>'[4]2019-2020 PRELIMINARY-Merged'!G121</f>
        <v>19774.050146214351</v>
      </c>
      <c r="E128" s="127">
        <f>'[4]2019-2020 PRELIMINARY-Merged'!H121</f>
        <v>57043.814274210607</v>
      </c>
      <c r="F128" s="127">
        <f>'[4]2019-2020 PRELIMINARY-Merged'!I121</f>
        <v>56842.40184736823</v>
      </c>
      <c r="G128" s="127">
        <f>'[4]2019-2020 PRELIMINARY-Merged'!J121</f>
        <v>216441.44373376021</v>
      </c>
      <c r="H128" s="127">
        <f>'[4]2019-2020 PRELIMINARY-Merged'!K121</f>
        <v>74291.627705141509</v>
      </c>
      <c r="I128" s="127">
        <f>'[4]2019-2020 PRELIMINARY-Merged'!L121</f>
        <v>17750.934422016257</v>
      </c>
      <c r="J128" s="127">
        <f>'[4]2019-2020 PRELIMINARY-Merged'!M121</f>
        <v>50740.275336502818</v>
      </c>
      <c r="K128" s="127">
        <f>'[4]2019-2020 PRELIMINARY-Merged'!N121</f>
        <v>50561.119680027099</v>
      </c>
      <c r="L128" s="127">
        <f>'[4]2019-2020 PRELIMINARY-Merged'!O121</f>
        <v>193343.95714368767</v>
      </c>
      <c r="M128" s="127">
        <f t="shared" si="51"/>
        <v>193343.95714368767</v>
      </c>
      <c r="N128" s="127">
        <f>'[4]Hold Harmless Base-20'!Y120</f>
        <v>212045.92270227915</v>
      </c>
      <c r="O128" s="162">
        <f t="shared" si="43"/>
        <v>-18701.965558591473</v>
      </c>
      <c r="P128" s="163" t="str">
        <f t="shared" si="52"/>
        <v>0</v>
      </c>
      <c r="Q128" s="387">
        <f t="shared" si="53"/>
        <v>0</v>
      </c>
      <c r="R128" s="165">
        <f t="shared" si="54"/>
        <v>193343.95714368767</v>
      </c>
      <c r="S128" s="166">
        <f t="shared" si="44"/>
        <v>0.91180228640920502</v>
      </c>
      <c r="T128" s="167">
        <f t="shared" si="45"/>
        <v>1</v>
      </c>
      <c r="U128" s="149" t="b">
        <f t="shared" si="55"/>
        <v>0</v>
      </c>
      <c r="V128" s="143">
        <f t="shared" si="46"/>
        <v>191528.22158700024</v>
      </c>
      <c r="W128" s="143">
        <f t="shared" si="47"/>
        <v>191528.22158700007</v>
      </c>
      <c r="X128" s="143">
        <f t="shared" si="48"/>
        <v>191528.22158700007</v>
      </c>
      <c r="Y128" s="143">
        <f>'[4]Hold Harmless Base-20'!L120</f>
        <v>81100.046531495871</v>
      </c>
      <c r="Z128" s="143">
        <f>'[4]Hold Harmless Base-20'!M120</f>
        <v>19372.476160216724</v>
      </c>
      <c r="AA128" s="143">
        <f>'[4]Hold Harmless Base-20'!N120</f>
        <v>55885.361063805023</v>
      </c>
      <c r="AB128" s="143">
        <f>'[4]Hold Harmless Base-20'!O120</f>
        <v>55688.038946761517</v>
      </c>
      <c r="AC128" s="143">
        <f t="shared" si="56"/>
        <v>212045.92270227915</v>
      </c>
      <c r="AD128" s="168">
        <f>'[4]Populations-merg-FY20'!M121</f>
        <v>0.34553775743707094</v>
      </c>
      <c r="AE128" s="169">
        <f t="shared" si="57"/>
        <v>0</v>
      </c>
      <c r="AF128" s="169">
        <f t="shared" si="58"/>
        <v>0</v>
      </c>
      <c r="AG128" s="169">
        <f t="shared" si="59"/>
        <v>0.95</v>
      </c>
      <c r="AH128" s="170">
        <f t="shared" si="60"/>
        <v>0.95</v>
      </c>
      <c r="AI128" s="143">
        <f t="shared" si="61"/>
        <v>201443.62656716519</v>
      </c>
      <c r="AJ128" s="143">
        <f t="shared" si="62"/>
        <v>201443.62656716519</v>
      </c>
      <c r="AK128" s="143">
        <f t="shared" si="63"/>
        <v>0</v>
      </c>
      <c r="AL128" s="143">
        <f t="shared" si="64"/>
        <v>0</v>
      </c>
      <c r="AM128" s="143">
        <f t="shared" si="65"/>
        <v>201443.62656716519</v>
      </c>
      <c r="AN128" s="143">
        <f t="shared" si="66"/>
        <v>0</v>
      </c>
      <c r="AO128" s="143">
        <f t="shared" si="67"/>
        <v>0</v>
      </c>
      <c r="AP128" s="143">
        <f t="shared" si="49"/>
        <v>0</v>
      </c>
      <c r="AQ128" s="143">
        <f t="shared" si="68"/>
        <v>201443.62656716519</v>
      </c>
      <c r="AR128" s="143">
        <f t="shared" si="69"/>
        <v>0</v>
      </c>
      <c r="AS128" s="143">
        <f t="shared" si="70"/>
        <v>0</v>
      </c>
      <c r="AT128" s="143">
        <f t="shared" si="50"/>
        <v>0</v>
      </c>
      <c r="AU128" s="127">
        <f t="shared" si="71"/>
        <v>201443.62656716519</v>
      </c>
      <c r="AV128" s="143">
        <f t="shared" si="72"/>
        <v>0</v>
      </c>
      <c r="AW128" s="143">
        <f>'[4]Populations-merg-FY20'!K121</f>
        <v>151</v>
      </c>
      <c r="AX128" s="151">
        <f t="shared" si="73"/>
        <v>1334.0637521004317</v>
      </c>
      <c r="AY128" s="152">
        <f>'[4]Populations-merg-FY20'!G121</f>
        <v>0</v>
      </c>
      <c r="AZ128" s="171">
        <f t="shared" si="74"/>
        <v>0</v>
      </c>
      <c r="BA128" s="172">
        <f t="shared" si="75"/>
        <v>201443.62656716519</v>
      </c>
      <c r="BB128" s="182">
        <f t="shared" si="81"/>
        <v>201443.62656716519</v>
      </c>
      <c r="BC128" s="392">
        <f>'[4]Spc Sch Calculations-FY20'!C119</f>
        <v>0</v>
      </c>
      <c r="BD128" s="200">
        <f t="shared" si="76"/>
        <v>0</v>
      </c>
      <c r="BE128" s="393">
        <f>'[4]Spc Sch Calculations-FY20'!D119</f>
        <v>0</v>
      </c>
      <c r="BF128" s="186">
        <f t="shared" si="77"/>
        <v>0</v>
      </c>
      <c r="BG128" s="394">
        <f>'[4]Spc Sch Calculations-FY20'!E119</f>
        <v>0</v>
      </c>
      <c r="BH128" s="186">
        <f t="shared" si="78"/>
        <v>0</v>
      </c>
      <c r="BI128" s="392">
        <f>'[4]Spc Sch Calculations-FY20'!F119</f>
        <v>0</v>
      </c>
      <c r="BJ128" s="186">
        <f t="shared" si="79"/>
        <v>0</v>
      </c>
      <c r="BK128" s="395">
        <f t="shared" si="80"/>
        <v>0</v>
      </c>
      <c r="BL128" s="13"/>
    </row>
    <row r="129" spans="1:64" ht="14.5" x14ac:dyDescent="0.35">
      <c r="A129" s="181">
        <v>4703690</v>
      </c>
      <c r="B129" s="143" t="s">
        <v>218</v>
      </c>
      <c r="C129" s="127">
        <f>'[4]2019-2020 PRELIMINARY-Merged'!F122</f>
        <v>2624182.4194756486</v>
      </c>
      <c r="D129" s="127">
        <f>'[4]2019-2020 PRELIMINARY-Merged'!G122</f>
        <v>0</v>
      </c>
      <c r="E129" s="127">
        <f>'[4]2019-2020 PRELIMINARY-Merged'!H122</f>
        <v>1546281.9116127698</v>
      </c>
      <c r="F129" s="127">
        <f>'[4]2019-2020 PRELIMINARY-Merged'!I122</f>
        <v>1562340.8818881146</v>
      </c>
      <c r="G129" s="127">
        <f>'[4]2019-2020 PRELIMINARY-Merged'!J122</f>
        <v>5732805.212976533</v>
      </c>
      <c r="H129" s="127">
        <f>'[4]2019-2020 PRELIMINARY-Merged'!K122</f>
        <v>2678839.12566627</v>
      </c>
      <c r="I129" s="127">
        <f>'[4]2019-2020 PRELIMINARY-Merged'!L122</f>
        <v>0</v>
      </c>
      <c r="J129" s="127">
        <f>'[4]2019-2020 PRELIMINARY-Merged'!M122</f>
        <v>1602811.5020793027</v>
      </c>
      <c r="K129" s="127">
        <f>'[4]2019-2020 PRELIMINARY-Merged'!N122</f>
        <v>1645486.0962498921</v>
      </c>
      <c r="L129" s="127">
        <f>'[4]2019-2020 PRELIMINARY-Merged'!O122</f>
        <v>5927136.7239954649</v>
      </c>
      <c r="M129" s="127">
        <f t="shared" si="51"/>
        <v>5927136.7239954649</v>
      </c>
      <c r="N129" s="127">
        <f>'[4]Hold Harmless Base-20'!Y121</f>
        <v>5243180.4123873338</v>
      </c>
      <c r="O129" s="162">
        <f t="shared" si="43"/>
        <v>683956.31160813104</v>
      </c>
      <c r="P129" s="163">
        <f t="shared" si="52"/>
        <v>683956.31160813104</v>
      </c>
      <c r="Q129" s="387">
        <f t="shared" si="53"/>
        <v>564893.54327481671</v>
      </c>
      <c r="R129" s="165">
        <f t="shared" si="54"/>
        <v>5362243.1807206478</v>
      </c>
      <c r="S129" s="166">
        <f t="shared" si="44"/>
        <v>1.0227081196847663</v>
      </c>
      <c r="T129" s="167">
        <f t="shared" si="45"/>
        <v>0.90469368776530867</v>
      </c>
      <c r="U129" s="149" t="b">
        <f t="shared" si="55"/>
        <v>0</v>
      </c>
      <c r="V129" s="143">
        <f t="shared" si="46"/>
        <v>5311885.1775501454</v>
      </c>
      <c r="W129" s="143">
        <f t="shared" si="47"/>
        <v>5311885.1775501408</v>
      </c>
      <c r="X129" s="143">
        <f t="shared" si="48"/>
        <v>5311885.1775501408</v>
      </c>
      <c r="Y129" s="143">
        <f>'[4]Hold Harmless Base-20'!L121</f>
        <v>2400057.4499167525</v>
      </c>
      <c r="Z129" s="143">
        <f>'[4]Hold Harmless Base-20'!M121</f>
        <v>0</v>
      </c>
      <c r="AA129" s="143">
        <f>'[4]Hold Harmless Base-20'!N121</f>
        <v>1414217.7746847693</v>
      </c>
      <c r="AB129" s="143">
        <f>'[4]Hold Harmless Base-20'!O121</f>
        <v>1428905.1877858122</v>
      </c>
      <c r="AC129" s="143">
        <f t="shared" si="56"/>
        <v>5243180.4123873338</v>
      </c>
      <c r="AD129" s="168">
        <f>'[4]Populations-merg-FY20'!M122</f>
        <v>0.10506606548383254</v>
      </c>
      <c r="AE129" s="169">
        <f t="shared" si="57"/>
        <v>0.85</v>
      </c>
      <c r="AF129" s="169">
        <f t="shared" si="58"/>
        <v>0</v>
      </c>
      <c r="AG129" s="169">
        <f t="shared" si="59"/>
        <v>0</v>
      </c>
      <c r="AH129" s="170">
        <f t="shared" si="60"/>
        <v>0.85</v>
      </c>
      <c r="AI129" s="143">
        <f t="shared" si="61"/>
        <v>4456703.3505292339</v>
      </c>
      <c r="AJ129" s="143">
        <f t="shared" si="62"/>
        <v>0</v>
      </c>
      <c r="AK129" s="143">
        <f t="shared" si="63"/>
        <v>5311885.1775501408</v>
      </c>
      <c r="AL129" s="143">
        <f t="shared" si="64"/>
        <v>5307851.6320308642</v>
      </c>
      <c r="AM129" s="143">
        <f t="shared" si="65"/>
        <v>5307851.6320308642</v>
      </c>
      <c r="AN129" s="143">
        <f t="shared" si="66"/>
        <v>0</v>
      </c>
      <c r="AO129" s="143">
        <f t="shared" si="67"/>
        <v>5307851.6320308642</v>
      </c>
      <c r="AP129" s="143">
        <f t="shared" si="49"/>
        <v>5307840.591319642</v>
      </c>
      <c r="AQ129" s="143">
        <f t="shared" si="68"/>
        <v>5307840.591319642</v>
      </c>
      <c r="AR129" s="143">
        <f t="shared" si="69"/>
        <v>0</v>
      </c>
      <c r="AS129" s="143">
        <f t="shared" si="70"/>
        <v>5307840.591319642</v>
      </c>
      <c r="AT129" s="143">
        <f t="shared" si="50"/>
        <v>5307840.591319642</v>
      </c>
      <c r="AU129" s="127">
        <f t="shared" si="71"/>
        <v>5307840.591319642</v>
      </c>
      <c r="AV129" s="143">
        <f t="shared" si="72"/>
        <v>0</v>
      </c>
      <c r="AW129" s="143">
        <f>'[4]Populations-merg-FY20'!K122</f>
        <v>4792.3784449140539</v>
      </c>
      <c r="AX129" s="151">
        <f t="shared" si="73"/>
        <v>1107.5587315005612</v>
      </c>
      <c r="AY129" s="152">
        <f>'[4]Populations-merg-FY20'!G122</f>
        <v>0</v>
      </c>
      <c r="AZ129" s="171">
        <f t="shared" si="74"/>
        <v>0</v>
      </c>
      <c r="BA129" s="172">
        <f t="shared" si="75"/>
        <v>5307840.591319642</v>
      </c>
      <c r="BB129" s="182">
        <f t="shared" si="81"/>
        <v>5292334.7690786337</v>
      </c>
      <c r="BC129" s="392">
        <f>'[4]Spc Sch Calculations-FY20'!C120</f>
        <v>1</v>
      </c>
      <c r="BD129" s="200">
        <f t="shared" si="76"/>
        <v>1107.5587315005612</v>
      </c>
      <c r="BE129" s="393">
        <f>'[4]Spc Sch Calculations-FY20'!D120</f>
        <v>0</v>
      </c>
      <c r="BF129" s="186">
        <f t="shared" si="77"/>
        <v>0</v>
      </c>
      <c r="BG129" s="394">
        <f>'[4]Spc Sch Calculations-FY20'!E120</f>
        <v>13</v>
      </c>
      <c r="BH129" s="186">
        <f t="shared" si="78"/>
        <v>14398.263509507295</v>
      </c>
      <c r="BI129" s="392">
        <f>'[4]Spc Sch Calculations-FY20'!F120</f>
        <v>0</v>
      </c>
      <c r="BJ129" s="186">
        <f t="shared" si="79"/>
        <v>0</v>
      </c>
      <c r="BK129" s="395">
        <f t="shared" si="80"/>
        <v>15505.822241007856</v>
      </c>
      <c r="BL129" s="13"/>
    </row>
    <row r="130" spans="1:64" ht="14.5" x14ac:dyDescent="0.35">
      <c r="A130" s="181">
        <v>4703720</v>
      </c>
      <c r="B130" s="143" t="s">
        <v>219</v>
      </c>
      <c r="C130" s="127">
        <f>'[4]2019-2020 PRELIMINARY-Merged'!F123</f>
        <v>523835.73052388808</v>
      </c>
      <c r="D130" s="127">
        <f>'[4]2019-2020 PRELIMINARY-Merged'!G123</f>
        <v>125129.33882846392</v>
      </c>
      <c r="E130" s="127">
        <f>'[4]2019-2020 PRELIMINARY-Merged'!H123</f>
        <v>302126.53603463055</v>
      </c>
      <c r="F130" s="127">
        <f>'[4]2019-2020 PRELIMINARY-Merged'!I123</f>
        <v>301059.77639363433</v>
      </c>
      <c r="G130" s="127">
        <f>'[4]2019-2020 PRELIMINARY-Merged'!J123</f>
        <v>1252151.3817806169</v>
      </c>
      <c r="H130" s="127">
        <f>'[4]2019-2020 PRELIMINARY-Merged'!K123</f>
        <v>518613.43825307203</v>
      </c>
      <c r="I130" s="127">
        <f>'[4]2019-2020 PRELIMINARY-Merged'!L123</f>
        <v>126945.71951102372</v>
      </c>
      <c r="J130" s="127">
        <f>'[4]2019-2020 PRELIMINARY-Merged'!M123</f>
        <v>271913.88243116753</v>
      </c>
      <c r="K130" s="127">
        <f>'[4]2019-2020 PRELIMINARY-Merged'!N123</f>
        <v>274573.47964490479</v>
      </c>
      <c r="L130" s="127">
        <f>'[4]2019-2020 PRELIMINARY-Merged'!O123</f>
        <v>1192046.5198401681</v>
      </c>
      <c r="M130" s="127">
        <f t="shared" si="51"/>
        <v>1192046.5198401681</v>
      </c>
      <c r="N130" s="127">
        <f>'[4]Hold Harmless Base-20'!Y122</f>
        <v>1226722.528423008</v>
      </c>
      <c r="O130" s="162">
        <f t="shared" si="43"/>
        <v>-34676.008582839975</v>
      </c>
      <c r="P130" s="163" t="str">
        <f t="shared" si="52"/>
        <v>0</v>
      </c>
      <c r="Q130" s="387">
        <f t="shared" si="53"/>
        <v>0</v>
      </c>
      <c r="R130" s="165">
        <f t="shared" si="54"/>
        <v>1192046.5198401681</v>
      </c>
      <c r="S130" s="166">
        <f t="shared" si="44"/>
        <v>0.97173280201561385</v>
      </c>
      <c r="T130" s="167">
        <f t="shared" si="45"/>
        <v>1</v>
      </c>
      <c r="U130" s="149" t="b">
        <f t="shared" si="55"/>
        <v>0</v>
      </c>
      <c r="V130" s="143">
        <f t="shared" si="46"/>
        <v>1180851.7492185512</v>
      </c>
      <c r="W130" s="143">
        <f t="shared" si="47"/>
        <v>1180851.74921855</v>
      </c>
      <c r="X130" s="143">
        <f t="shared" si="48"/>
        <v>1180851.74921855</v>
      </c>
      <c r="Y130" s="143">
        <f>'[4]Hold Harmless Base-20'!L122</f>
        <v>513197.60627726116</v>
      </c>
      <c r="Z130" s="143">
        <f>'[4]Hold Harmless Base-20'!M122</f>
        <v>122588.1959170703</v>
      </c>
      <c r="AA130" s="143">
        <f>'[4]Hold Harmless Base-20'!N122</f>
        <v>295990.91098796751</v>
      </c>
      <c r="AB130" s="143">
        <f>'[4]Hold Harmless Base-20'!O122</f>
        <v>294945.81524070923</v>
      </c>
      <c r="AC130" s="143">
        <f t="shared" si="56"/>
        <v>1226722.528423008</v>
      </c>
      <c r="AD130" s="168">
        <f>'[4]Populations-merg-FY20'!M123</f>
        <v>0.26552524666279742</v>
      </c>
      <c r="AE130" s="169">
        <f t="shared" si="57"/>
        <v>0</v>
      </c>
      <c r="AF130" s="169">
        <f t="shared" si="58"/>
        <v>0.9</v>
      </c>
      <c r="AG130" s="169">
        <f t="shared" si="59"/>
        <v>0</v>
      </c>
      <c r="AH130" s="170">
        <f t="shared" si="60"/>
        <v>0.9</v>
      </c>
      <c r="AI130" s="143">
        <f t="shared" si="61"/>
        <v>1104050.2755807072</v>
      </c>
      <c r="AJ130" s="143">
        <f t="shared" si="62"/>
        <v>0</v>
      </c>
      <c r="AK130" s="143">
        <f t="shared" si="63"/>
        <v>1180851.74921855</v>
      </c>
      <c r="AL130" s="143">
        <f t="shared" si="64"/>
        <v>1179955.0771101015</v>
      </c>
      <c r="AM130" s="143">
        <f t="shared" si="65"/>
        <v>1179955.0771101015</v>
      </c>
      <c r="AN130" s="143">
        <f t="shared" si="66"/>
        <v>0</v>
      </c>
      <c r="AO130" s="143">
        <f t="shared" si="67"/>
        <v>1179955.0771101015</v>
      </c>
      <c r="AP130" s="143">
        <f t="shared" si="49"/>
        <v>1179952.6227191039</v>
      </c>
      <c r="AQ130" s="143">
        <f t="shared" si="68"/>
        <v>1179952.6227191039</v>
      </c>
      <c r="AR130" s="143">
        <f t="shared" si="69"/>
        <v>0</v>
      </c>
      <c r="AS130" s="143">
        <f t="shared" si="70"/>
        <v>1179952.6227191039</v>
      </c>
      <c r="AT130" s="143">
        <f t="shared" si="50"/>
        <v>1179952.6227191039</v>
      </c>
      <c r="AU130" s="127">
        <f t="shared" si="71"/>
        <v>1179952.6227191039</v>
      </c>
      <c r="AV130" s="143">
        <f t="shared" si="72"/>
        <v>0</v>
      </c>
      <c r="AW130" s="143">
        <f>'[4]Populations-merg-FY20'!K123</f>
        <v>915</v>
      </c>
      <c r="AX130" s="151">
        <f t="shared" si="73"/>
        <v>1289.5657078897311</v>
      </c>
      <c r="AY130" s="152">
        <f>'[4]Populations-merg-FY20'!G123</f>
        <v>0</v>
      </c>
      <c r="AZ130" s="171">
        <f t="shared" si="74"/>
        <v>0</v>
      </c>
      <c r="BA130" s="172">
        <f t="shared" si="75"/>
        <v>1179952.6227191039</v>
      </c>
      <c r="BB130" s="182">
        <f t="shared" si="81"/>
        <v>1173504.7941796554</v>
      </c>
      <c r="BC130" s="392">
        <f>'[4]Spc Sch Calculations-FY20'!C121</f>
        <v>2</v>
      </c>
      <c r="BD130" s="200">
        <f t="shared" si="76"/>
        <v>2579.1314157794623</v>
      </c>
      <c r="BE130" s="393">
        <f>'[4]Spc Sch Calculations-FY20'!D121</f>
        <v>0</v>
      </c>
      <c r="BF130" s="186">
        <f t="shared" si="77"/>
        <v>0</v>
      </c>
      <c r="BG130" s="394">
        <f>'[4]Spc Sch Calculations-FY20'!E121</f>
        <v>0</v>
      </c>
      <c r="BH130" s="186">
        <f t="shared" si="78"/>
        <v>0</v>
      </c>
      <c r="BI130" s="392">
        <f>'[4]Spc Sch Calculations-FY20'!F121</f>
        <v>3</v>
      </c>
      <c r="BJ130" s="186">
        <f t="shared" si="79"/>
        <v>3868.6971236691934</v>
      </c>
      <c r="BK130" s="395">
        <f t="shared" si="80"/>
        <v>6447.8285394486556</v>
      </c>
      <c r="BL130" s="13"/>
    </row>
    <row r="131" spans="1:64" ht="14.5" x14ac:dyDescent="0.35">
      <c r="A131" s="181">
        <v>4703750</v>
      </c>
      <c r="B131" s="143" t="s">
        <v>220</v>
      </c>
      <c r="C131" s="127">
        <f>'[4]2019-2020 PRELIMINARY-Merged'!F124</f>
        <v>335462.54163807386</v>
      </c>
      <c r="D131" s="127">
        <f>'[4]2019-2020 PRELIMINARY-Merged'!G124</f>
        <v>80888.696403900045</v>
      </c>
      <c r="E131" s="127">
        <f>'[4]2019-2020 PRELIMINARY-Merged'!H124</f>
        <v>165118.07306214198</v>
      </c>
      <c r="F131" s="127">
        <f>'[4]2019-2020 PRELIMINARY-Merged'!I124</f>
        <v>166842.01325333523</v>
      </c>
      <c r="G131" s="127">
        <f>'[4]2019-2020 PRELIMINARY-Merged'!J124</f>
        <v>748311.32435745117</v>
      </c>
      <c r="H131" s="127">
        <f>'[4]2019-2020 PRELIMINARY-Merged'!K124</f>
        <v>324754.74088690773</v>
      </c>
      <c r="I131" s="127">
        <f>'[4]2019-2020 PRELIMINARY-Merged'!L124</f>
        <v>79493.166211375879</v>
      </c>
      <c r="J131" s="127">
        <f>'[4]2019-2020 PRELIMINARY-Merged'!M124</f>
        <v>155115.72174603303</v>
      </c>
      <c r="K131" s="127">
        <f>'[4]2019-2020 PRELIMINARY-Merged'!N124</f>
        <v>159158.58860623563</v>
      </c>
      <c r="L131" s="127">
        <f>'[4]2019-2020 PRELIMINARY-Merged'!O124</f>
        <v>718522.21745055239</v>
      </c>
      <c r="M131" s="127">
        <f t="shared" si="51"/>
        <v>718522.21745055239</v>
      </c>
      <c r="N131" s="127">
        <f>'[4]Hold Harmless Base-20'!Y123</f>
        <v>664336.34821439488</v>
      </c>
      <c r="O131" s="162">
        <f t="shared" si="43"/>
        <v>54185.869236157509</v>
      </c>
      <c r="P131" s="163">
        <f t="shared" si="52"/>
        <v>54185.869236157509</v>
      </c>
      <c r="Q131" s="387">
        <f t="shared" si="53"/>
        <v>44753.220562099734</v>
      </c>
      <c r="R131" s="165">
        <f t="shared" si="54"/>
        <v>673768.99688845268</v>
      </c>
      <c r="S131" s="166">
        <f t="shared" si="44"/>
        <v>1.0141986039141331</v>
      </c>
      <c r="T131" s="167">
        <f t="shared" si="45"/>
        <v>0.93771491058287348</v>
      </c>
      <c r="U131" s="149" t="b">
        <f t="shared" si="55"/>
        <v>0</v>
      </c>
      <c r="V131" s="143">
        <f t="shared" si="46"/>
        <v>667441.48429008992</v>
      </c>
      <c r="W131" s="143">
        <f t="shared" si="47"/>
        <v>667441.48429008934</v>
      </c>
      <c r="X131" s="143">
        <f t="shared" si="48"/>
        <v>667441.48429008934</v>
      </c>
      <c r="Y131" s="143">
        <f>'[4]Hold Harmless Base-20'!L123</f>
        <v>297817.16863087629</v>
      </c>
      <c r="Z131" s="143">
        <f>'[4]Hold Harmless Base-20'!M123</f>
        <v>71811.423175951742</v>
      </c>
      <c r="AA131" s="143">
        <f>'[4]Hold Harmless Base-20'!N123</f>
        <v>146588.63779255433</v>
      </c>
      <c r="AB131" s="143">
        <f>'[4]Hold Harmless Base-20'!O123</f>
        <v>148119.1186150125</v>
      </c>
      <c r="AC131" s="143">
        <f t="shared" si="56"/>
        <v>664336.34821439488</v>
      </c>
      <c r="AD131" s="168">
        <f>'[4]Populations-merg-FY20'!M124</f>
        <v>0.24874161073825504</v>
      </c>
      <c r="AE131" s="169">
        <f t="shared" si="57"/>
        <v>0</v>
      </c>
      <c r="AF131" s="169">
        <f t="shared" si="58"/>
        <v>0.9</v>
      </c>
      <c r="AG131" s="169">
        <f t="shared" si="59"/>
        <v>0</v>
      </c>
      <c r="AH131" s="170">
        <f t="shared" si="60"/>
        <v>0.9</v>
      </c>
      <c r="AI131" s="143">
        <f t="shared" si="61"/>
        <v>597902.71339295537</v>
      </c>
      <c r="AJ131" s="143">
        <f t="shared" si="62"/>
        <v>0</v>
      </c>
      <c r="AK131" s="143">
        <f t="shared" si="63"/>
        <v>667441.48429008934</v>
      </c>
      <c r="AL131" s="143">
        <f t="shared" si="64"/>
        <v>666934.66693271953</v>
      </c>
      <c r="AM131" s="143">
        <f t="shared" si="65"/>
        <v>666934.66693271953</v>
      </c>
      <c r="AN131" s="143">
        <f t="shared" si="66"/>
        <v>0</v>
      </c>
      <c r="AO131" s="143">
        <f t="shared" si="67"/>
        <v>666934.66693271953</v>
      </c>
      <c r="AP131" s="143">
        <f t="shared" si="49"/>
        <v>666933.27966088674</v>
      </c>
      <c r="AQ131" s="143">
        <f t="shared" si="68"/>
        <v>666933.27966088674</v>
      </c>
      <c r="AR131" s="143">
        <f t="shared" si="69"/>
        <v>0</v>
      </c>
      <c r="AS131" s="143">
        <f t="shared" si="70"/>
        <v>666933.27966088674</v>
      </c>
      <c r="AT131" s="143">
        <f t="shared" si="50"/>
        <v>666933.27966088674</v>
      </c>
      <c r="AU131" s="127">
        <f t="shared" si="71"/>
        <v>666933.27966088674</v>
      </c>
      <c r="AV131" s="143">
        <f t="shared" si="72"/>
        <v>0</v>
      </c>
      <c r="AW131" s="143">
        <f>'[4]Populations-merg-FY20'!K124</f>
        <v>593</v>
      </c>
      <c r="AX131" s="151">
        <f t="shared" si="73"/>
        <v>1124.6766942004836</v>
      </c>
      <c r="AY131" s="152">
        <f>'[4]Populations-merg-FY20'!G124</f>
        <v>0</v>
      </c>
      <c r="AZ131" s="171">
        <f t="shared" si="74"/>
        <v>0</v>
      </c>
      <c r="BA131" s="172">
        <f t="shared" si="75"/>
        <v>666933.27966088674</v>
      </c>
      <c r="BB131" s="182">
        <f t="shared" si="81"/>
        <v>666933.27966088674</v>
      </c>
      <c r="BC131" s="392">
        <f>'[4]Spc Sch Calculations-FY20'!C122</f>
        <v>0</v>
      </c>
      <c r="BD131" s="200">
        <f t="shared" si="76"/>
        <v>0</v>
      </c>
      <c r="BE131" s="393">
        <f>'[4]Spc Sch Calculations-FY20'!D122</f>
        <v>0</v>
      </c>
      <c r="BF131" s="186">
        <f t="shared" si="77"/>
        <v>0</v>
      </c>
      <c r="BG131" s="394">
        <f>'[4]Spc Sch Calculations-FY20'!E122</f>
        <v>0</v>
      </c>
      <c r="BH131" s="186">
        <f t="shared" si="78"/>
        <v>0</v>
      </c>
      <c r="BI131" s="392">
        <f>'[4]Spc Sch Calculations-FY20'!F122</f>
        <v>0</v>
      </c>
      <c r="BJ131" s="186">
        <f t="shared" si="79"/>
        <v>0</v>
      </c>
      <c r="BK131" s="395">
        <f t="shared" si="80"/>
        <v>0</v>
      </c>
      <c r="BL131" s="13"/>
    </row>
    <row r="132" spans="1:64" ht="14.5" x14ac:dyDescent="0.35">
      <c r="A132" s="181">
        <v>4703780</v>
      </c>
      <c r="B132" s="143" t="s">
        <v>221</v>
      </c>
      <c r="C132" s="127">
        <f>'[4]2019-2020 PRELIMINARY-Merged'!F125</f>
        <v>1774654.4129402624</v>
      </c>
      <c r="D132" s="127">
        <f>'[4]2019-2020 PRELIMINARY-Merged'!G125</f>
        <v>427915.0850321764</v>
      </c>
      <c r="E132" s="127">
        <f>'[4]2019-2020 PRELIMINARY-Merged'!H125</f>
        <v>959155.9761299789</v>
      </c>
      <c r="F132" s="127">
        <f>'[4]2019-2020 PRELIMINARY-Merged'!I125</f>
        <v>969170.18902750546</v>
      </c>
      <c r="G132" s="127">
        <f>'[4]2019-2020 PRELIMINARY-Merged'!J125</f>
        <v>4130895.6631299229</v>
      </c>
      <c r="H132" s="127">
        <f>'[4]2019-2020 PRELIMINARY-Merged'!K125</f>
        <v>1597182.4107307298</v>
      </c>
      <c r="I132" s="127">
        <f>'[4]2019-2020 PRELIMINARY-Merged'!L125</f>
        <v>388002.35888885841</v>
      </c>
      <c r="J132" s="127">
        <f>'[4]2019-2020 PRELIMINARY-Merged'!M125</f>
        <v>863227.86427165533</v>
      </c>
      <c r="K132" s="127">
        <f>'[4]2019-2020 PRELIMINARY-Merged'!N125</f>
        <v>872240.52522255993</v>
      </c>
      <c r="L132" s="127">
        <f>'[4]2019-2020 PRELIMINARY-Merged'!O125</f>
        <v>3720653.1591138034</v>
      </c>
      <c r="M132" s="127">
        <f t="shared" si="51"/>
        <v>3720653.1591138034</v>
      </c>
      <c r="N132" s="127">
        <f>'[4]Hold Harmless Base-20'!Y124</f>
        <v>3511656.548876673</v>
      </c>
      <c r="O132" s="162">
        <f t="shared" si="43"/>
        <v>208996.61023713043</v>
      </c>
      <c r="P132" s="163">
        <f t="shared" si="52"/>
        <v>208996.61023713043</v>
      </c>
      <c r="Q132" s="387">
        <f t="shared" si="53"/>
        <v>172614.58617392031</v>
      </c>
      <c r="R132" s="165">
        <f t="shared" si="54"/>
        <v>3548038.572939883</v>
      </c>
      <c r="S132" s="166">
        <f t="shared" si="44"/>
        <v>1.0103603594363031</v>
      </c>
      <c r="T132" s="167">
        <f t="shared" si="45"/>
        <v>0.95360637533463766</v>
      </c>
      <c r="U132" s="149" t="b">
        <f t="shared" si="55"/>
        <v>0</v>
      </c>
      <c r="V132" s="143">
        <f t="shared" si="46"/>
        <v>3514718.163610525</v>
      </c>
      <c r="W132" s="143">
        <f t="shared" si="47"/>
        <v>3514718.1636105217</v>
      </c>
      <c r="X132" s="143">
        <f t="shared" si="48"/>
        <v>3514718.1636105217</v>
      </c>
      <c r="Y132" s="143">
        <f>'[4]Hold Harmless Base-20'!L124</f>
        <v>1508626.0461182108</v>
      </c>
      <c r="Z132" s="143">
        <f>'[4]Hold Harmless Base-20'!M124</f>
        <v>363768.76427273219</v>
      </c>
      <c r="AA132" s="143">
        <f>'[4]Hold Harmless Base-20'!N124</f>
        <v>815374.34969223582</v>
      </c>
      <c r="AB132" s="143">
        <f>'[4]Hold Harmless Base-20'!O124</f>
        <v>823887.38879349432</v>
      </c>
      <c r="AC132" s="143">
        <f t="shared" si="56"/>
        <v>3511656.548876673</v>
      </c>
      <c r="AD132" s="168">
        <f>'[4]Populations-merg-FY20'!M125</f>
        <v>0.19329362157820762</v>
      </c>
      <c r="AE132" s="169">
        <f t="shared" si="57"/>
        <v>0</v>
      </c>
      <c r="AF132" s="169">
        <f t="shared" si="58"/>
        <v>0.9</v>
      </c>
      <c r="AG132" s="169">
        <f t="shared" si="59"/>
        <v>0</v>
      </c>
      <c r="AH132" s="170">
        <f t="shared" si="60"/>
        <v>0.9</v>
      </c>
      <c r="AI132" s="143">
        <f t="shared" si="61"/>
        <v>3160490.8939890056</v>
      </c>
      <c r="AJ132" s="143">
        <f t="shared" si="62"/>
        <v>0</v>
      </c>
      <c r="AK132" s="143">
        <f t="shared" si="63"/>
        <v>3514718.1636105217</v>
      </c>
      <c r="AL132" s="143">
        <f t="shared" si="64"/>
        <v>3512049.2851941981</v>
      </c>
      <c r="AM132" s="143">
        <f t="shared" si="65"/>
        <v>3512049.2851941981</v>
      </c>
      <c r="AN132" s="143">
        <f t="shared" si="66"/>
        <v>0</v>
      </c>
      <c r="AO132" s="143">
        <f t="shared" si="67"/>
        <v>3512049.2851941981</v>
      </c>
      <c r="AP132" s="143">
        <f t="shared" si="49"/>
        <v>3512041.9798803641</v>
      </c>
      <c r="AQ132" s="143">
        <f t="shared" si="68"/>
        <v>3512041.9798803641</v>
      </c>
      <c r="AR132" s="143">
        <f t="shared" si="69"/>
        <v>0</v>
      </c>
      <c r="AS132" s="143">
        <f t="shared" si="70"/>
        <v>3512041.9798803641</v>
      </c>
      <c r="AT132" s="143">
        <f t="shared" si="50"/>
        <v>3512041.9798803641</v>
      </c>
      <c r="AU132" s="127">
        <f t="shared" si="71"/>
        <v>3512041.9798803641</v>
      </c>
      <c r="AV132" s="143">
        <f t="shared" si="72"/>
        <v>0</v>
      </c>
      <c r="AW132" s="143">
        <f>'[4]Populations-merg-FY20'!K125</f>
        <v>2888</v>
      </c>
      <c r="AX132" s="151">
        <f t="shared" si="73"/>
        <v>1216.0810179641151</v>
      </c>
      <c r="AY132" s="152">
        <f>'[4]Populations-merg-FY20'!G125</f>
        <v>61</v>
      </c>
      <c r="AZ132" s="171">
        <f t="shared" si="74"/>
        <v>74180.942095811013</v>
      </c>
      <c r="BA132" s="172">
        <f t="shared" si="75"/>
        <v>3437861.0377845531</v>
      </c>
      <c r="BB132" s="182">
        <f t="shared" si="81"/>
        <v>3428132.3896408402</v>
      </c>
      <c r="BC132" s="392">
        <f>'[4]Spc Sch Calculations-FY20'!C123</f>
        <v>8</v>
      </c>
      <c r="BD132" s="200">
        <f t="shared" si="76"/>
        <v>9728.6481437129205</v>
      </c>
      <c r="BE132" s="393">
        <f>'[4]Spc Sch Calculations-FY20'!D123</f>
        <v>0</v>
      </c>
      <c r="BF132" s="186">
        <f t="shared" si="77"/>
        <v>0</v>
      </c>
      <c r="BG132" s="394">
        <f>'[4]Spc Sch Calculations-FY20'!E123</f>
        <v>0</v>
      </c>
      <c r="BH132" s="186">
        <f t="shared" si="78"/>
        <v>0</v>
      </c>
      <c r="BI132" s="392">
        <f>'[4]Spc Sch Calculations-FY20'!F123</f>
        <v>0</v>
      </c>
      <c r="BJ132" s="186">
        <f t="shared" si="79"/>
        <v>0</v>
      </c>
      <c r="BK132" s="395">
        <f t="shared" si="80"/>
        <v>9728.6481437129205</v>
      </c>
      <c r="BL132" s="13"/>
    </row>
    <row r="133" spans="1:64" ht="14.5" x14ac:dyDescent="0.35">
      <c r="A133" s="181">
        <v>4703810</v>
      </c>
      <c r="B133" s="187" t="s">
        <v>222</v>
      </c>
      <c r="C133" s="127">
        <f>'[4]2019-2020 PRELIMINARY-Merged'!F126</f>
        <v>20839496.913611569</v>
      </c>
      <c r="D133" s="127">
        <f>'[4]2019-2020 PRELIMINARY-Merged'!G126</f>
        <v>5024941.7738979505</v>
      </c>
      <c r="E133" s="127">
        <f>'[4]2019-2020 PRELIMINARY-Merged'!H126</f>
        <v>17933020.229708392</v>
      </c>
      <c r="F133" s="127">
        <f>'[4]2019-2020 PRELIMINARY-Merged'!I126</f>
        <v>18120252.637101132</v>
      </c>
      <c r="G133" s="127">
        <f>'[4]2019-2020 PRELIMINARY-Merged'!J126</f>
        <v>61917711.554319039</v>
      </c>
      <c r="H133" s="127">
        <f>'[4]2019-2020 PRELIMINARY-Merged'!K126</f>
        <v>20302250.047222916</v>
      </c>
      <c r="I133" s="127">
        <f>'[4]2019-2020 PRELIMINARY-Merged'!L126</f>
        <v>4969576.4976104749</v>
      </c>
      <c r="J133" s="127">
        <f>'[4]2019-2020 PRELIMINARY-Merged'!M126</f>
        <v>17492225.197774466</v>
      </c>
      <c r="K133" s="127">
        <f>'[4]2019-2020 PRELIMINARY-Merged'!N126</f>
        <v>17948127.895065751</v>
      </c>
      <c r="L133" s="127">
        <f>'[4]2019-2020 PRELIMINARY-Merged'!O126</f>
        <v>60712179.637673616</v>
      </c>
      <c r="M133" s="127">
        <f t="shared" si="51"/>
        <v>60712179.637673616</v>
      </c>
      <c r="N133" s="127">
        <f>'[4]Hold Harmless Base-20'!Y125</f>
        <v>58590355.156726122</v>
      </c>
      <c r="O133" s="162">
        <f t="shared" si="43"/>
        <v>2121824.4809474945</v>
      </c>
      <c r="P133" s="163">
        <f t="shared" si="52"/>
        <v>2121824.4809474945</v>
      </c>
      <c r="Q133" s="387">
        <f t="shared" si="53"/>
        <v>1752458.3499076078</v>
      </c>
      <c r="R133" s="165">
        <f t="shared" si="54"/>
        <v>58959721.28776601</v>
      </c>
      <c r="S133" s="166">
        <f t="shared" si="44"/>
        <v>1.0063042138941103</v>
      </c>
      <c r="T133" s="167">
        <f t="shared" si="45"/>
        <v>0.97113497884005873</v>
      </c>
      <c r="U133" s="149" t="b">
        <f t="shared" si="55"/>
        <v>0</v>
      </c>
      <c r="V133" s="143">
        <f t="shared" si="46"/>
        <v>58406017.598568127</v>
      </c>
      <c r="W133" s="143">
        <f t="shared" si="47"/>
        <v>58406017.598568074</v>
      </c>
      <c r="X133" s="143">
        <f t="shared" si="48"/>
        <v>58406017.598568074</v>
      </c>
      <c r="Y133" s="143">
        <f>'[4]Hold Harmless Base-20'!L125</f>
        <v>19719616.484611984</v>
      </c>
      <c r="Z133" s="143">
        <f>'[4]Hold Harmless Base-20'!M125</f>
        <v>4754909.6338334177</v>
      </c>
      <c r="AA133" s="143">
        <f>'[4]Hold Harmless Base-20'!N125</f>
        <v>16969329.096887104</v>
      </c>
      <c r="AB133" s="143">
        <f>'[4]Hold Harmless Base-20'!O125</f>
        <v>17146499.941393618</v>
      </c>
      <c r="AC133" s="143">
        <f t="shared" si="56"/>
        <v>58590355.156726122</v>
      </c>
      <c r="AD133" s="168">
        <f>'[4]Populations-merg-FY20'!M126</f>
        <v>0.30204054405308728</v>
      </c>
      <c r="AE133" s="169">
        <f t="shared" si="57"/>
        <v>0</v>
      </c>
      <c r="AF133" s="169">
        <f t="shared" si="58"/>
        <v>0</v>
      </c>
      <c r="AG133" s="169">
        <f t="shared" si="59"/>
        <v>0.95</v>
      </c>
      <c r="AH133" s="170">
        <f t="shared" si="60"/>
        <v>0.95</v>
      </c>
      <c r="AI133" s="143">
        <f t="shared" si="61"/>
        <v>55660837.39888981</v>
      </c>
      <c r="AJ133" s="143">
        <f t="shared" si="62"/>
        <v>0</v>
      </c>
      <c r="AK133" s="143">
        <f t="shared" si="63"/>
        <v>58406017.598568074</v>
      </c>
      <c r="AL133" s="143">
        <f t="shared" si="64"/>
        <v>58361667.368337356</v>
      </c>
      <c r="AM133" s="143">
        <f t="shared" si="65"/>
        <v>58361667.368337356</v>
      </c>
      <c r="AN133" s="143">
        <f t="shared" si="66"/>
        <v>0</v>
      </c>
      <c r="AO133" s="143">
        <f t="shared" si="67"/>
        <v>58361667.368337356</v>
      </c>
      <c r="AP133" s="143">
        <f t="shared" si="49"/>
        <v>58361545.971892893</v>
      </c>
      <c r="AQ133" s="143">
        <f t="shared" si="68"/>
        <v>58361545.971892893</v>
      </c>
      <c r="AR133" s="143">
        <f t="shared" si="69"/>
        <v>0</v>
      </c>
      <c r="AS133" s="143">
        <f t="shared" si="70"/>
        <v>58361545.971892893</v>
      </c>
      <c r="AT133" s="143">
        <f t="shared" si="50"/>
        <v>58361545.971892893</v>
      </c>
      <c r="AU133" s="127">
        <f t="shared" si="71"/>
        <v>58361545.971892893</v>
      </c>
      <c r="AV133" s="143">
        <f t="shared" si="72"/>
        <v>0</v>
      </c>
      <c r="AW133" s="143">
        <f>'[4]Populations-merg-FY20'!K126</f>
        <v>36829.615779657252</v>
      </c>
      <c r="AX133" s="151">
        <f t="shared" si="73"/>
        <v>1584.6362970783082</v>
      </c>
      <c r="AY133" s="152">
        <f>'[4]Populations-merg-FY20'!G126</f>
        <v>294</v>
      </c>
      <c r="AZ133" s="171">
        <f t="shared" si="74"/>
        <v>465883.07134102262</v>
      </c>
      <c r="BA133" s="172">
        <f t="shared" si="75"/>
        <v>57895662.90055187</v>
      </c>
      <c r="BB133" s="182">
        <f t="shared" si="81"/>
        <v>57863970.174610302</v>
      </c>
      <c r="BC133" s="392">
        <f>'[4]Spc Sch Calculations-FY20'!C124</f>
        <v>14</v>
      </c>
      <c r="BD133" s="200">
        <f t="shared" si="76"/>
        <v>22184.908159096314</v>
      </c>
      <c r="BE133" s="393">
        <f>'[4]Spc Sch Calculations-FY20'!D124</f>
        <v>0</v>
      </c>
      <c r="BF133" s="186">
        <f t="shared" si="77"/>
        <v>0</v>
      </c>
      <c r="BG133" s="394">
        <f>'[4]Spc Sch Calculations-FY20'!E124</f>
        <v>6</v>
      </c>
      <c r="BH133" s="186">
        <f t="shared" si="78"/>
        <v>9507.8177824698487</v>
      </c>
      <c r="BI133" s="392">
        <f>'[4]Spc Sch Calculations-FY20'!F124</f>
        <v>0</v>
      </c>
      <c r="BJ133" s="186">
        <f t="shared" si="79"/>
        <v>0</v>
      </c>
      <c r="BK133" s="395">
        <f t="shared" si="80"/>
        <v>31692.725941566161</v>
      </c>
      <c r="BL133" s="13"/>
    </row>
    <row r="134" spans="1:64" ht="14.5" x14ac:dyDescent="0.35">
      <c r="A134" s="181">
        <v>4703870</v>
      </c>
      <c r="B134" s="143" t="s">
        <v>223</v>
      </c>
      <c r="C134" s="127">
        <f>'[4]2019-2020 PRELIMINARY-Merged'!F127</f>
        <v>349372.17371389316</v>
      </c>
      <c r="D134" s="127">
        <f>'[4]2019-2020 PRELIMINARY-Merged'!G127</f>
        <v>83454.996584829394</v>
      </c>
      <c r="E134" s="127">
        <f>'[4]2019-2020 PRELIMINARY-Merged'!H127</f>
        <v>148457.0994814556</v>
      </c>
      <c r="F134" s="127">
        <f>'[4]2019-2020 PRELIMINARY-Merged'!I127</f>
        <v>147932.92161801891</v>
      </c>
      <c r="G134" s="127">
        <f>'[4]2019-2020 PRELIMINARY-Merged'!J127</f>
        <v>729217.19139819709</v>
      </c>
      <c r="H134" s="127">
        <f>'[4]2019-2020 PRELIMINARY-Merged'!K127</f>
        <v>323097.82894360716</v>
      </c>
      <c r="I134" s="127">
        <f>'[4]2019-2020 PRELIMINARY-Merged'!L127</f>
        <v>79087.58883274642</v>
      </c>
      <c r="J134" s="127">
        <f>'[4]2019-2020 PRELIMINARY-Merged'!M127</f>
        <v>133611.38953331005</v>
      </c>
      <c r="K134" s="127">
        <f>'[4]2019-2020 PRELIMINARY-Merged'!N127</f>
        <v>133139.62945621702</v>
      </c>
      <c r="L134" s="127">
        <f>'[4]2019-2020 PRELIMINARY-Merged'!O127</f>
        <v>668936.43676588067</v>
      </c>
      <c r="M134" s="127">
        <f t="shared" si="51"/>
        <v>668936.43676588067</v>
      </c>
      <c r="N134" s="127">
        <f>'[4]Hold Harmless Base-20'!Y126</f>
        <v>714408.15369259403</v>
      </c>
      <c r="O134" s="162">
        <f t="shared" si="43"/>
        <v>-45471.716926713358</v>
      </c>
      <c r="P134" s="163" t="str">
        <f t="shared" si="52"/>
        <v>0</v>
      </c>
      <c r="Q134" s="387">
        <f t="shared" si="53"/>
        <v>0</v>
      </c>
      <c r="R134" s="165">
        <f t="shared" si="54"/>
        <v>668936.43676588067</v>
      </c>
      <c r="S134" s="166">
        <f t="shared" si="44"/>
        <v>0.93635050679127663</v>
      </c>
      <c r="T134" s="167">
        <f t="shared" si="45"/>
        <v>1</v>
      </c>
      <c r="U134" s="149" t="b">
        <f t="shared" si="55"/>
        <v>0</v>
      </c>
      <c r="V134" s="143">
        <f t="shared" si="46"/>
        <v>662654.30780077958</v>
      </c>
      <c r="W134" s="143">
        <f t="shared" si="47"/>
        <v>662654.307800779</v>
      </c>
      <c r="X134" s="143">
        <f t="shared" si="48"/>
        <v>662654.307800779</v>
      </c>
      <c r="Y134" s="143">
        <f>'[4]Hold Harmless Base-20'!L126</f>
        <v>342277.07810335606</v>
      </c>
      <c r="Z134" s="143">
        <f>'[4]Hold Harmless Base-20'!M126</f>
        <v>81760.181643925403</v>
      </c>
      <c r="AA134" s="143">
        <f>'[4]Hold Harmless Base-20'!N126</f>
        <v>145442.21336821144</v>
      </c>
      <c r="AB134" s="143">
        <f>'[4]Hold Harmless Base-20'!O126</f>
        <v>144928.68057710113</v>
      </c>
      <c r="AC134" s="143">
        <f t="shared" si="56"/>
        <v>714408.15369259403</v>
      </c>
      <c r="AD134" s="168">
        <f>'[4]Populations-merg-FY20'!M127</f>
        <v>0.17466986794717887</v>
      </c>
      <c r="AE134" s="169">
        <f t="shared" si="57"/>
        <v>0</v>
      </c>
      <c r="AF134" s="169">
        <f t="shared" si="58"/>
        <v>0.9</v>
      </c>
      <c r="AG134" s="169">
        <f t="shared" si="59"/>
        <v>0</v>
      </c>
      <c r="AH134" s="170">
        <f t="shared" si="60"/>
        <v>0.9</v>
      </c>
      <c r="AI134" s="143">
        <f t="shared" si="61"/>
        <v>642967.3383233347</v>
      </c>
      <c r="AJ134" s="143">
        <f t="shared" si="62"/>
        <v>0</v>
      </c>
      <c r="AK134" s="143">
        <f t="shared" si="63"/>
        <v>662654.307800779</v>
      </c>
      <c r="AL134" s="143">
        <f t="shared" si="64"/>
        <v>662151.12555479305</v>
      </c>
      <c r="AM134" s="143">
        <f t="shared" si="65"/>
        <v>662151.12555479305</v>
      </c>
      <c r="AN134" s="143">
        <f t="shared" si="66"/>
        <v>0</v>
      </c>
      <c r="AO134" s="143">
        <f t="shared" si="67"/>
        <v>662151.12555479305</v>
      </c>
      <c r="AP134" s="143">
        <f t="shared" si="49"/>
        <v>662149.74823306862</v>
      </c>
      <c r="AQ134" s="143">
        <f t="shared" si="68"/>
        <v>662149.74823306862</v>
      </c>
      <c r="AR134" s="143">
        <f t="shared" si="69"/>
        <v>0</v>
      </c>
      <c r="AS134" s="143">
        <f t="shared" si="70"/>
        <v>662149.74823306862</v>
      </c>
      <c r="AT134" s="143">
        <f t="shared" si="50"/>
        <v>662149.74823306862</v>
      </c>
      <c r="AU134" s="127">
        <f t="shared" si="71"/>
        <v>662149.74823306862</v>
      </c>
      <c r="AV134" s="143">
        <f t="shared" si="72"/>
        <v>0</v>
      </c>
      <c r="AW134" s="143">
        <f>'[4]Populations-merg-FY20'!K127</f>
        <v>582</v>
      </c>
      <c r="AX134" s="151">
        <f t="shared" si="73"/>
        <v>1137.7143440430732</v>
      </c>
      <c r="AY134" s="152">
        <f>'[4]Populations-merg-FY20'!G127</f>
        <v>0</v>
      </c>
      <c r="AZ134" s="171">
        <f t="shared" si="74"/>
        <v>0</v>
      </c>
      <c r="BA134" s="172">
        <f t="shared" si="75"/>
        <v>662149.74823306862</v>
      </c>
      <c r="BB134" s="182">
        <f t="shared" si="81"/>
        <v>657598.89085689629</v>
      </c>
      <c r="BC134" s="392">
        <f>'[4]Spc Sch Calculations-FY20'!C125</f>
        <v>0</v>
      </c>
      <c r="BD134" s="200">
        <f t="shared" si="76"/>
        <v>0</v>
      </c>
      <c r="BE134" s="393">
        <f>'[4]Spc Sch Calculations-FY20'!D125</f>
        <v>0</v>
      </c>
      <c r="BF134" s="186">
        <f t="shared" si="77"/>
        <v>0</v>
      </c>
      <c r="BG134" s="394">
        <f>'[4]Spc Sch Calculations-FY20'!E125</f>
        <v>4</v>
      </c>
      <c r="BH134" s="186">
        <f t="shared" si="78"/>
        <v>4550.8573761722928</v>
      </c>
      <c r="BI134" s="392">
        <f>'[4]Spc Sch Calculations-FY20'!F125</f>
        <v>0</v>
      </c>
      <c r="BJ134" s="186">
        <f t="shared" si="79"/>
        <v>0</v>
      </c>
      <c r="BK134" s="395">
        <f t="shared" si="80"/>
        <v>4550.8573761722928</v>
      </c>
      <c r="BL134" s="13"/>
    </row>
    <row r="135" spans="1:64" ht="14.5" x14ac:dyDescent="0.35">
      <c r="A135" s="181">
        <v>4703900</v>
      </c>
      <c r="B135" s="143" t="s">
        <v>224</v>
      </c>
      <c r="C135" s="127">
        <f>'[4]2019-2020 PRELIMINARY-Merged'!F128</f>
        <v>51287.564868223431</v>
      </c>
      <c r="D135" s="127">
        <f>'[4]2019-2020 PRELIMINARY-Merged'!G128</f>
        <v>12366.758576571303</v>
      </c>
      <c r="E135" s="127">
        <f>'[4]2019-2020 PRELIMINARY-Merged'!H128</f>
        <v>24547.285497724515</v>
      </c>
      <c r="F135" s="127">
        <f>'[4]2019-2020 PRELIMINARY-Merged'!I128</f>
        <v>24460.613026617953</v>
      </c>
      <c r="G135" s="127">
        <f>'[4]2019-2020 PRELIMINARY-Merged'!J128</f>
        <v>112662.2219691372</v>
      </c>
      <c r="H135" s="127">
        <f>'[4]2019-2020 PRELIMINARY-Merged'!K128</f>
        <v>53573.486166717783</v>
      </c>
      <c r="I135" s="127">
        <f>'[4]2019-2020 PRELIMINARY-Merged'!L128</f>
        <v>13113.668575686159</v>
      </c>
      <c r="J135" s="127">
        <f>'[4]2019-2020 PRELIMINARY-Merged'!M128</f>
        <v>24612.785135913229</v>
      </c>
      <c r="K135" s="127">
        <f>'[4]2019-2020 PRELIMINARY-Merged'!N128</f>
        <v>25254.281769801753</v>
      </c>
      <c r="L135" s="127">
        <f>'[4]2019-2020 PRELIMINARY-Merged'!O128</f>
        <v>116554.22164811892</v>
      </c>
      <c r="M135" s="416">
        <f t="shared" si="51"/>
        <v>116554.22164811892</v>
      </c>
      <c r="N135" s="416">
        <f>'[4]Hold Harmless Base-20'!Y127</f>
        <v>109377.03441628307</v>
      </c>
      <c r="O135" s="162">
        <f t="shared" si="43"/>
        <v>7177.187231835851</v>
      </c>
      <c r="P135" s="163">
        <f t="shared" si="52"/>
        <v>7177.187231835851</v>
      </c>
      <c r="Q135" s="387">
        <f t="shared" si="53"/>
        <v>5927.7861134227569</v>
      </c>
      <c r="R135" s="165">
        <f t="shared" si="54"/>
        <v>110626.43553469617</v>
      </c>
      <c r="S135" s="166">
        <f t="shared" si="44"/>
        <v>1.0114228834698329</v>
      </c>
      <c r="T135" s="167">
        <f t="shared" si="45"/>
        <v>0.94914138647573887</v>
      </c>
      <c r="U135" s="149" t="b">
        <f t="shared" si="55"/>
        <v>0</v>
      </c>
      <c r="V135" s="143">
        <f t="shared" si="46"/>
        <v>109587.5183868452</v>
      </c>
      <c r="W135" s="143">
        <f t="shared" si="47"/>
        <v>109587.51838684511</v>
      </c>
      <c r="X135" s="143">
        <f t="shared" si="48"/>
        <v>109587.51838684511</v>
      </c>
      <c r="Y135" s="143">
        <f>'[4]Hold Harmless Base-20'!L127</f>
        <v>49792.038978742552</v>
      </c>
      <c r="Z135" s="143">
        <f>'[4]Hold Harmless Base-20'!M127</f>
        <v>12006.148598933603</v>
      </c>
      <c r="AA135" s="143">
        <f>'[4]Hold Harmless Base-20'!N127</f>
        <v>23831.495986706592</v>
      </c>
      <c r="AB135" s="143">
        <f>'[4]Hold Harmless Base-20'!O127</f>
        <v>23747.350851900326</v>
      </c>
      <c r="AC135" s="143">
        <f t="shared" si="56"/>
        <v>109377.03441628307</v>
      </c>
      <c r="AD135" s="168">
        <f>'[4]Populations-merg-FY20'!M128</f>
        <v>0.23600973236009731</v>
      </c>
      <c r="AE135" s="169">
        <f t="shared" si="57"/>
        <v>0</v>
      </c>
      <c r="AF135" s="169">
        <f t="shared" si="58"/>
        <v>0.9</v>
      </c>
      <c r="AG135" s="169">
        <f t="shared" si="59"/>
        <v>0</v>
      </c>
      <c r="AH135" s="170">
        <f t="shared" si="60"/>
        <v>0.9</v>
      </c>
      <c r="AI135" s="143">
        <f t="shared" si="61"/>
        <v>98439.330974654775</v>
      </c>
      <c r="AJ135" s="143">
        <f t="shared" si="62"/>
        <v>0</v>
      </c>
      <c r="AK135" s="143">
        <f t="shared" si="63"/>
        <v>109587.51838684511</v>
      </c>
      <c r="AL135" s="143">
        <f t="shared" si="64"/>
        <v>109504.30381631447</v>
      </c>
      <c r="AM135" s="143">
        <f t="shared" si="65"/>
        <v>109504.30381631447</v>
      </c>
      <c r="AN135" s="143">
        <f t="shared" si="66"/>
        <v>0</v>
      </c>
      <c r="AO135" s="143">
        <f t="shared" si="67"/>
        <v>109504.30381631447</v>
      </c>
      <c r="AP135" s="143">
        <f t="shared" si="49"/>
        <v>109504.07603952645</v>
      </c>
      <c r="AQ135" s="143">
        <f t="shared" si="68"/>
        <v>109504.07603952645</v>
      </c>
      <c r="AR135" s="143">
        <f t="shared" si="69"/>
        <v>0</v>
      </c>
      <c r="AS135" s="143">
        <f t="shared" si="70"/>
        <v>109504.07603952645</v>
      </c>
      <c r="AT135" s="143">
        <f t="shared" si="50"/>
        <v>109504.07603952645</v>
      </c>
      <c r="AU135" s="127">
        <f t="shared" si="71"/>
        <v>109504.07603952645</v>
      </c>
      <c r="AV135" s="143">
        <f t="shared" si="72"/>
        <v>0</v>
      </c>
      <c r="AW135" s="143">
        <f>'[4]Populations-merg-FY20'!K128</f>
        <v>97</v>
      </c>
      <c r="AX135" s="151">
        <f t="shared" si="73"/>
        <v>1128.9080004074892</v>
      </c>
      <c r="AY135" s="152">
        <f>'[4]Populations-merg-FY20'!G128</f>
        <v>0</v>
      </c>
      <c r="AZ135" s="171">
        <f t="shared" si="74"/>
        <v>0</v>
      </c>
      <c r="BA135" s="172">
        <f t="shared" si="75"/>
        <v>109504.07603952645</v>
      </c>
      <c r="BB135" s="182">
        <f t="shared" si="81"/>
        <v>109504.07603952645</v>
      </c>
      <c r="BC135" s="392">
        <f>'[4]Spc Sch Calculations-FY20'!C126</f>
        <v>0</v>
      </c>
      <c r="BD135" s="200">
        <f t="shared" si="76"/>
        <v>0</v>
      </c>
      <c r="BE135" s="393">
        <f>'[4]Spc Sch Calculations-FY20'!D126</f>
        <v>0</v>
      </c>
      <c r="BF135" s="186">
        <f t="shared" si="77"/>
        <v>0</v>
      </c>
      <c r="BG135" s="394">
        <f>'[4]Spc Sch Calculations-FY20'!E126</f>
        <v>0</v>
      </c>
      <c r="BH135" s="186">
        <f t="shared" si="78"/>
        <v>0</v>
      </c>
      <c r="BI135" s="392">
        <f>'[4]Spc Sch Calculations-FY20'!F126</f>
        <v>0</v>
      </c>
      <c r="BJ135" s="186">
        <f t="shared" si="79"/>
        <v>0</v>
      </c>
      <c r="BK135" s="395">
        <f t="shared" si="80"/>
        <v>0</v>
      </c>
      <c r="BL135" s="13"/>
    </row>
    <row r="136" spans="1:64" s="2" customFormat="1" ht="14.5" x14ac:dyDescent="0.35">
      <c r="A136" s="417"/>
      <c r="B136" s="187" t="s">
        <v>225</v>
      </c>
      <c r="C136" s="187">
        <f>'[4]2019-2020 PRELIMINARY-Merged'!F129</f>
        <v>84698.885741380276</v>
      </c>
      <c r="D136" s="187">
        <f>'[4]2019-2020 PRELIMINARY-Merged'!G129</f>
        <v>20423.092310183401</v>
      </c>
      <c r="E136" s="187">
        <f>'[4]2019-2020 PRELIMINARY-Merged'!H129</f>
        <v>71329.910956822205</v>
      </c>
      <c r="F136" s="187">
        <f>'[4]2019-2020 PRELIMINARY-Merged'!I129</f>
        <v>72074.6416701368</v>
      </c>
      <c r="G136" s="187">
        <f>'[4]2019-2020 PRELIMINARY-Merged'!J129</f>
        <v>248526.53067852269</v>
      </c>
      <c r="H136" s="187">
        <f>'[4]2019-2020 PRELIMINARY-Merged'!K129</f>
        <v>146121</v>
      </c>
      <c r="I136" s="187">
        <f>'[4]2019-2020 PRELIMINARY-Merged'!L129</f>
        <v>35768</v>
      </c>
      <c r="J136" s="187">
        <f>'[4]2019-2020 PRELIMINARY-Merged'!M129</f>
        <v>122278</v>
      </c>
      <c r="K136" s="187">
        <f>'[4]2019-2020 PRELIMINARY-Merged'!N129</f>
        <v>125465</v>
      </c>
      <c r="L136" s="187">
        <f>'[4]2019-2020 PRELIMINARY-Merged'!O129</f>
        <v>429632</v>
      </c>
      <c r="M136" s="187">
        <f t="shared" si="51"/>
        <v>429632</v>
      </c>
      <c r="N136" s="418">
        <f>'[4]Hold Harmless Base-20'!Y128</f>
        <v>124823.19566382874</v>
      </c>
      <c r="O136" s="162">
        <f t="shared" si="43"/>
        <v>304808.80433617125</v>
      </c>
      <c r="P136" s="163">
        <f t="shared" si="52"/>
        <v>304808.80433617125</v>
      </c>
      <c r="Q136" s="387">
        <f t="shared" si="53"/>
        <v>251747.84204853169</v>
      </c>
      <c r="R136" s="419">
        <f t="shared" si="54"/>
        <v>177884.15795146831</v>
      </c>
      <c r="S136" s="420">
        <f t="shared" si="44"/>
        <v>1.4250889588706115</v>
      </c>
      <c r="T136" s="421">
        <f t="shared" si="45"/>
        <v>0.41403842812329694</v>
      </c>
      <c r="U136" s="422" t="b">
        <f>AND(S136&lt;100%,T136&lt;100%)</f>
        <v>0</v>
      </c>
      <c r="V136" s="187">
        <f t="shared" si="46"/>
        <v>176213.60876371249</v>
      </c>
      <c r="W136" s="187">
        <f t="shared" si="47"/>
        <v>176213.60876371234</v>
      </c>
      <c r="X136" s="187">
        <f t="shared" si="48"/>
        <v>176213.60876371234</v>
      </c>
      <c r="Y136" s="187">
        <f>'[4]Hold Harmless Base-20'!L128</f>
        <v>42540.269477628994</v>
      </c>
      <c r="Z136" s="187">
        <f>'[4]Hold Harmless Base-20'!M128</f>
        <v>10257.559386253339</v>
      </c>
      <c r="AA136" s="187">
        <f>'[4]Hold Harmless Base-20'!N128</f>
        <v>35825.661782419666</v>
      </c>
      <c r="AB136" s="187">
        <f>'[4]Hold Harmless Base-20'!O128</f>
        <v>36199.705017526736</v>
      </c>
      <c r="AC136" s="187">
        <f>SUM(Y136:AB136)</f>
        <v>124823.19566382874</v>
      </c>
      <c r="AD136" s="423">
        <f>'[4]Populations-merg-FY20'!M129</f>
        <v>0.32062745805851661</v>
      </c>
      <c r="AE136" s="424">
        <f t="shared" si="57"/>
        <v>0</v>
      </c>
      <c r="AF136" s="424">
        <f t="shared" si="58"/>
        <v>0</v>
      </c>
      <c r="AG136" s="424">
        <f t="shared" si="59"/>
        <v>0.95</v>
      </c>
      <c r="AH136" s="425">
        <f>MAX(AE136:AG136)</f>
        <v>0.95</v>
      </c>
      <c r="AI136" s="187">
        <f>AC136*AH136</f>
        <v>118582.0358806373</v>
      </c>
      <c r="AJ136" s="187">
        <f>IF(X136&lt;$AI136,$AI136,0)</f>
        <v>0</v>
      </c>
      <c r="AK136" s="187">
        <f>IF($AJ136=0,X136,0)</f>
        <v>176213.60876371234</v>
      </c>
      <c r="AL136" s="187">
        <f t="shared" si="64"/>
        <v>176079.80210406007</v>
      </c>
      <c r="AM136" s="187">
        <f>$AJ136+AL136</f>
        <v>176079.80210406007</v>
      </c>
      <c r="AN136" s="187">
        <f>IF(AM136&lt;$AI136,$AI136,0)</f>
        <v>0</v>
      </c>
      <c r="AO136" s="187">
        <f>IF($AJ136+$AN136=0,AM136,0)</f>
        <v>176079.80210406007</v>
      </c>
      <c r="AP136" s="187">
        <f t="shared" si="49"/>
        <v>176079.43584547151</v>
      </c>
      <c r="AQ136" s="187">
        <f>$AJ136+$AN136+AP136</f>
        <v>176079.43584547151</v>
      </c>
      <c r="AR136" s="187">
        <f>IF(AQ136&lt;$AI136,$AI136,0)</f>
        <v>0</v>
      </c>
      <c r="AS136" s="187">
        <f>IF($AJ136+$AN136+$AR136=0,AQ136,0)</f>
        <v>176079.43584547151</v>
      </c>
      <c r="AT136" s="187">
        <f t="shared" si="50"/>
        <v>176079.43584547151</v>
      </c>
      <c r="AU136" s="187">
        <f>$AJ136+$AN136+$AR136+AT136</f>
        <v>176079.43584547151</v>
      </c>
      <c r="AV136" s="187">
        <f>IF(AU136&lt;$AI136,$AI136,0)</f>
        <v>0</v>
      </c>
      <c r="AW136" s="187">
        <f>'[4]Populations-merg-FY20'!K129</f>
        <v>264.83828035633474</v>
      </c>
      <c r="AX136" s="426">
        <f>AU136/AW136</f>
        <v>664.85643845957645</v>
      </c>
      <c r="AY136" s="427">
        <f>'[4]Populations-merg-FY20'!G129</f>
        <v>0</v>
      </c>
      <c r="AZ136" s="428">
        <f>AX136*AY136</f>
        <v>0</v>
      </c>
      <c r="BA136" s="429">
        <f>AU136-AZ136</f>
        <v>176079.43584547151</v>
      </c>
      <c r="BB136" s="430">
        <f>BA136-BK136</f>
        <v>176079.43584547151</v>
      </c>
      <c r="BC136" s="431">
        <f>'[4]Spc Sch Calculations-FY20'!C127</f>
        <v>0</v>
      </c>
      <c r="BD136" s="432">
        <f>BC136*AX136</f>
        <v>0</v>
      </c>
      <c r="BE136" s="433">
        <f>'[4]Spc Sch Calculations-FY20'!D127</f>
        <v>0</v>
      </c>
      <c r="BF136" s="434">
        <f>BE136*AX136</f>
        <v>0</v>
      </c>
      <c r="BG136" s="435">
        <f>'[4]Spc Sch Calculations-FY20'!E127</f>
        <v>0</v>
      </c>
      <c r="BH136" s="434">
        <f>BG136*AX136</f>
        <v>0</v>
      </c>
      <c r="BI136" s="431">
        <f>'[4]Spc Sch Calculations-FY20'!F127</f>
        <v>0</v>
      </c>
      <c r="BJ136" s="434">
        <f>BI136*AX136</f>
        <v>0</v>
      </c>
      <c r="BK136" s="436">
        <f>SUM(BD136,BF136,BH136,BJ136)</f>
        <v>0</v>
      </c>
      <c r="BL136" s="285"/>
    </row>
    <row r="137" spans="1:64" ht="14.5" x14ac:dyDescent="0.35">
      <c r="A137" s="181">
        <v>4703960</v>
      </c>
      <c r="B137" s="143" t="s">
        <v>226</v>
      </c>
      <c r="C137" s="127">
        <f>'[4]2019-2020 PRELIMINARY-Merged'!F130</f>
        <v>251727.74185321917</v>
      </c>
      <c r="D137" s="127">
        <f>'[4]2019-2020 PRELIMINARY-Merged'!G130</f>
        <v>60698.070156436705</v>
      </c>
      <c r="E137" s="127">
        <f>'[4]2019-2020 PRELIMINARY-Merged'!H130</f>
        <v>111865.57688819164</v>
      </c>
      <c r="F137" s="127">
        <f>'[4]2019-2020 PRELIMINARY-Merged'!I130</f>
        <v>113033.52634661339</v>
      </c>
      <c r="G137" s="127">
        <f>'[4]2019-2020 PRELIMINARY-Merged'!J130</f>
        <v>537324.91524446092</v>
      </c>
      <c r="H137" s="127">
        <f>'[4]2019-2020 PRELIMINARY-Merged'!K130</f>
        <v>246327.5755706818</v>
      </c>
      <c r="I137" s="127">
        <f>'[4]2019-2020 PRELIMINARY-Merged'!L130</f>
        <v>60295.836956247687</v>
      </c>
      <c r="J137" s="127">
        <f>'[4]2019-2020 PRELIMINARY-Merged'!M130</f>
        <v>104833.04573765988</v>
      </c>
      <c r="K137" s="127">
        <f>'[4]2019-2020 PRELIMINARY-Merged'!N130</f>
        <v>107565.36739852154</v>
      </c>
      <c r="L137" s="127">
        <f>'[4]2019-2020 PRELIMINARY-Merged'!O130</f>
        <v>519021.82566311094</v>
      </c>
      <c r="M137" s="127">
        <f t="shared" si="51"/>
        <v>519021.82566311094</v>
      </c>
      <c r="N137" s="127">
        <f>'[4]Hold Harmless Base-20'!Y129</f>
        <v>454862.27557729976</v>
      </c>
      <c r="O137" s="162">
        <f t="shared" si="43"/>
        <v>64159.550085811177</v>
      </c>
      <c r="P137" s="163">
        <f t="shared" si="52"/>
        <v>64159.550085811177</v>
      </c>
      <c r="Q137" s="387">
        <f t="shared" si="53"/>
        <v>52990.68810064195</v>
      </c>
      <c r="R137" s="165">
        <f t="shared" si="54"/>
        <v>466031.137562469</v>
      </c>
      <c r="S137" s="166">
        <f t="shared" si="44"/>
        <v>1.0245543818092937</v>
      </c>
      <c r="T137" s="167">
        <f t="shared" si="45"/>
        <v>0.89790277502696514</v>
      </c>
      <c r="U137" s="149" t="b">
        <f t="shared" si="55"/>
        <v>0</v>
      </c>
      <c r="V137" s="143">
        <f t="shared" si="46"/>
        <v>461654.53681685164</v>
      </c>
      <c r="W137" s="143">
        <f t="shared" si="47"/>
        <v>461654.53681685124</v>
      </c>
      <c r="X137" s="143">
        <f t="shared" si="48"/>
        <v>461654.53681685124</v>
      </c>
      <c r="Y137" s="143">
        <f>'[4]Hold Harmless Base-20'!L129</f>
        <v>213095.37346355294</v>
      </c>
      <c r="Z137" s="143">
        <f>'[4]Hold Harmless Base-20'!M129</f>
        <v>51382.806810561342</v>
      </c>
      <c r="AA137" s="143">
        <f>'[4]Hold Harmless Base-20'!N129</f>
        <v>94697.694855598413</v>
      </c>
      <c r="AB137" s="143">
        <f>'[4]Hold Harmless Base-20'!O129</f>
        <v>95686.400447586988</v>
      </c>
      <c r="AC137" s="143">
        <f t="shared" si="56"/>
        <v>454862.27557729976</v>
      </c>
      <c r="AD137" s="168">
        <f>'[4]Populations-merg-FY20'!M130</f>
        <v>0.21493975903614457</v>
      </c>
      <c r="AE137" s="169">
        <f t="shared" si="57"/>
        <v>0</v>
      </c>
      <c r="AF137" s="169">
        <f t="shared" si="58"/>
        <v>0.9</v>
      </c>
      <c r="AG137" s="169">
        <f t="shared" si="59"/>
        <v>0</v>
      </c>
      <c r="AH137" s="170">
        <f t="shared" si="60"/>
        <v>0.9</v>
      </c>
      <c r="AI137" s="143">
        <f t="shared" si="61"/>
        <v>409376.04801956977</v>
      </c>
      <c r="AJ137" s="143">
        <f t="shared" si="62"/>
        <v>0</v>
      </c>
      <c r="AK137" s="143">
        <f t="shared" si="63"/>
        <v>461654.53681685124</v>
      </c>
      <c r="AL137" s="143">
        <f t="shared" si="64"/>
        <v>461303.98244186188</v>
      </c>
      <c r="AM137" s="143">
        <f t="shared" si="65"/>
        <v>461303.98244186188</v>
      </c>
      <c r="AN137" s="143">
        <f t="shared" si="66"/>
        <v>0</v>
      </c>
      <c r="AO137" s="143">
        <f t="shared" si="67"/>
        <v>461303.98244186188</v>
      </c>
      <c r="AP137" s="143">
        <f t="shared" si="49"/>
        <v>461303.02289656771</v>
      </c>
      <c r="AQ137" s="143">
        <f t="shared" si="68"/>
        <v>461303.02289656771</v>
      </c>
      <c r="AR137" s="143">
        <f t="shared" si="69"/>
        <v>0</v>
      </c>
      <c r="AS137" s="143">
        <f t="shared" si="70"/>
        <v>461303.02289656771</v>
      </c>
      <c r="AT137" s="143">
        <f t="shared" si="50"/>
        <v>461303.02289656771</v>
      </c>
      <c r="AU137" s="127">
        <f t="shared" si="71"/>
        <v>461303.02289656771</v>
      </c>
      <c r="AV137" s="143">
        <f t="shared" si="72"/>
        <v>0</v>
      </c>
      <c r="AW137" s="143">
        <f>'[4]Populations-merg-FY20'!K130</f>
        <v>446</v>
      </c>
      <c r="AX137" s="151">
        <f t="shared" si="73"/>
        <v>1034.3117105304209</v>
      </c>
      <c r="AY137" s="152">
        <f>'[4]Populations-merg-FY20'!G130</f>
        <v>0</v>
      </c>
      <c r="AZ137" s="171">
        <f t="shared" si="74"/>
        <v>0</v>
      </c>
      <c r="BA137" s="172">
        <f t="shared" si="75"/>
        <v>461303.02289656771</v>
      </c>
      <c r="BB137" s="182">
        <f t="shared" si="81"/>
        <v>461303.02289656771</v>
      </c>
      <c r="BC137" s="392">
        <f>'[4]Spc Sch Calculations-FY20'!C128</f>
        <v>0</v>
      </c>
      <c r="BD137" s="200">
        <f t="shared" si="76"/>
        <v>0</v>
      </c>
      <c r="BE137" s="393">
        <f>'[4]Spc Sch Calculations-FY20'!D128</f>
        <v>0</v>
      </c>
      <c r="BF137" s="186">
        <f t="shared" si="77"/>
        <v>0</v>
      </c>
      <c r="BG137" s="394">
        <f>'[4]Spc Sch Calculations-FY20'!E128</f>
        <v>0</v>
      </c>
      <c r="BH137" s="186">
        <f t="shared" si="78"/>
        <v>0</v>
      </c>
      <c r="BI137" s="392">
        <f>'[4]Spc Sch Calculations-FY20'!F128</f>
        <v>0</v>
      </c>
      <c r="BJ137" s="186">
        <f t="shared" si="79"/>
        <v>0</v>
      </c>
      <c r="BK137" s="395">
        <f t="shared" si="80"/>
        <v>0</v>
      </c>
      <c r="BL137" s="13"/>
    </row>
    <row r="138" spans="1:64" ht="14.5" x14ac:dyDescent="0.35">
      <c r="A138" s="181">
        <v>4703990</v>
      </c>
      <c r="B138" s="143" t="s">
        <v>227</v>
      </c>
      <c r="C138" s="127">
        <f>'[4]2019-2020 PRELIMINARY-Merged'!F131</f>
        <v>1357027.0990133006</v>
      </c>
      <c r="D138" s="127">
        <f>'[4]2019-2020 PRELIMINARY-Merged'!G131</f>
        <v>327214.33662295295</v>
      </c>
      <c r="E138" s="127">
        <f>'[4]2019-2020 PRELIMINARY-Merged'!H131</f>
        <v>670622.76759101998</v>
      </c>
      <c r="F138" s="127">
        <f>'[4]2019-2020 PRELIMINARY-Merged'!I131</f>
        <v>677624.5059273456</v>
      </c>
      <c r="G138" s="127">
        <f>'[4]2019-2020 PRELIMINARY-Merged'!J131</f>
        <v>3032488.7091546194</v>
      </c>
      <c r="H138" s="127">
        <f>'[4]2019-2020 PRELIMINARY-Merged'!K131</f>
        <v>1309512.7391885342</v>
      </c>
      <c r="I138" s="127">
        <f>'[4]2019-2020 PRELIMINARY-Merged'!L131</f>
        <v>320541.32157682348</v>
      </c>
      <c r="J138" s="127">
        <f>'[4]2019-2020 PRELIMINARY-Merged'!M131</f>
        <v>636262.53966406162</v>
      </c>
      <c r="K138" s="127">
        <f>'[4]2019-2020 PRELIMINARY-Merged'!N131</f>
        <v>652845.80219245842</v>
      </c>
      <c r="L138" s="127">
        <f>'[4]2019-2020 PRELIMINARY-Merged'!O131</f>
        <v>2919162.4026218778</v>
      </c>
      <c r="M138" s="127">
        <f t="shared" si="51"/>
        <v>2919162.4026218778</v>
      </c>
      <c r="N138" s="127">
        <f>'[4]Hold Harmless Base-20'!Y130</f>
        <v>2533042.7340169069</v>
      </c>
      <c r="O138" s="162">
        <f t="shared" si="43"/>
        <v>386119.66860497091</v>
      </c>
      <c r="P138" s="163">
        <f t="shared" si="52"/>
        <v>386119.66860497091</v>
      </c>
      <c r="Q138" s="387">
        <f t="shared" si="53"/>
        <v>318904.15224551456</v>
      </c>
      <c r="R138" s="165">
        <f t="shared" si="54"/>
        <v>2600258.2503763633</v>
      </c>
      <c r="S138" s="166">
        <f t="shared" si="44"/>
        <v>1.0265354845604464</v>
      </c>
      <c r="T138" s="167">
        <f t="shared" si="45"/>
        <v>0.8907549124505415</v>
      </c>
      <c r="U138" s="149" t="b">
        <f t="shared" si="55"/>
        <v>0</v>
      </c>
      <c r="V138" s="143">
        <f t="shared" si="46"/>
        <v>2575838.6541731604</v>
      </c>
      <c r="W138" s="143">
        <f t="shared" si="47"/>
        <v>2575838.6541731586</v>
      </c>
      <c r="X138" s="143">
        <f t="shared" si="48"/>
        <v>2575838.6541731586</v>
      </c>
      <c r="Y138" s="143">
        <f>'[4]Hold Harmless Base-20'!L130</f>
        <v>1133526.9353658846</v>
      </c>
      <c r="Z138" s="143">
        <f>'[4]Hold Harmless Base-20'!M130</f>
        <v>273322.66575198399</v>
      </c>
      <c r="AA138" s="143">
        <f>'[4]Hold Harmless Base-20'!N130</f>
        <v>560172.28475891054</v>
      </c>
      <c r="AB138" s="143">
        <f>'[4]Hold Harmless Base-20'!O130</f>
        <v>566020.84814012796</v>
      </c>
      <c r="AC138" s="143">
        <f t="shared" si="56"/>
        <v>2533042.7340169069</v>
      </c>
      <c r="AD138" s="168">
        <f>'[4]Populations-merg-FY20'!M131</f>
        <v>0.19755704470268895</v>
      </c>
      <c r="AE138" s="169">
        <f t="shared" si="57"/>
        <v>0</v>
      </c>
      <c r="AF138" s="169">
        <f t="shared" si="58"/>
        <v>0.9</v>
      </c>
      <c r="AG138" s="169">
        <f t="shared" si="59"/>
        <v>0</v>
      </c>
      <c r="AH138" s="170">
        <f t="shared" si="60"/>
        <v>0.9</v>
      </c>
      <c r="AI138" s="143">
        <f t="shared" si="61"/>
        <v>2279738.4606152163</v>
      </c>
      <c r="AJ138" s="143">
        <f t="shared" si="62"/>
        <v>0</v>
      </c>
      <c r="AK138" s="143">
        <f t="shared" si="63"/>
        <v>2575838.6541731586</v>
      </c>
      <c r="AL138" s="143">
        <f t="shared" si="64"/>
        <v>2573882.7078161417</v>
      </c>
      <c r="AM138" s="143">
        <f t="shared" si="65"/>
        <v>2573882.7078161417</v>
      </c>
      <c r="AN138" s="143">
        <f t="shared" si="66"/>
        <v>0</v>
      </c>
      <c r="AO138" s="143">
        <f t="shared" si="67"/>
        <v>2573882.7078161417</v>
      </c>
      <c r="AP138" s="143">
        <f t="shared" si="49"/>
        <v>2573877.3539559231</v>
      </c>
      <c r="AQ138" s="143">
        <f t="shared" si="68"/>
        <v>2573877.3539559231</v>
      </c>
      <c r="AR138" s="143">
        <f t="shared" si="69"/>
        <v>0</v>
      </c>
      <c r="AS138" s="143">
        <f t="shared" si="70"/>
        <v>2573877.3539559231</v>
      </c>
      <c r="AT138" s="143">
        <f t="shared" si="50"/>
        <v>2573877.3539559231</v>
      </c>
      <c r="AU138" s="127">
        <f t="shared" si="71"/>
        <v>2573877.3539559231</v>
      </c>
      <c r="AV138" s="143">
        <f t="shared" si="72"/>
        <v>0</v>
      </c>
      <c r="AW138" s="143">
        <f>'[4]Populations-merg-FY20'!K131</f>
        <v>2329</v>
      </c>
      <c r="AX138" s="151">
        <f t="shared" si="73"/>
        <v>1105.1427024284772</v>
      </c>
      <c r="AY138" s="152">
        <f>'[4]Populations-merg-FY20'!G131</f>
        <v>15</v>
      </c>
      <c r="AZ138" s="171">
        <f t="shared" si="74"/>
        <v>16577.140536427156</v>
      </c>
      <c r="BA138" s="172">
        <f t="shared" si="75"/>
        <v>2557300.2134194961</v>
      </c>
      <c r="BB138" s="182">
        <f t="shared" si="81"/>
        <v>2552879.6426097821</v>
      </c>
      <c r="BC138" s="392">
        <f>'[4]Spc Sch Calculations-FY20'!C129</f>
        <v>4</v>
      </c>
      <c r="BD138" s="200">
        <f t="shared" si="76"/>
        <v>4420.5708097139086</v>
      </c>
      <c r="BE138" s="393">
        <f>'[4]Spc Sch Calculations-FY20'!D129</f>
        <v>0</v>
      </c>
      <c r="BF138" s="186">
        <f t="shared" si="77"/>
        <v>0</v>
      </c>
      <c r="BG138" s="394">
        <f>'[4]Spc Sch Calculations-FY20'!E129</f>
        <v>0</v>
      </c>
      <c r="BH138" s="186">
        <f t="shared" si="78"/>
        <v>0</v>
      </c>
      <c r="BI138" s="392">
        <f>'[4]Spc Sch Calculations-FY20'!F129</f>
        <v>0</v>
      </c>
      <c r="BJ138" s="186">
        <f t="shared" si="79"/>
        <v>0</v>
      </c>
      <c r="BK138" s="395">
        <f t="shared" si="80"/>
        <v>4420.5708097139086</v>
      </c>
      <c r="BL138" s="13"/>
    </row>
    <row r="139" spans="1:64" ht="14.5" x14ac:dyDescent="0.35">
      <c r="A139" s="181">
        <v>4704020</v>
      </c>
      <c r="B139" s="143" t="s">
        <v>228</v>
      </c>
      <c r="C139" s="127">
        <f>'[4]2019-2020 PRELIMINARY-Merged'!F132</f>
        <v>2082903.1446482586</v>
      </c>
      <c r="D139" s="127">
        <f>'[4]2019-2020 PRELIMINARY-Merged'!G132</f>
        <v>394963.40989661147</v>
      </c>
      <c r="E139" s="127">
        <f>'[4]2019-2020 PRELIMINARY-Merged'!H132</f>
        <v>1172120.9633849249</v>
      </c>
      <c r="F139" s="127">
        <f>'[4]2019-2020 PRELIMINARY-Merged'!I132</f>
        <v>1184358.6694109566</v>
      </c>
      <c r="G139" s="127">
        <f>'[4]2019-2020 PRELIMINARY-Merged'!J132</f>
        <v>4834346.1873407513</v>
      </c>
      <c r="H139" s="127">
        <f>'[4]2019-2020 PRELIMINARY-Merged'!K132</f>
        <v>1923122.4621908385</v>
      </c>
      <c r="I139" s="127">
        <f>'[4]2019-2020 PRELIMINARY-Merged'!L132</f>
        <v>335763.67157983728</v>
      </c>
      <c r="J139" s="127">
        <f>'[4]2019-2020 PRELIMINARY-Merged'!M132</f>
        <v>1069205.5386331463</v>
      </c>
      <c r="K139" s="127">
        <f>'[4]2019-2020 PRELIMINARY-Merged'!N132</f>
        <v>1097072.8340318836</v>
      </c>
      <c r="L139" s="127">
        <f>'[4]2019-2020 PRELIMINARY-Merged'!O132</f>
        <v>4425164.5064357053</v>
      </c>
      <c r="M139" s="127">
        <f t="shared" si="51"/>
        <v>4425164.5064357053</v>
      </c>
      <c r="N139" s="127">
        <f>'[4]Hold Harmless Base-20'!Y131</f>
        <v>4205942.6347939512</v>
      </c>
      <c r="O139" s="162">
        <f t="shared" si="43"/>
        <v>219221.87164175417</v>
      </c>
      <c r="P139" s="163">
        <f t="shared" si="52"/>
        <v>219221.87164175417</v>
      </c>
      <c r="Q139" s="387">
        <f t="shared" si="53"/>
        <v>181059.83925183705</v>
      </c>
      <c r="R139" s="165">
        <f t="shared" si="54"/>
        <v>4244104.6671838686</v>
      </c>
      <c r="S139" s="166">
        <f t="shared" si="44"/>
        <v>1.0090733601723949</v>
      </c>
      <c r="T139" s="167">
        <f t="shared" si="45"/>
        <v>0.95908404331895147</v>
      </c>
      <c r="U139" s="149" t="b">
        <f t="shared" si="55"/>
        <v>0</v>
      </c>
      <c r="V139" s="143">
        <f t="shared" si="46"/>
        <v>4204247.3483188059</v>
      </c>
      <c r="W139" s="143">
        <f t="shared" si="47"/>
        <v>4204247.3483188022</v>
      </c>
      <c r="X139" s="143">
        <f t="shared" si="48"/>
        <v>4204247.3483188022</v>
      </c>
      <c r="Y139" s="143">
        <f>'[4]Hold Harmless Base-20'!L131</f>
        <v>1812152.2126741747</v>
      </c>
      <c r="Z139" s="143">
        <f>'[4]Hold Harmless Base-20'!M131</f>
        <v>343623.18718873896</v>
      </c>
      <c r="AA139" s="143">
        <f>'[4]Hold Harmless Base-20'!N131</f>
        <v>1019760.1375643747</v>
      </c>
      <c r="AB139" s="143">
        <f>'[4]Hold Harmless Base-20'!O131</f>
        <v>1030407.0973666629</v>
      </c>
      <c r="AC139" s="143">
        <f t="shared" si="56"/>
        <v>4205942.6347939512</v>
      </c>
      <c r="AD139" s="168">
        <f>'[4]Populations-merg-FY20'!M132</f>
        <v>0.10740216588727541</v>
      </c>
      <c r="AE139" s="169">
        <f t="shared" si="57"/>
        <v>0.85</v>
      </c>
      <c r="AF139" s="169">
        <f t="shared" si="58"/>
        <v>0</v>
      </c>
      <c r="AG139" s="169">
        <f t="shared" si="59"/>
        <v>0</v>
      </c>
      <c r="AH139" s="170">
        <f t="shared" si="60"/>
        <v>0.85</v>
      </c>
      <c r="AI139" s="143">
        <f t="shared" si="61"/>
        <v>3575051.2395748585</v>
      </c>
      <c r="AJ139" s="143">
        <f t="shared" si="62"/>
        <v>0</v>
      </c>
      <c r="AK139" s="143">
        <f t="shared" si="63"/>
        <v>4204247.3483188022</v>
      </c>
      <c r="AL139" s="143">
        <f t="shared" si="64"/>
        <v>4201054.8803932127</v>
      </c>
      <c r="AM139" s="143">
        <f t="shared" si="65"/>
        <v>4201054.8803932127</v>
      </c>
      <c r="AN139" s="143">
        <f t="shared" si="66"/>
        <v>0</v>
      </c>
      <c r="AO139" s="143">
        <f t="shared" si="67"/>
        <v>4201054.8803932127</v>
      </c>
      <c r="AP139" s="143">
        <f t="shared" si="49"/>
        <v>4201046.1418984355</v>
      </c>
      <c r="AQ139" s="143">
        <f t="shared" si="68"/>
        <v>4201046.1418984355</v>
      </c>
      <c r="AR139" s="143">
        <f t="shared" si="69"/>
        <v>0</v>
      </c>
      <c r="AS139" s="143">
        <f t="shared" si="70"/>
        <v>4201046.1418984355</v>
      </c>
      <c r="AT139" s="143">
        <f t="shared" si="50"/>
        <v>4201046.1418984355</v>
      </c>
      <c r="AU139" s="127">
        <f t="shared" si="71"/>
        <v>4201046.1418984355</v>
      </c>
      <c r="AV139" s="143">
        <f t="shared" si="72"/>
        <v>0</v>
      </c>
      <c r="AW139" s="143">
        <f>'[4]Populations-merg-FY20'!K132</f>
        <v>3491</v>
      </c>
      <c r="AX139" s="151">
        <f t="shared" si="73"/>
        <v>1203.3933376964869</v>
      </c>
      <c r="AY139" s="152">
        <f>'[4]Populations-merg-FY20'!G132</f>
        <v>22</v>
      </c>
      <c r="AZ139" s="171">
        <f t="shared" si="74"/>
        <v>26474.653429322712</v>
      </c>
      <c r="BA139" s="172">
        <f t="shared" si="75"/>
        <v>4174571.4884691127</v>
      </c>
      <c r="BB139" s="182">
        <f t="shared" si="81"/>
        <v>4162537.555092148</v>
      </c>
      <c r="BC139" s="392">
        <f>'[4]Spc Sch Calculations-FY20'!C130</f>
        <v>3</v>
      </c>
      <c r="BD139" s="200">
        <f t="shared" si="76"/>
        <v>3610.1800130894608</v>
      </c>
      <c r="BE139" s="393">
        <f>'[4]Spc Sch Calculations-FY20'!D130</f>
        <v>0</v>
      </c>
      <c r="BF139" s="186">
        <f t="shared" si="77"/>
        <v>0</v>
      </c>
      <c r="BG139" s="394">
        <f>'[4]Spc Sch Calculations-FY20'!E130</f>
        <v>7</v>
      </c>
      <c r="BH139" s="186">
        <f t="shared" si="78"/>
        <v>8423.7533638754085</v>
      </c>
      <c r="BI139" s="392">
        <f>'[4]Spc Sch Calculations-FY20'!F130</f>
        <v>0</v>
      </c>
      <c r="BJ139" s="186">
        <f t="shared" si="79"/>
        <v>0</v>
      </c>
      <c r="BK139" s="395">
        <f t="shared" si="80"/>
        <v>12033.933376964869</v>
      </c>
      <c r="BL139" s="13"/>
    </row>
    <row r="140" spans="1:64" ht="14.5" x14ac:dyDescent="0.35">
      <c r="A140" s="181">
        <v>4704050</v>
      </c>
      <c r="B140" s="143" t="s">
        <v>229</v>
      </c>
      <c r="C140" s="127">
        <f>'[4]2019-2020 PRELIMINARY-Merged'!F133</f>
        <v>200440.17698499563</v>
      </c>
      <c r="D140" s="127">
        <f>'[4]2019-2020 PRELIMINARY-Merged'!G133</f>
        <v>48331.311579865374</v>
      </c>
      <c r="E140" s="127">
        <f>'[4]2019-2020 PRELIMINARY-Merged'!H133</f>
        <v>101301.48304460155</v>
      </c>
      <c r="F140" s="127">
        <f>'[4]2019-2020 PRELIMINARY-Merged'!I133</f>
        <v>102359.13648501165</v>
      </c>
      <c r="G140" s="127">
        <f>'[4]2019-2020 PRELIMINARY-Merged'!J133</f>
        <v>452432.10809447424</v>
      </c>
      <c r="H140" s="127">
        <f>'[4]2019-2020 PRELIMINARY-Merged'!K133</f>
        <v>196620.21727166517</v>
      </c>
      <c r="I140" s="127">
        <f>'[4]2019-2020 PRELIMINARY-Merged'!L133</f>
        <v>48128.515597363614</v>
      </c>
      <c r="J140" s="127">
        <f>'[4]2019-2020 PRELIMINARY-Merged'!M133</f>
        <v>95806.841807093864</v>
      </c>
      <c r="K140" s="127">
        <f>'[4]2019-2020 PRELIMINARY-Merged'!N133</f>
        <v>98303.908521947917</v>
      </c>
      <c r="L140" s="127">
        <f>'[4]2019-2020 PRELIMINARY-Merged'!O133</f>
        <v>438859.48319807055</v>
      </c>
      <c r="M140" s="127">
        <f t="shared" si="51"/>
        <v>438859.48319807055</v>
      </c>
      <c r="N140" s="127">
        <f>'[4]Hold Harmless Base-20'!Y132</f>
        <v>447947.07562708901</v>
      </c>
      <c r="O140" s="162">
        <f t="shared" si="43"/>
        <v>-9087.592429018463</v>
      </c>
      <c r="P140" s="163" t="str">
        <f t="shared" si="52"/>
        <v>0</v>
      </c>
      <c r="Q140" s="387">
        <f t="shared" si="53"/>
        <v>0</v>
      </c>
      <c r="R140" s="165">
        <f t="shared" si="54"/>
        <v>438859.48319807055</v>
      </c>
      <c r="S140" s="166">
        <f t="shared" si="44"/>
        <v>0.97971279884728213</v>
      </c>
      <c r="T140" s="167">
        <f t="shared" si="45"/>
        <v>1</v>
      </c>
      <c r="U140" s="149" t="b">
        <f t="shared" si="55"/>
        <v>0</v>
      </c>
      <c r="V140" s="143">
        <f t="shared" si="46"/>
        <v>434738.05742503738</v>
      </c>
      <c r="W140" s="143">
        <f t="shared" si="47"/>
        <v>434738.05742503697</v>
      </c>
      <c r="X140" s="143">
        <f t="shared" si="48"/>
        <v>434738.05742503697</v>
      </c>
      <c r="Y140" s="143">
        <f>'[4]Hold Harmless Base-20'!L132</f>
        <v>198453.18117841502</v>
      </c>
      <c r="Z140" s="143">
        <f>'[4]Hold Harmless Base-20'!M132</f>
        <v>47852.19549206167</v>
      </c>
      <c r="AA140" s="143">
        <f>'[4]Hold Harmless Base-20'!N132</f>
        <v>100297.26510268122</v>
      </c>
      <c r="AB140" s="143">
        <f>'[4]Hold Harmless Base-20'!O132</f>
        <v>101344.43385393108</v>
      </c>
      <c r="AC140" s="143">
        <f t="shared" si="56"/>
        <v>447947.07562708901</v>
      </c>
      <c r="AD140" s="168">
        <f>'[4]Populations-merg-FY20'!M133</f>
        <v>0.26046841731724629</v>
      </c>
      <c r="AE140" s="169">
        <f t="shared" si="57"/>
        <v>0</v>
      </c>
      <c r="AF140" s="169">
        <f t="shared" si="58"/>
        <v>0.9</v>
      </c>
      <c r="AG140" s="169">
        <f t="shared" si="59"/>
        <v>0</v>
      </c>
      <c r="AH140" s="170">
        <f t="shared" si="60"/>
        <v>0.9</v>
      </c>
      <c r="AI140" s="143">
        <f t="shared" si="61"/>
        <v>403152.36806438013</v>
      </c>
      <c r="AJ140" s="143">
        <f t="shared" si="62"/>
        <v>0</v>
      </c>
      <c r="AK140" s="143">
        <f t="shared" si="63"/>
        <v>434738.05742503697</v>
      </c>
      <c r="AL140" s="143">
        <f t="shared" si="64"/>
        <v>434407.94190390391</v>
      </c>
      <c r="AM140" s="143">
        <f t="shared" si="65"/>
        <v>434407.94190390391</v>
      </c>
      <c r="AN140" s="143">
        <f t="shared" si="66"/>
        <v>0</v>
      </c>
      <c r="AO140" s="143">
        <f t="shared" si="67"/>
        <v>434407.94190390391</v>
      </c>
      <c r="AP140" s="143">
        <f t="shared" si="49"/>
        <v>434407.03830429871</v>
      </c>
      <c r="AQ140" s="143">
        <f t="shared" si="68"/>
        <v>434407.03830429871</v>
      </c>
      <c r="AR140" s="143">
        <f t="shared" si="69"/>
        <v>0</v>
      </c>
      <c r="AS140" s="143">
        <f t="shared" si="70"/>
        <v>434407.03830429871</v>
      </c>
      <c r="AT140" s="143">
        <f t="shared" si="50"/>
        <v>434407.03830429871</v>
      </c>
      <c r="AU140" s="127">
        <f t="shared" si="71"/>
        <v>434407.03830429871</v>
      </c>
      <c r="AV140" s="143">
        <f t="shared" si="72"/>
        <v>0</v>
      </c>
      <c r="AW140" s="143">
        <f>'[4]Populations-merg-FY20'!K133</f>
        <v>367</v>
      </c>
      <c r="AX140" s="151">
        <f t="shared" si="73"/>
        <v>1183.6704040989066</v>
      </c>
      <c r="AY140" s="152">
        <f>'[4]Populations-merg-FY20'!G133</f>
        <v>0</v>
      </c>
      <c r="AZ140" s="171">
        <f t="shared" si="74"/>
        <v>0</v>
      </c>
      <c r="BA140" s="172">
        <f t="shared" si="75"/>
        <v>434407.03830429871</v>
      </c>
      <c r="BB140" s="182">
        <f t="shared" si="81"/>
        <v>434407.03830429871</v>
      </c>
      <c r="BC140" s="392">
        <f>'[4]Spc Sch Calculations-FY20'!C131</f>
        <v>0</v>
      </c>
      <c r="BD140" s="200">
        <f t="shared" si="76"/>
        <v>0</v>
      </c>
      <c r="BE140" s="393">
        <f>'[4]Spc Sch Calculations-FY20'!D131</f>
        <v>0</v>
      </c>
      <c r="BF140" s="186">
        <f t="shared" si="77"/>
        <v>0</v>
      </c>
      <c r="BG140" s="394">
        <f>'[4]Spc Sch Calculations-FY20'!E131</f>
        <v>0</v>
      </c>
      <c r="BH140" s="186">
        <f t="shared" si="78"/>
        <v>0</v>
      </c>
      <c r="BI140" s="392">
        <f>'[4]Spc Sch Calculations-FY20'!F131</f>
        <v>0</v>
      </c>
      <c r="BJ140" s="186">
        <f t="shared" si="79"/>
        <v>0</v>
      </c>
      <c r="BK140" s="395">
        <f t="shared" si="80"/>
        <v>0</v>
      </c>
      <c r="BL140" s="13"/>
    </row>
    <row r="141" spans="1:64" ht="14.5" x14ac:dyDescent="0.35">
      <c r="A141" s="181">
        <v>4704080</v>
      </c>
      <c r="B141" s="143" t="s">
        <v>230</v>
      </c>
      <c r="C141" s="127">
        <f>'[4]2019-2020 PRELIMINARY-Merged'!F134</f>
        <v>1282189.1217055863</v>
      </c>
      <c r="D141" s="127">
        <f>'[4]2019-2020 PRELIMINARY-Merged'!G134</f>
        <v>309168.96441428253</v>
      </c>
      <c r="E141" s="127">
        <f>'[4]2019-2020 PRELIMINARY-Merged'!H134</f>
        <v>618918.1951335374</v>
      </c>
      <c r="F141" s="127">
        <f>'[4]2019-2020 PRELIMINARY-Merged'!I134</f>
        <v>625380.10406854469</v>
      </c>
      <c r="G141" s="127">
        <f>'[4]2019-2020 PRELIMINARY-Merged'!J134</f>
        <v>2835656.385321951</v>
      </c>
      <c r="H141" s="127">
        <f>'[4]2019-2020 PRELIMINARY-Merged'!K134</f>
        <v>1153970.2095350276</v>
      </c>
      <c r="I141" s="127">
        <f>'[4]2019-2020 PRELIMINARY-Merged'!L134</f>
        <v>278631.65911844495</v>
      </c>
      <c r="J141" s="127">
        <f>'[4]2019-2020 PRELIMINARY-Merged'!M134</f>
        <v>557026.37562018365</v>
      </c>
      <c r="K141" s="127">
        <f>'[4]2019-2020 PRELIMINARY-Merged'!N134</f>
        <v>562842.09366169025</v>
      </c>
      <c r="L141" s="127">
        <f>'[4]2019-2020 PRELIMINARY-Merged'!O134</f>
        <v>2552470.3379353462</v>
      </c>
      <c r="M141" s="127">
        <f t="shared" si="51"/>
        <v>2552470.3379353462</v>
      </c>
      <c r="N141" s="127">
        <f>'[4]Hold Harmless Base-20'!Y133</f>
        <v>2330473.1163899819</v>
      </c>
      <c r="O141" s="162">
        <f t="shared" si="43"/>
        <v>221997.22154536424</v>
      </c>
      <c r="P141" s="163">
        <f t="shared" si="52"/>
        <v>221997.22154536424</v>
      </c>
      <c r="Q141" s="387">
        <f t="shared" si="53"/>
        <v>183352.05764980975</v>
      </c>
      <c r="R141" s="165">
        <f t="shared" si="54"/>
        <v>2369118.2802855363</v>
      </c>
      <c r="S141" s="166">
        <f t="shared" si="44"/>
        <v>1.0165825400961577</v>
      </c>
      <c r="T141" s="167">
        <f t="shared" si="45"/>
        <v>0.92816682140246909</v>
      </c>
      <c r="U141" s="149" t="b">
        <f t="shared" si="55"/>
        <v>0</v>
      </c>
      <c r="V141" s="143">
        <f t="shared" si="46"/>
        <v>2346869.3702959898</v>
      </c>
      <c r="W141" s="143">
        <f t="shared" si="47"/>
        <v>2346869.3702959879</v>
      </c>
      <c r="X141" s="143">
        <f t="shared" si="48"/>
        <v>2346869.3702959879</v>
      </c>
      <c r="Y141" s="143">
        <f>'[4]Hold Harmless Base-20'!L133</f>
        <v>1053762.1179102389</v>
      </c>
      <c r="Z141" s="143">
        <f>'[4]Hold Harmless Base-20'!M133</f>
        <v>254089.30493805656</v>
      </c>
      <c r="AA141" s="143">
        <f>'[4]Hold Harmless Base-20'!N133</f>
        <v>508655.49947073567</v>
      </c>
      <c r="AB141" s="143">
        <f>'[4]Hold Harmless Base-20'!O133</f>
        <v>513966.19407095079</v>
      </c>
      <c r="AC141" s="143">
        <f t="shared" si="56"/>
        <v>2330473.1163899819</v>
      </c>
      <c r="AD141" s="168">
        <f>'[4]Populations-merg-FY20'!M134</f>
        <v>0.17981922475230314</v>
      </c>
      <c r="AE141" s="169">
        <f t="shared" si="57"/>
        <v>0</v>
      </c>
      <c r="AF141" s="169">
        <f t="shared" si="58"/>
        <v>0.9</v>
      </c>
      <c r="AG141" s="169">
        <f t="shared" si="59"/>
        <v>0</v>
      </c>
      <c r="AH141" s="170">
        <f t="shared" si="60"/>
        <v>0.9</v>
      </c>
      <c r="AI141" s="143">
        <f t="shared" si="61"/>
        <v>2097425.8047509836</v>
      </c>
      <c r="AJ141" s="143">
        <f t="shared" si="62"/>
        <v>0</v>
      </c>
      <c r="AK141" s="143">
        <f t="shared" si="63"/>
        <v>2346869.3702959879</v>
      </c>
      <c r="AL141" s="143">
        <f t="shared" si="64"/>
        <v>2345087.2902779761</v>
      </c>
      <c r="AM141" s="143">
        <f t="shared" si="65"/>
        <v>2345087.2902779761</v>
      </c>
      <c r="AN141" s="143">
        <f t="shared" si="66"/>
        <v>0</v>
      </c>
      <c r="AO141" s="143">
        <f t="shared" si="67"/>
        <v>2345087.2902779761</v>
      </c>
      <c r="AP141" s="143">
        <f t="shared" si="49"/>
        <v>2345082.4123285986</v>
      </c>
      <c r="AQ141" s="143">
        <f t="shared" si="68"/>
        <v>2345082.4123285986</v>
      </c>
      <c r="AR141" s="143">
        <f t="shared" si="69"/>
        <v>0</v>
      </c>
      <c r="AS141" s="143">
        <f t="shared" si="70"/>
        <v>2345082.4123285986</v>
      </c>
      <c r="AT141" s="143">
        <f t="shared" si="50"/>
        <v>2345082.4123285986</v>
      </c>
      <c r="AU141" s="127">
        <f t="shared" si="71"/>
        <v>2345082.4123285986</v>
      </c>
      <c r="AV141" s="143">
        <f t="shared" si="72"/>
        <v>0</v>
      </c>
      <c r="AW141" s="143">
        <f>'[4]Populations-merg-FY20'!K134</f>
        <v>2069</v>
      </c>
      <c r="AX141" s="151">
        <f t="shared" si="73"/>
        <v>1133.4376086653449</v>
      </c>
      <c r="AY141" s="152">
        <f>'[4]Populations-merg-FY20'!G134</f>
        <v>0</v>
      </c>
      <c r="AZ141" s="171">
        <f t="shared" si="74"/>
        <v>0</v>
      </c>
      <c r="BA141" s="172">
        <f t="shared" si="75"/>
        <v>2345082.4123285986</v>
      </c>
      <c r="BB141" s="182">
        <f t="shared" si="81"/>
        <v>2345082.4123285986</v>
      </c>
      <c r="BC141" s="392">
        <f>'[4]Spc Sch Calculations-FY20'!C132</f>
        <v>0</v>
      </c>
      <c r="BD141" s="200">
        <f t="shared" si="76"/>
        <v>0</v>
      </c>
      <c r="BE141" s="393">
        <f>'[4]Spc Sch Calculations-FY20'!D132</f>
        <v>0</v>
      </c>
      <c r="BF141" s="186">
        <f t="shared" si="77"/>
        <v>0</v>
      </c>
      <c r="BG141" s="394">
        <f>'[4]Spc Sch Calculations-FY20'!E132</f>
        <v>0</v>
      </c>
      <c r="BH141" s="186">
        <f t="shared" si="78"/>
        <v>0</v>
      </c>
      <c r="BI141" s="392">
        <f>'[4]Spc Sch Calculations-FY20'!F132</f>
        <v>0</v>
      </c>
      <c r="BJ141" s="186">
        <f t="shared" si="79"/>
        <v>0</v>
      </c>
      <c r="BK141" s="395">
        <f t="shared" si="80"/>
        <v>0</v>
      </c>
      <c r="BL141" s="13"/>
    </row>
    <row r="142" spans="1:64" ht="14.5" x14ac:dyDescent="0.35">
      <c r="A142" s="181">
        <v>4704100</v>
      </c>
      <c r="B142" s="143" t="s">
        <v>231</v>
      </c>
      <c r="C142" s="127">
        <f>'[4]2019-2020 PRELIMINARY-Merged'!F135</f>
        <v>171132.99706029668</v>
      </c>
      <c r="D142" s="127">
        <f>'[4]2019-2020 PRELIMINARY-Merged'!G135</f>
        <v>41264.59239325321</v>
      </c>
      <c r="E142" s="127">
        <f>'[4]2019-2020 PRELIMINARY-Merged'!H135</f>
        <v>73027.551697839794</v>
      </c>
      <c r="F142" s="127">
        <f>'[4]2019-2020 PRELIMINARY-Merged'!I135</f>
        <v>73790.006885824972</v>
      </c>
      <c r="G142" s="127">
        <f>'[4]2019-2020 PRELIMINARY-Merged'!J135</f>
        <v>359215.14803721465</v>
      </c>
      <c r="H142" s="127">
        <f>'[4]2019-2020 PRELIMINARY-Merged'!K135</f>
        <v>169005.01821665611</v>
      </c>
      <c r="I142" s="127">
        <f>'[4]2019-2020 PRELIMINARY-Merged'!L135</f>
        <v>41368.892620205806</v>
      </c>
      <c r="J142" s="127">
        <f>'[4]2019-2020 PRELIMINARY-Merged'!M135</f>
        <v>70825.110129462439</v>
      </c>
      <c r="K142" s="127">
        <f>'[4]2019-2020 PRELIMINARY-Merged'!N135</f>
        <v>72671.064152623381</v>
      </c>
      <c r="L142" s="127">
        <f>'[4]2019-2020 PRELIMINARY-Merged'!O135</f>
        <v>353870.08511894778</v>
      </c>
      <c r="M142" s="127">
        <f t="shared" si="51"/>
        <v>353870.08511894778</v>
      </c>
      <c r="N142" s="127">
        <f>'[4]Hold Harmless Base-20'!Y134</f>
        <v>333893.16027981619</v>
      </c>
      <c r="O142" s="162">
        <f t="shared" si="43"/>
        <v>19976.924839131592</v>
      </c>
      <c r="P142" s="163">
        <f t="shared" si="52"/>
        <v>19976.924839131592</v>
      </c>
      <c r="Q142" s="387">
        <f t="shared" si="53"/>
        <v>16499.351880500413</v>
      </c>
      <c r="R142" s="165">
        <f t="shared" si="54"/>
        <v>337370.73323844734</v>
      </c>
      <c r="S142" s="166">
        <f t="shared" si="44"/>
        <v>1.0104152267022086</v>
      </c>
      <c r="T142" s="167">
        <f t="shared" si="45"/>
        <v>0.95337455022524875</v>
      </c>
      <c r="U142" s="149" t="b">
        <f t="shared" si="55"/>
        <v>0</v>
      </c>
      <c r="V142" s="143">
        <f t="shared" si="46"/>
        <v>334202.41060154431</v>
      </c>
      <c r="W142" s="143">
        <f t="shared" si="47"/>
        <v>334202.41060154402</v>
      </c>
      <c r="X142" s="143">
        <f t="shared" si="48"/>
        <v>334202.41060154402</v>
      </c>
      <c r="Y142" s="143">
        <f>'[4]Hold Harmless Base-20'!L134</f>
        <v>159069.39762657013</v>
      </c>
      <c r="Z142" s="143">
        <f>'[4]Hold Harmless Base-20'!M134</f>
        <v>38355.746513268925</v>
      </c>
      <c r="AA142" s="143">
        <f>'[4]Hold Harmless Base-20'!N134</f>
        <v>67879.654176953773</v>
      </c>
      <c r="AB142" s="143">
        <f>'[4]Hold Harmless Base-20'!O134</f>
        <v>68588.361963023359</v>
      </c>
      <c r="AC142" s="143">
        <f t="shared" si="56"/>
        <v>333893.16027981619</v>
      </c>
      <c r="AD142" s="168">
        <f>'[4]Populations-merg-FY20'!M135</f>
        <v>0.20923913043478262</v>
      </c>
      <c r="AE142" s="169">
        <f t="shared" si="57"/>
        <v>0</v>
      </c>
      <c r="AF142" s="169">
        <f t="shared" si="58"/>
        <v>0.9</v>
      </c>
      <c r="AG142" s="169">
        <f t="shared" si="59"/>
        <v>0</v>
      </c>
      <c r="AH142" s="170">
        <f t="shared" si="60"/>
        <v>0.9</v>
      </c>
      <c r="AI142" s="143">
        <f t="shared" si="61"/>
        <v>300503.84425183455</v>
      </c>
      <c r="AJ142" s="143">
        <f t="shared" si="62"/>
        <v>0</v>
      </c>
      <c r="AK142" s="143">
        <f t="shared" si="63"/>
        <v>334202.41060154402</v>
      </c>
      <c r="AL142" s="143">
        <f t="shared" si="64"/>
        <v>333948.63617104414</v>
      </c>
      <c r="AM142" s="143">
        <f t="shared" si="65"/>
        <v>333948.63617104414</v>
      </c>
      <c r="AN142" s="143">
        <f t="shared" si="66"/>
        <v>0</v>
      </c>
      <c r="AO142" s="143">
        <f t="shared" si="67"/>
        <v>333948.63617104414</v>
      </c>
      <c r="AP142" s="143">
        <f t="shared" si="49"/>
        <v>333947.94153398369</v>
      </c>
      <c r="AQ142" s="143">
        <f t="shared" si="68"/>
        <v>333947.94153398369</v>
      </c>
      <c r="AR142" s="143">
        <f t="shared" si="69"/>
        <v>0</v>
      </c>
      <c r="AS142" s="143">
        <f t="shared" si="70"/>
        <v>333947.94153398369</v>
      </c>
      <c r="AT142" s="143">
        <f t="shared" si="50"/>
        <v>333947.94153398369</v>
      </c>
      <c r="AU142" s="127">
        <f t="shared" si="71"/>
        <v>333947.94153398369</v>
      </c>
      <c r="AV142" s="143">
        <f t="shared" si="72"/>
        <v>0</v>
      </c>
      <c r="AW142" s="143">
        <f>'[4]Populations-merg-FY20'!K135</f>
        <v>308</v>
      </c>
      <c r="AX142" s="151">
        <f t="shared" si="73"/>
        <v>1084.246563422025</v>
      </c>
      <c r="AY142" s="152">
        <f>'[4]Populations-merg-FY20'!G135</f>
        <v>0</v>
      </c>
      <c r="AZ142" s="171">
        <f t="shared" si="74"/>
        <v>0</v>
      </c>
      <c r="BA142" s="172">
        <f t="shared" si="75"/>
        <v>333947.94153398369</v>
      </c>
      <c r="BB142" s="182">
        <f t="shared" si="81"/>
        <v>332863.69497056166</v>
      </c>
      <c r="BC142" s="392">
        <f>'[4]Spc Sch Calculations-FY20'!C133</f>
        <v>0</v>
      </c>
      <c r="BD142" s="200">
        <f t="shared" si="76"/>
        <v>0</v>
      </c>
      <c r="BE142" s="393">
        <f>'[4]Spc Sch Calculations-FY20'!D133</f>
        <v>1</v>
      </c>
      <c r="BF142" s="186">
        <f t="shared" si="77"/>
        <v>1084.246563422025</v>
      </c>
      <c r="BG142" s="394">
        <f>'[4]Spc Sch Calculations-FY20'!E133</f>
        <v>0</v>
      </c>
      <c r="BH142" s="186">
        <f t="shared" si="78"/>
        <v>0</v>
      </c>
      <c r="BI142" s="392">
        <f>'[4]Spc Sch Calculations-FY20'!F133</f>
        <v>0</v>
      </c>
      <c r="BJ142" s="186">
        <f t="shared" si="79"/>
        <v>0</v>
      </c>
      <c r="BK142" s="395">
        <f t="shared" si="80"/>
        <v>1084.246563422025</v>
      </c>
      <c r="BL142" s="13"/>
    </row>
    <row r="143" spans="1:64" ht="14.5" x14ac:dyDescent="0.35">
      <c r="A143" s="181">
        <v>4704170</v>
      </c>
      <c r="B143" s="143" t="s">
        <v>232</v>
      </c>
      <c r="C143" s="127">
        <f>'[4]2019-2020 PRELIMINARY-Merged'!F136</f>
        <v>159619.46208987909</v>
      </c>
      <c r="D143" s="127">
        <f>'[4]2019-2020 PRELIMINARY-Merged'!G136</f>
        <v>38488.381284227013</v>
      </c>
      <c r="E143" s="127">
        <f>'[4]2019-2020 PRELIMINARY-Merged'!H136</f>
        <v>66961.70594211563</v>
      </c>
      <c r="F143" s="127">
        <f>'[4]2019-2020 PRELIMINARY-Merged'!I136</f>
        <v>67660.829750937148</v>
      </c>
      <c r="G143" s="127">
        <f>'[4]2019-2020 PRELIMINARY-Merged'!J136</f>
        <v>332730.37906715891</v>
      </c>
      <c r="H143" s="127">
        <f>'[4]2019-2020 PRELIMINARY-Merged'!K136</f>
        <v>145808.25101044841</v>
      </c>
      <c r="I143" s="127">
        <f>'[4]2019-2020 PRELIMINARY-Merged'!L136</f>
        <v>35690.809319393251</v>
      </c>
      <c r="J143" s="127">
        <f>'[4]2019-2020 PRELIMINARY-Merged'!M136</f>
        <v>60265.535347904071</v>
      </c>
      <c r="K143" s="127">
        <f>'[4]2019-2020 PRELIMINARY-Merged'!N136</f>
        <v>60894.746775843436</v>
      </c>
      <c r="L143" s="127">
        <f>'[4]2019-2020 PRELIMINARY-Merged'!O136</f>
        <v>302659.3424535892</v>
      </c>
      <c r="M143" s="127">
        <f t="shared" si="51"/>
        <v>302659.3424535892</v>
      </c>
      <c r="N143" s="127">
        <f>'[4]Hold Harmless Base-20'!Y135</f>
        <v>288297.77971962513</v>
      </c>
      <c r="O143" s="162">
        <f t="shared" ref="O143:O160" si="82">M143-N143</f>
        <v>14361.562733964063</v>
      </c>
      <c r="P143" s="163">
        <f t="shared" si="52"/>
        <v>14361.562733964063</v>
      </c>
      <c r="Q143" s="387">
        <f t="shared" si="53"/>
        <v>11861.509166685899</v>
      </c>
      <c r="R143" s="165">
        <f t="shared" si="54"/>
        <v>290797.83328690327</v>
      </c>
      <c r="S143" s="166">
        <f t="shared" ref="S143:S156" si="83">IF($R143&gt;0,$R143/N143,0)</f>
        <v>1.0086717753071477</v>
      </c>
      <c r="T143" s="167">
        <f t="shared" ref="T143:T156" si="84">IF(R143&gt;0,R143/L143,0)</f>
        <v>0.96080904336034234</v>
      </c>
      <c r="U143" s="149" t="b">
        <f t="shared" si="55"/>
        <v>0</v>
      </c>
      <c r="V143" s="143">
        <f t="shared" ref="V143:V156" si="85">R143/R$13*X$3</f>
        <v>288066.8869800875</v>
      </c>
      <c r="W143" s="143">
        <f t="shared" ref="W143:W156" si="86">V143/V$13*AA$3</f>
        <v>288066.88698008726</v>
      </c>
      <c r="X143" s="143">
        <f t="shared" ref="X143:X156" si="87">V143/V$13*AA$3</f>
        <v>288066.88698008726</v>
      </c>
      <c r="Y143" s="143">
        <f>'[4]Hold Harmless Base-20'!L135</f>
        <v>138303.98249047369</v>
      </c>
      <c r="Z143" s="143">
        <f>'[4]Hold Harmless Base-20'!M135</f>
        <v>33348.667772248598</v>
      </c>
      <c r="AA143" s="143">
        <f>'[4]Hold Harmless Base-20'!N135</f>
        <v>58019.683094382635</v>
      </c>
      <c r="AB143" s="143">
        <f>'[4]Hold Harmless Base-20'!O135</f>
        <v>58625.446362520197</v>
      </c>
      <c r="AC143" s="143">
        <f t="shared" si="56"/>
        <v>288297.77971962513</v>
      </c>
      <c r="AD143" s="168">
        <f>'[4]Populations-merg-FY20'!M136</f>
        <v>0.1906810035842294</v>
      </c>
      <c r="AE143" s="169">
        <f t="shared" si="57"/>
        <v>0</v>
      </c>
      <c r="AF143" s="169">
        <f t="shared" si="58"/>
        <v>0.9</v>
      </c>
      <c r="AG143" s="169">
        <f t="shared" si="59"/>
        <v>0</v>
      </c>
      <c r="AH143" s="170">
        <f t="shared" si="60"/>
        <v>0.9</v>
      </c>
      <c r="AI143" s="143">
        <f t="shared" si="61"/>
        <v>259468.00174766264</v>
      </c>
      <c r="AJ143" s="143">
        <f t="shared" si="62"/>
        <v>0</v>
      </c>
      <c r="AK143" s="143">
        <f t="shared" si="63"/>
        <v>288066.88698008726</v>
      </c>
      <c r="AL143" s="143">
        <f t="shared" si="64"/>
        <v>287848.14525988948</v>
      </c>
      <c r="AM143" s="143">
        <f t="shared" si="65"/>
        <v>287848.14525988948</v>
      </c>
      <c r="AN143" s="143">
        <f t="shared" si="66"/>
        <v>0</v>
      </c>
      <c r="AO143" s="143">
        <f t="shared" si="67"/>
        <v>287848.14525988948</v>
      </c>
      <c r="AP143" s="143">
        <f t="shared" ref="AP143:AP156" si="88">AO143/AO$13*AR$8</f>
        <v>287847.54651514906</v>
      </c>
      <c r="AQ143" s="143">
        <f t="shared" si="68"/>
        <v>287847.54651514906</v>
      </c>
      <c r="AR143" s="143">
        <f t="shared" si="69"/>
        <v>0</v>
      </c>
      <c r="AS143" s="143">
        <f t="shared" si="70"/>
        <v>287847.54651514906</v>
      </c>
      <c r="AT143" s="143">
        <f t="shared" ref="AT143:AT156" si="89">AS143/AS$13*AV$8</f>
        <v>287847.54651514906</v>
      </c>
      <c r="AU143" s="127">
        <f t="shared" si="71"/>
        <v>287847.54651514906</v>
      </c>
      <c r="AV143" s="143">
        <f t="shared" si="72"/>
        <v>0</v>
      </c>
      <c r="AW143" s="143">
        <f>'[4]Populations-merg-FY20'!K136</f>
        <v>266</v>
      </c>
      <c r="AX143" s="151">
        <f t="shared" si="73"/>
        <v>1082.1336335155979</v>
      </c>
      <c r="AY143" s="152">
        <f>'[4]Populations-merg-FY20'!G136</f>
        <v>0</v>
      </c>
      <c r="AZ143" s="171">
        <f t="shared" si="74"/>
        <v>0</v>
      </c>
      <c r="BA143" s="172">
        <f t="shared" si="75"/>
        <v>287847.54651514906</v>
      </c>
      <c r="BB143" s="182">
        <f t="shared" si="81"/>
        <v>285683.27924811788</v>
      </c>
      <c r="BC143" s="392">
        <f>'[4]Spc Sch Calculations-FY20'!C134</f>
        <v>1</v>
      </c>
      <c r="BD143" s="200">
        <f t="shared" si="76"/>
        <v>1082.1336335155979</v>
      </c>
      <c r="BE143" s="393">
        <f>'[4]Spc Sch Calculations-FY20'!D134</f>
        <v>0</v>
      </c>
      <c r="BF143" s="186">
        <f t="shared" si="77"/>
        <v>0</v>
      </c>
      <c r="BG143" s="394">
        <f>'[4]Spc Sch Calculations-FY20'!E134</f>
        <v>1</v>
      </c>
      <c r="BH143" s="186">
        <f t="shared" si="78"/>
        <v>1082.1336335155979</v>
      </c>
      <c r="BI143" s="392">
        <f>'[4]Spc Sch Calculations-FY20'!F134</f>
        <v>0</v>
      </c>
      <c r="BJ143" s="186">
        <f t="shared" si="79"/>
        <v>0</v>
      </c>
      <c r="BK143" s="395">
        <f t="shared" si="80"/>
        <v>2164.2672670311958</v>
      </c>
      <c r="BL143" s="13"/>
    </row>
    <row r="144" spans="1:64" ht="14.5" x14ac:dyDescent="0.35">
      <c r="A144" s="181">
        <v>4704200</v>
      </c>
      <c r="B144" s="143" t="s">
        <v>233</v>
      </c>
      <c r="C144" s="127">
        <f>'[4]2019-2020 PRELIMINARY-Merged'!F137</f>
        <v>365816.40656008368</v>
      </c>
      <c r="D144" s="127">
        <f>'[4]2019-2020 PRELIMINARY-Merged'!G137</f>
        <v>88207.798418605496</v>
      </c>
      <c r="E144" s="127">
        <f>'[4]2019-2020 PRELIMINARY-Merged'!H137</f>
        <v>149448.10749207085</v>
      </c>
      <c r="F144" s="127">
        <f>'[4]2019-2020 PRELIMINARY-Merged'!I137</f>
        <v>151008.44303999355</v>
      </c>
      <c r="G144" s="127">
        <f>'[4]2019-2020 PRELIMINARY-Merged'!J137</f>
        <v>754480.7555107536</v>
      </c>
      <c r="H144" s="127">
        <f>'[4]2019-2020 PRELIMINARY-Merged'!K137</f>
        <v>410914.16193853633</v>
      </c>
      <c r="I144" s="127">
        <f>'[4]2019-2020 PRELIMINARY-Merged'!L137</f>
        <v>100583.18990010823</v>
      </c>
      <c r="J144" s="127">
        <f>'[4]2019-2020 PRELIMINARY-Merged'!M137</f>
        <v>176117.79247133833</v>
      </c>
      <c r="K144" s="127">
        <f>'[4]2019-2020 PRELIMINARY-Merged'!N137</f>
        <v>180708.04791843079</v>
      </c>
      <c r="L144" s="127">
        <f>'[4]2019-2020 PRELIMINARY-Merged'!O137</f>
        <v>868323.19222841365</v>
      </c>
      <c r="M144" s="127">
        <f t="shared" si="51"/>
        <v>868323.19222841365</v>
      </c>
      <c r="N144" s="127">
        <f>'[4]Hold Harmless Base-20'!Y136</f>
        <v>715076.00983289513</v>
      </c>
      <c r="O144" s="162">
        <f t="shared" si="82"/>
        <v>153247.18239551852</v>
      </c>
      <c r="P144" s="163">
        <f t="shared" ref="P144:P160" si="90">IF(O144&gt;0,O144,"0")</f>
        <v>153247.18239551852</v>
      </c>
      <c r="Q144" s="387">
        <f t="shared" ref="Q144:Q160" si="91">P144*$Q$5</f>
        <v>126569.99049653544</v>
      </c>
      <c r="R144" s="165">
        <f t="shared" ref="R144:R160" si="92">M144-Q144</f>
        <v>741753.20173187822</v>
      </c>
      <c r="S144" s="166">
        <f t="shared" si="83"/>
        <v>1.0373067919104393</v>
      </c>
      <c r="T144" s="167">
        <f t="shared" si="84"/>
        <v>0.85423631243602549</v>
      </c>
      <c r="U144" s="149" t="b">
        <f t="shared" si="55"/>
        <v>0</v>
      </c>
      <c r="V144" s="143">
        <f t="shared" si="85"/>
        <v>734787.23453761835</v>
      </c>
      <c r="W144" s="143">
        <f t="shared" si="86"/>
        <v>734787.23453761765</v>
      </c>
      <c r="X144" s="143">
        <f t="shared" si="87"/>
        <v>734787.23453761765</v>
      </c>
      <c r="Y144" s="143">
        <f>'[4]Hold Harmless Base-20'!L136</f>
        <v>346710.68072148383</v>
      </c>
      <c r="Z144" s="143">
        <f>'[4]Hold Harmless Base-20'!M136</f>
        <v>83600.913699410827</v>
      </c>
      <c r="AA144" s="143">
        <f>'[4]Hold Harmless Base-20'!N136</f>
        <v>141642.78624994628</v>
      </c>
      <c r="AB144" s="143">
        <f>'[4]Hold Harmless Base-20'!O136</f>
        <v>143121.62916205431</v>
      </c>
      <c r="AC144" s="143">
        <f t="shared" si="56"/>
        <v>715076.00983289513</v>
      </c>
      <c r="AD144" s="168">
        <f>'[4]Populations-merg-FY20'!M137</f>
        <v>0.21984150278837686</v>
      </c>
      <c r="AE144" s="169">
        <f t="shared" si="57"/>
        <v>0</v>
      </c>
      <c r="AF144" s="169">
        <f t="shared" si="58"/>
        <v>0.9</v>
      </c>
      <c r="AG144" s="169">
        <f t="shared" si="59"/>
        <v>0</v>
      </c>
      <c r="AH144" s="170">
        <f t="shared" si="60"/>
        <v>0.9</v>
      </c>
      <c r="AI144" s="143">
        <f t="shared" si="61"/>
        <v>643568.40884960559</v>
      </c>
      <c r="AJ144" s="143">
        <f t="shared" si="62"/>
        <v>0</v>
      </c>
      <c r="AK144" s="143">
        <f t="shared" si="63"/>
        <v>734787.23453761765</v>
      </c>
      <c r="AL144" s="143">
        <f t="shared" ref="AL144:AL156" si="93">AK144/AK$13*AN$8</f>
        <v>734229.27862207615</v>
      </c>
      <c r="AM144" s="143">
        <f t="shared" si="65"/>
        <v>734229.27862207615</v>
      </c>
      <c r="AN144" s="143">
        <f t="shared" si="66"/>
        <v>0</v>
      </c>
      <c r="AO144" s="143">
        <f t="shared" si="67"/>
        <v>734229.27862207615</v>
      </c>
      <c r="AP144" s="143">
        <f t="shared" si="88"/>
        <v>734227.75137263548</v>
      </c>
      <c r="AQ144" s="143">
        <f t="shared" si="68"/>
        <v>734227.75137263548</v>
      </c>
      <c r="AR144" s="143">
        <f t="shared" si="69"/>
        <v>0</v>
      </c>
      <c r="AS144" s="143">
        <f t="shared" si="70"/>
        <v>734227.75137263548</v>
      </c>
      <c r="AT144" s="143">
        <f t="shared" si="89"/>
        <v>734227.75137263548</v>
      </c>
      <c r="AU144" s="127">
        <f t="shared" si="71"/>
        <v>734227.75137263548</v>
      </c>
      <c r="AV144" s="143">
        <f t="shared" si="72"/>
        <v>0</v>
      </c>
      <c r="AW144" s="143">
        <f>'[4]Populations-merg-FY20'!K137</f>
        <v>749</v>
      </c>
      <c r="AX144" s="151">
        <f t="shared" si="73"/>
        <v>980.27737165905944</v>
      </c>
      <c r="AY144" s="152">
        <f>'[4]Populations-merg-FY20'!G137</f>
        <v>0</v>
      </c>
      <c r="AZ144" s="171">
        <f t="shared" si="74"/>
        <v>0</v>
      </c>
      <c r="BA144" s="172">
        <f t="shared" si="75"/>
        <v>734227.75137263548</v>
      </c>
      <c r="BB144" s="182">
        <f t="shared" si="81"/>
        <v>734227.75137263548</v>
      </c>
      <c r="BC144" s="392">
        <f>'[4]Spc Sch Calculations-FY20'!C135</f>
        <v>0</v>
      </c>
      <c r="BD144" s="200">
        <f t="shared" ref="BD144:BD156" si="94">BC144*AX144</f>
        <v>0</v>
      </c>
      <c r="BE144" s="393">
        <f>'[4]Spc Sch Calculations-FY20'!D135</f>
        <v>0</v>
      </c>
      <c r="BF144" s="186">
        <f t="shared" si="77"/>
        <v>0</v>
      </c>
      <c r="BG144" s="394">
        <f>'[4]Spc Sch Calculations-FY20'!E135</f>
        <v>0</v>
      </c>
      <c r="BH144" s="186">
        <f t="shared" ref="BH144:BH156" si="95">BG144*AX144</f>
        <v>0</v>
      </c>
      <c r="BI144" s="392">
        <f>'[4]Spc Sch Calculations-FY20'!F135</f>
        <v>0</v>
      </c>
      <c r="BJ144" s="186">
        <f t="shared" ref="BJ144:BJ156" si="96">BI144*AX144</f>
        <v>0</v>
      </c>
      <c r="BK144" s="395">
        <f t="shared" ref="BK144:BK156" si="97">SUM(BD144,BF144,BH144,BJ144)</f>
        <v>0</v>
      </c>
      <c r="BL144" s="13"/>
    </row>
    <row r="145" spans="1:64" ht="14.5" x14ac:dyDescent="0.35">
      <c r="A145" s="181">
        <v>4704230</v>
      </c>
      <c r="B145" s="143" t="s">
        <v>234</v>
      </c>
      <c r="C145" s="127">
        <f>'[4]2019-2020 PRELIMINARY-Merged'!F138</f>
        <v>320808.95167572418</v>
      </c>
      <c r="D145" s="127">
        <f>'[4]2019-2020 PRELIMINARY-Merged'!G138</f>
        <v>77355.336810593944</v>
      </c>
      <c r="E145" s="127">
        <f>'[4]2019-2020 PRELIMINARY-Merged'!H138</f>
        <v>147148.34776828412</v>
      </c>
      <c r="F145" s="127">
        <f>'[4]2019-2020 PRELIMINARY-Merged'!I138</f>
        <v>148684.67232731622</v>
      </c>
      <c r="G145" s="127">
        <f>'[4]2019-2020 PRELIMINARY-Merged'!J138</f>
        <v>693997.30858191848</v>
      </c>
      <c r="H145" s="127">
        <f>'[4]2019-2020 PRELIMINARY-Merged'!K138</f>
        <v>310394.837378303</v>
      </c>
      <c r="I145" s="127">
        <f>'[4]2019-2020 PRELIMINARY-Merged'!L138</f>
        <v>75978.162263253806</v>
      </c>
      <c r="J145" s="127">
        <f>'[4]2019-2020 PRELIMINARY-Merged'!M138</f>
        <v>133503.47807042545</v>
      </c>
      <c r="K145" s="127">
        <f>'[4]2019-2020 PRELIMINARY-Merged'!N138</f>
        <v>136983.05306860906</v>
      </c>
      <c r="L145" s="127">
        <f>'[4]2019-2020 PRELIMINARY-Merged'!O138</f>
        <v>656859.5307805913</v>
      </c>
      <c r="M145" s="127">
        <f t="shared" ref="M145:M156" si="98">SUM(H145:K145)</f>
        <v>656859.5307805913</v>
      </c>
      <c r="N145" s="127">
        <f>'[4]Hold Harmless Base-20'!Y137</f>
        <v>616637.33613661013</v>
      </c>
      <c r="O145" s="162">
        <f t="shared" si="82"/>
        <v>40222.194643981173</v>
      </c>
      <c r="P145" s="163">
        <f t="shared" si="90"/>
        <v>40222.194643981173</v>
      </c>
      <c r="Q145" s="387">
        <f t="shared" si="91"/>
        <v>33220.335370990622</v>
      </c>
      <c r="R145" s="165">
        <f t="shared" si="92"/>
        <v>623639.19540960062</v>
      </c>
      <c r="S145" s="166">
        <f t="shared" si="83"/>
        <v>1.0113549064622958</v>
      </c>
      <c r="T145" s="167">
        <f t="shared" si="84"/>
        <v>0.94942551060877101</v>
      </c>
      <c r="U145" s="149" t="b">
        <f t="shared" ref="U145:U160" si="99">AND(S145&lt;100%,T145&lt;100%)</f>
        <v>0</v>
      </c>
      <c r="V145" s="143">
        <f t="shared" si="85"/>
        <v>617782.46278460522</v>
      </c>
      <c r="W145" s="143">
        <f t="shared" si="86"/>
        <v>617782.46278460464</v>
      </c>
      <c r="X145" s="143">
        <f t="shared" si="87"/>
        <v>617782.46278460464</v>
      </c>
      <c r="Y145" s="143">
        <f>'[4]Hold Harmless Base-20'!L137</f>
        <v>285048.33509270928</v>
      </c>
      <c r="Z145" s="143">
        <f>'[4]Hold Harmless Base-20'!M137</f>
        <v>68732.527110664494</v>
      </c>
      <c r="AA145" s="143">
        <f>'[4]Hold Harmless Base-20'!N137</f>
        <v>130745.70183873808</v>
      </c>
      <c r="AB145" s="143">
        <f>'[4]Hold Harmless Base-20'!O137</f>
        <v>132110.77209449827</v>
      </c>
      <c r="AC145" s="143">
        <f t="shared" ref="AC145:AC160" si="100">SUM(Y145:AB145)</f>
        <v>616637.33613661013</v>
      </c>
      <c r="AD145" s="168">
        <f>'[4]Populations-merg-FY20'!M138</f>
        <v>0.22091656874265569</v>
      </c>
      <c r="AE145" s="169">
        <f t="shared" ref="AE145:AE160" si="101">IF($AD145&lt;0.15,0.85,0)</f>
        <v>0</v>
      </c>
      <c r="AF145" s="169">
        <f t="shared" ref="AF145:AF160" si="102">IF(AND($AD145&gt;=0.15,$AD145&lt;0.3),0.9,0)</f>
        <v>0.9</v>
      </c>
      <c r="AG145" s="169">
        <f t="shared" ref="AG145:AG160" si="103">IF($AD145&gt;=0.3,0.95,0)</f>
        <v>0</v>
      </c>
      <c r="AH145" s="170">
        <f t="shared" ref="AH145:AH160" si="104">MAX(AE145:AG145)</f>
        <v>0.9</v>
      </c>
      <c r="AI145" s="143">
        <f t="shared" ref="AI145:AI160" si="105">AC145*AH145</f>
        <v>554973.60252294911</v>
      </c>
      <c r="AJ145" s="143">
        <f t="shared" ref="AJ145:AJ160" si="106">IF(X145&lt;$AI145,$AI145,0)</f>
        <v>0</v>
      </c>
      <c r="AK145" s="143">
        <f t="shared" ref="AK145:AK160" si="107">IF($AJ145=0,X145,0)</f>
        <v>617782.46278460464</v>
      </c>
      <c r="AL145" s="143">
        <f t="shared" si="93"/>
        <v>617313.35368277691</v>
      </c>
      <c r="AM145" s="143">
        <f t="shared" ref="AM145:AM160" si="108">$AJ145+AL145</f>
        <v>617313.35368277691</v>
      </c>
      <c r="AN145" s="143">
        <f t="shared" ref="AN145:AN160" si="109">IF(AM145&lt;$AI145,$AI145,0)</f>
        <v>0</v>
      </c>
      <c r="AO145" s="143">
        <f t="shared" ref="AO145:AO160" si="110">IF($AJ145+$AN145=0,AM145,0)</f>
        <v>617313.35368277691</v>
      </c>
      <c r="AP145" s="143">
        <f t="shared" si="88"/>
        <v>617312.06962682656</v>
      </c>
      <c r="AQ145" s="143">
        <f t="shared" ref="AQ145:AQ160" si="111">$AJ145+$AN145+AP145</f>
        <v>617312.06962682656</v>
      </c>
      <c r="AR145" s="143">
        <f t="shared" ref="AR145:AR160" si="112">IF(AQ145&lt;$AI145,$AI145,0)</f>
        <v>0</v>
      </c>
      <c r="AS145" s="143">
        <f t="shared" ref="AS145:AS160" si="113">IF($AJ145+$AN145+$AR145=0,AQ145,0)</f>
        <v>617312.06962682656</v>
      </c>
      <c r="AT145" s="143">
        <f t="shared" si="89"/>
        <v>617312.06962682656</v>
      </c>
      <c r="AU145" s="127">
        <f t="shared" ref="AU145:AU160" si="114">$AJ145+$AN145+$AR145+AT145</f>
        <v>617312.06962682656</v>
      </c>
      <c r="AV145" s="143">
        <f t="shared" ref="AV145:AV160" si="115">IF(AU145&lt;$AI145,$AI145,0)</f>
        <v>0</v>
      </c>
      <c r="AW145" s="143">
        <f>'[4]Populations-merg-FY20'!K138</f>
        <v>564</v>
      </c>
      <c r="AX145" s="151">
        <f t="shared" ref="AX145:AX160" si="116">AU145/AW145</f>
        <v>1094.5249461468557</v>
      </c>
      <c r="AY145" s="152">
        <f>'[4]Populations-merg-FY20'!G138</f>
        <v>0</v>
      </c>
      <c r="AZ145" s="171">
        <f t="shared" ref="AZ145:AZ160" si="117">AX145*AY145</f>
        <v>0</v>
      </c>
      <c r="BA145" s="172">
        <f t="shared" ref="BA145:BA157" si="118">AU145-AZ145</f>
        <v>617312.06962682656</v>
      </c>
      <c r="BB145" s="182">
        <f t="shared" si="81"/>
        <v>617312.06962682656</v>
      </c>
      <c r="BC145" s="392">
        <f>'[4]Spc Sch Calculations-FY20'!C136</f>
        <v>0</v>
      </c>
      <c r="BD145" s="200">
        <f t="shared" si="94"/>
        <v>0</v>
      </c>
      <c r="BE145" s="393">
        <f>'[4]Spc Sch Calculations-FY20'!D136</f>
        <v>0</v>
      </c>
      <c r="BF145" s="186">
        <f t="shared" ref="BF145:BF156" si="119">BE145*AX145</f>
        <v>0</v>
      </c>
      <c r="BG145" s="394">
        <f>'[4]Spc Sch Calculations-FY20'!E136</f>
        <v>0</v>
      </c>
      <c r="BH145" s="186">
        <f t="shared" si="95"/>
        <v>0</v>
      </c>
      <c r="BI145" s="392">
        <f>'[4]Spc Sch Calculations-FY20'!F136</f>
        <v>0</v>
      </c>
      <c r="BJ145" s="186">
        <f t="shared" si="96"/>
        <v>0</v>
      </c>
      <c r="BK145" s="395">
        <f t="shared" si="97"/>
        <v>0</v>
      </c>
      <c r="BL145" s="13"/>
    </row>
    <row r="146" spans="1:64" ht="14.5" x14ac:dyDescent="0.35">
      <c r="A146" s="181">
        <v>4704260</v>
      </c>
      <c r="B146" s="143" t="s">
        <v>235</v>
      </c>
      <c r="C146" s="127">
        <f>'[4]2019-2020 PRELIMINARY-Merged'!F139</f>
        <v>294118.48424430174</v>
      </c>
      <c r="D146" s="127">
        <f>'[4]2019-2020 PRELIMINARY-Merged'!G139</f>
        <v>70919.574694215</v>
      </c>
      <c r="E146" s="127">
        <f>'[4]2019-2020 PRELIMINARY-Merged'!H139</f>
        <v>180496.07240956373</v>
      </c>
      <c r="F146" s="127">
        <f>'[4]2019-2020 PRELIMINARY-Merged'!I139</f>
        <v>204169.24155876442</v>
      </c>
      <c r="G146" s="127">
        <f>'[4]2019-2020 PRELIMINARY-Merged'!J139</f>
        <v>749703.37290684483</v>
      </c>
      <c r="H146" s="127">
        <f>'[4]2019-2020 PRELIMINARY-Merged'!K139</f>
        <v>302662.58164290042</v>
      </c>
      <c r="I146" s="127">
        <f>'[4]2019-2020 PRELIMINARY-Merged'!L139</f>
        <v>74085.467829649628</v>
      </c>
      <c r="J146" s="127">
        <f>'[4]2019-2020 PRELIMINARY-Merged'!M139</f>
        <v>184111.51892596492</v>
      </c>
      <c r="K146" s="127">
        <f>'[4]2019-2020 PRELIMINARY-Merged'!N139</f>
        <v>194474.28876242417</v>
      </c>
      <c r="L146" s="127">
        <f>'[4]2019-2020 PRELIMINARY-Merged'!O139</f>
        <v>755333.85716093914</v>
      </c>
      <c r="M146" s="127">
        <f t="shared" si="98"/>
        <v>755333.85716093914</v>
      </c>
      <c r="N146" s="127">
        <f>'[4]Hold Harmless Base-20'!Y138</f>
        <v>742271.44243984681</v>
      </c>
      <c r="O146" s="162">
        <f t="shared" si="82"/>
        <v>13062.414721092326</v>
      </c>
      <c r="P146" s="163">
        <f t="shared" si="90"/>
        <v>13062.414721092326</v>
      </c>
      <c r="Q146" s="387">
        <f t="shared" si="91"/>
        <v>10788.516181938028</v>
      </c>
      <c r="R146" s="165">
        <f t="shared" si="92"/>
        <v>744545.34097900114</v>
      </c>
      <c r="S146" s="166">
        <f t="shared" si="83"/>
        <v>1.0030634326058403</v>
      </c>
      <c r="T146" s="167">
        <f t="shared" si="84"/>
        <v>0.98571689051184785</v>
      </c>
      <c r="U146" s="149" t="b">
        <f t="shared" si="99"/>
        <v>0</v>
      </c>
      <c r="V146" s="143">
        <f t="shared" si="85"/>
        <v>737553.15219196363</v>
      </c>
      <c r="W146" s="143">
        <f t="shared" si="86"/>
        <v>737553.15219196305</v>
      </c>
      <c r="X146" s="143">
        <f t="shared" si="87"/>
        <v>737553.15219196305</v>
      </c>
      <c r="Y146" s="143">
        <f>'[4]Hold Harmless Base-20'!L138</f>
        <v>291202.8402670215</v>
      </c>
      <c r="Z146" s="143">
        <f>'[4]Hold Harmless Base-20'!M138</f>
        <v>70216.537510544789</v>
      </c>
      <c r="AA146" s="143">
        <f>'[4]Hold Harmless Base-20'!N138</f>
        <v>178706.78572873559</v>
      </c>
      <c r="AB146" s="143">
        <f>'[4]Hold Harmless Base-20'!O138</f>
        <v>202145.27893354491</v>
      </c>
      <c r="AC146" s="143">
        <f t="shared" si="100"/>
        <v>742271.44243984681</v>
      </c>
      <c r="AD146" s="168">
        <f>'[4]Populations-merg-FY20'!M139</f>
        <v>0.33414485696895924</v>
      </c>
      <c r="AE146" s="169">
        <f t="shared" si="101"/>
        <v>0</v>
      </c>
      <c r="AF146" s="169">
        <f t="shared" si="102"/>
        <v>0</v>
      </c>
      <c r="AG146" s="169">
        <f t="shared" si="103"/>
        <v>0.95</v>
      </c>
      <c r="AH146" s="170">
        <f t="shared" si="104"/>
        <v>0.95</v>
      </c>
      <c r="AI146" s="143">
        <f t="shared" si="105"/>
        <v>705157.87031785445</v>
      </c>
      <c r="AJ146" s="143">
        <f t="shared" si="106"/>
        <v>0</v>
      </c>
      <c r="AK146" s="143">
        <f t="shared" si="107"/>
        <v>737553.15219196305</v>
      </c>
      <c r="AL146" s="143">
        <f t="shared" si="93"/>
        <v>736993.09599480999</v>
      </c>
      <c r="AM146" s="143">
        <f t="shared" si="108"/>
        <v>736993.09599480999</v>
      </c>
      <c r="AN146" s="143">
        <f t="shared" si="109"/>
        <v>0</v>
      </c>
      <c r="AO146" s="143">
        <f t="shared" si="110"/>
        <v>736993.09599480999</v>
      </c>
      <c r="AP146" s="143">
        <f t="shared" si="88"/>
        <v>736991.56299643137</v>
      </c>
      <c r="AQ146" s="143">
        <f t="shared" si="111"/>
        <v>736991.56299643137</v>
      </c>
      <c r="AR146" s="143">
        <f t="shared" si="112"/>
        <v>0</v>
      </c>
      <c r="AS146" s="143">
        <f t="shared" si="113"/>
        <v>736991.56299643137</v>
      </c>
      <c r="AT146" s="143">
        <f t="shared" si="89"/>
        <v>736991.56299643137</v>
      </c>
      <c r="AU146" s="127">
        <f t="shared" si="114"/>
        <v>736991.56299643137</v>
      </c>
      <c r="AV146" s="143">
        <f t="shared" si="115"/>
        <v>0</v>
      </c>
      <c r="AW146" s="143">
        <f>'[4]Populations-merg-FY20'!K139</f>
        <v>549</v>
      </c>
      <c r="AX146" s="151">
        <f t="shared" si="116"/>
        <v>1342.4254335089825</v>
      </c>
      <c r="AY146" s="152">
        <f>'[4]Populations-merg-FY20'!G139</f>
        <v>0</v>
      </c>
      <c r="AZ146" s="171">
        <f t="shared" si="117"/>
        <v>0</v>
      </c>
      <c r="BA146" s="172">
        <f t="shared" si="118"/>
        <v>736991.56299643137</v>
      </c>
      <c r="BB146" s="182">
        <f t="shared" si="81"/>
        <v>735649.13756292243</v>
      </c>
      <c r="BC146" s="392">
        <f>'[4]Spc Sch Calculations-FY20'!C137</f>
        <v>0</v>
      </c>
      <c r="BD146" s="200">
        <f t="shared" si="94"/>
        <v>0</v>
      </c>
      <c r="BE146" s="393">
        <f>'[4]Spc Sch Calculations-FY20'!D137</f>
        <v>1</v>
      </c>
      <c r="BF146" s="186">
        <f t="shared" si="119"/>
        <v>1342.4254335089825</v>
      </c>
      <c r="BG146" s="394">
        <f>'[4]Spc Sch Calculations-FY20'!E137</f>
        <v>0</v>
      </c>
      <c r="BH146" s="186">
        <f t="shared" si="95"/>
        <v>0</v>
      </c>
      <c r="BI146" s="392">
        <f>'[4]Spc Sch Calculations-FY20'!F137</f>
        <v>0</v>
      </c>
      <c r="BJ146" s="186">
        <f t="shared" si="96"/>
        <v>0</v>
      </c>
      <c r="BK146" s="395">
        <f t="shared" si="97"/>
        <v>1342.4254335089825</v>
      </c>
      <c r="BL146" s="13"/>
    </row>
    <row r="147" spans="1:64" ht="14.5" x14ac:dyDescent="0.35">
      <c r="A147" s="181">
        <v>4704290</v>
      </c>
      <c r="B147" s="143" t="s">
        <v>236</v>
      </c>
      <c r="C147" s="127">
        <f>'[4]2019-2020 PRELIMINARY-Merged'!F140</f>
        <v>506595.53869837034</v>
      </c>
      <c r="D147" s="127">
        <f>'[4]2019-2020 PRELIMINARY-Merged'!G140</f>
        <v>122153.28879715326</v>
      </c>
      <c r="E147" s="127">
        <f>'[4]2019-2020 PRELIMINARY-Merged'!H140</f>
        <v>273458.11672997626</v>
      </c>
      <c r="F147" s="127">
        <f>'[4]2019-2020 PRELIMINARY-Merged'!I140</f>
        <v>276313.19751729508</v>
      </c>
      <c r="G147" s="127">
        <f>'[4]2019-2020 PRELIMINARY-Merged'!J140</f>
        <v>1178520.141742795</v>
      </c>
      <c r="H147" s="127">
        <f>'[4]2019-2020 PRELIMINARY-Merged'!K140</f>
        <v>488789.0232736622</v>
      </c>
      <c r="I147" s="127">
        <f>'[4]2019-2020 PRELIMINARY-Merged'!L140</f>
        <v>119645.32669569326</v>
      </c>
      <c r="J147" s="127">
        <f>'[4]2019-2020 PRELIMINARY-Merged'!M140</f>
        <v>255064.35405965749</v>
      </c>
      <c r="K147" s="127">
        <f>'[4]2019-2020 PRELIMINARY-Merged'!N140</f>
        <v>261712.23741177257</v>
      </c>
      <c r="L147" s="127">
        <f>'[4]2019-2020 PRELIMINARY-Merged'!O140</f>
        <v>1125210.9414407855</v>
      </c>
      <c r="M147" s="127">
        <f t="shared" si="98"/>
        <v>1125210.9414407855</v>
      </c>
      <c r="N147" s="127">
        <f>'[4]Hold Harmless Base-20'!Y139</f>
        <v>1143090.526099894</v>
      </c>
      <c r="O147" s="162">
        <f t="shared" si="82"/>
        <v>-17879.584659108426</v>
      </c>
      <c r="P147" s="163" t="str">
        <f t="shared" si="90"/>
        <v>0</v>
      </c>
      <c r="Q147" s="387">
        <f t="shared" si="91"/>
        <v>0</v>
      </c>
      <c r="R147" s="165">
        <f t="shared" si="92"/>
        <v>1125210.9414407855</v>
      </c>
      <c r="S147" s="166">
        <f t="shared" si="83"/>
        <v>0.98435855756751678</v>
      </c>
      <c r="T147" s="167">
        <f t="shared" si="84"/>
        <v>1</v>
      </c>
      <c r="U147" s="149" t="b">
        <f t="shared" si="99"/>
        <v>0</v>
      </c>
      <c r="V147" s="143">
        <f t="shared" si="85"/>
        <v>1114643.8384119105</v>
      </c>
      <c r="W147" s="143">
        <f t="shared" si="86"/>
        <v>1114643.8384119095</v>
      </c>
      <c r="X147" s="143">
        <f t="shared" si="87"/>
        <v>1114643.8384119095</v>
      </c>
      <c r="Y147" s="143">
        <f>'[4]Hold Harmless Base-20'!L139</f>
        <v>491365.85819757765</v>
      </c>
      <c r="Z147" s="143">
        <f>'[4]Hold Harmless Base-20'!M139</f>
        <v>118481.01887294186</v>
      </c>
      <c r="AA147" s="143">
        <f>'[4]Hold Harmless Base-20'!N139</f>
        <v>265237.19998276886</v>
      </c>
      <c r="AB147" s="143">
        <f>'[4]Hold Harmless Base-20'!O139</f>
        <v>268006.44904660556</v>
      </c>
      <c r="AC147" s="143">
        <f t="shared" si="100"/>
        <v>1143090.526099894</v>
      </c>
      <c r="AD147" s="168">
        <f>'[4]Populations-merg-FY20'!M140</f>
        <v>0.2762828535669587</v>
      </c>
      <c r="AE147" s="169">
        <f t="shared" si="101"/>
        <v>0</v>
      </c>
      <c r="AF147" s="169">
        <f t="shared" si="102"/>
        <v>0.9</v>
      </c>
      <c r="AG147" s="169">
        <f t="shared" si="103"/>
        <v>0</v>
      </c>
      <c r="AH147" s="170">
        <f t="shared" si="104"/>
        <v>0.9</v>
      </c>
      <c r="AI147" s="143">
        <f t="shared" si="105"/>
        <v>1028781.4734899045</v>
      </c>
      <c r="AJ147" s="143">
        <f t="shared" si="106"/>
        <v>0</v>
      </c>
      <c r="AK147" s="143">
        <f t="shared" si="107"/>
        <v>1114643.8384119095</v>
      </c>
      <c r="AL147" s="143">
        <f t="shared" si="93"/>
        <v>1113797.4408506413</v>
      </c>
      <c r="AM147" s="143">
        <f t="shared" si="108"/>
        <v>1113797.4408506413</v>
      </c>
      <c r="AN147" s="143">
        <f t="shared" si="109"/>
        <v>0</v>
      </c>
      <c r="AO147" s="143">
        <f t="shared" si="110"/>
        <v>1113797.4408506413</v>
      </c>
      <c r="AP147" s="143">
        <f t="shared" si="88"/>
        <v>1113795.1240722616</v>
      </c>
      <c r="AQ147" s="143">
        <f t="shared" si="111"/>
        <v>1113795.1240722616</v>
      </c>
      <c r="AR147" s="143">
        <f t="shared" si="112"/>
        <v>0</v>
      </c>
      <c r="AS147" s="143">
        <f t="shared" si="113"/>
        <v>1113795.1240722616</v>
      </c>
      <c r="AT147" s="143">
        <f t="shared" si="89"/>
        <v>1113795.1240722616</v>
      </c>
      <c r="AU147" s="127">
        <f t="shared" si="114"/>
        <v>1113795.1240722616</v>
      </c>
      <c r="AV147" s="143">
        <f t="shared" si="115"/>
        <v>0</v>
      </c>
      <c r="AW147" s="143">
        <f>'[4]Populations-merg-FY20'!K140</f>
        <v>883</v>
      </c>
      <c r="AX147" s="151">
        <f t="shared" si="116"/>
        <v>1261.3761314521648</v>
      </c>
      <c r="AY147" s="152">
        <f>'[4]Populations-merg-FY20'!G140</f>
        <v>0</v>
      </c>
      <c r="AZ147" s="171">
        <f t="shared" si="117"/>
        <v>0</v>
      </c>
      <c r="BA147" s="172">
        <f t="shared" si="118"/>
        <v>1113795.1240722616</v>
      </c>
      <c r="BB147" s="182">
        <f t="shared" si="81"/>
        <v>1112533.7479408095</v>
      </c>
      <c r="BC147" s="392">
        <f>'[4]Spc Sch Calculations-FY20'!C138</f>
        <v>1</v>
      </c>
      <c r="BD147" s="200">
        <f t="shared" si="94"/>
        <v>1261.3761314521648</v>
      </c>
      <c r="BE147" s="393">
        <f>'[4]Spc Sch Calculations-FY20'!D138</f>
        <v>0</v>
      </c>
      <c r="BF147" s="186">
        <f t="shared" si="119"/>
        <v>0</v>
      </c>
      <c r="BG147" s="394">
        <f>'[4]Spc Sch Calculations-FY20'!E138</f>
        <v>0</v>
      </c>
      <c r="BH147" s="186">
        <f t="shared" si="95"/>
        <v>0</v>
      </c>
      <c r="BI147" s="392">
        <f>'[4]Spc Sch Calculations-FY20'!F138</f>
        <v>0</v>
      </c>
      <c r="BJ147" s="186">
        <f t="shared" si="96"/>
        <v>0</v>
      </c>
      <c r="BK147" s="395">
        <f t="shared" si="97"/>
        <v>1261.3761314521648</v>
      </c>
      <c r="BL147" s="13"/>
    </row>
    <row r="148" spans="1:64" ht="14.5" x14ac:dyDescent="0.35">
      <c r="A148" s="181">
        <v>4704320</v>
      </c>
      <c r="B148" s="143" t="s">
        <v>237</v>
      </c>
      <c r="C148" s="127">
        <f>'[4]2019-2020 PRELIMINARY-Merged'!F141</f>
        <v>129265.59716786926</v>
      </c>
      <c r="D148" s="127">
        <f>'[4]2019-2020 PRELIMINARY-Merged'!G141</f>
        <v>31169.279269521547</v>
      </c>
      <c r="E148" s="127">
        <f>'[4]2019-2020 PRELIMINARY-Merged'!H141</f>
        <v>71251.680419143682</v>
      </c>
      <c r="F148" s="127">
        <f>'[4]2019-2020 PRELIMINARY-Merged'!I141</f>
        <v>71995.59435470897</v>
      </c>
      <c r="G148" s="127">
        <f>'[4]2019-2020 PRELIMINARY-Merged'!J141</f>
        <v>303682.15121124347</v>
      </c>
      <c r="H148" s="127">
        <f>'[4]2019-2020 PRELIMINARY-Merged'!K141</f>
        <v>122059.17982314048</v>
      </c>
      <c r="I148" s="127">
        <f>'[4]2019-2020 PRELIMINARY-Merged'!L141</f>
        <v>29877.533559037529</v>
      </c>
      <c r="J148" s="127">
        <f>'[4]2019-2020 PRELIMINARY-Merged'!M141</f>
        <v>64126.512377229315</v>
      </c>
      <c r="K148" s="127">
        <f>'[4]2019-2020 PRELIMINARY-Merged'!N141</f>
        <v>65472.646991906251</v>
      </c>
      <c r="L148" s="127">
        <f>'[4]2019-2020 PRELIMINARY-Merged'!O141</f>
        <v>281535.87275131361</v>
      </c>
      <c r="M148" s="127">
        <f t="shared" si="98"/>
        <v>281535.87275131361</v>
      </c>
      <c r="N148" s="127">
        <f>'[4]Hold Harmless Base-20'!Y140</f>
        <v>249843.64201043826</v>
      </c>
      <c r="O148" s="162">
        <f t="shared" si="82"/>
        <v>31692.230740875355</v>
      </c>
      <c r="P148" s="163">
        <f t="shared" si="90"/>
        <v>31692.230740875355</v>
      </c>
      <c r="Q148" s="387">
        <f t="shared" si="91"/>
        <v>26175.263264115358</v>
      </c>
      <c r="R148" s="165">
        <f t="shared" si="92"/>
        <v>255360.60948719826</v>
      </c>
      <c r="S148" s="166">
        <f t="shared" si="83"/>
        <v>1.0220816804957138</v>
      </c>
      <c r="T148" s="167">
        <f t="shared" si="84"/>
        <v>0.90702689853226448</v>
      </c>
      <c r="U148" s="149" t="b">
        <f t="shared" si="99"/>
        <v>0</v>
      </c>
      <c r="V148" s="143">
        <f t="shared" si="85"/>
        <v>252962.4619305167</v>
      </c>
      <c r="W148" s="143">
        <f t="shared" si="86"/>
        <v>252962.4619305165</v>
      </c>
      <c r="X148" s="143">
        <f t="shared" si="87"/>
        <v>252962.4619305165</v>
      </c>
      <c r="Y148" s="143">
        <f>'[4]Hold Harmless Base-20'!L140</f>
        <v>106348.65254431496</v>
      </c>
      <c r="Z148" s="143">
        <f>'[4]Hold Harmless Base-20'!M140</f>
        <v>25643.411114144517</v>
      </c>
      <c r="AA148" s="143">
        <f>'[4]Hold Harmless Base-20'!N140</f>
        <v>58619.774867504952</v>
      </c>
      <c r="AB148" s="143">
        <f>'[4]Hold Harmless Base-20'!O140</f>
        <v>59231.803484473829</v>
      </c>
      <c r="AC148" s="143">
        <f t="shared" si="100"/>
        <v>249843.64201043826</v>
      </c>
      <c r="AD148" s="168">
        <f>'[4]Populations-merg-FY20'!M141</f>
        <v>0.27889447236180903</v>
      </c>
      <c r="AE148" s="169">
        <f t="shared" si="101"/>
        <v>0</v>
      </c>
      <c r="AF148" s="169">
        <f t="shared" si="102"/>
        <v>0.9</v>
      </c>
      <c r="AG148" s="169">
        <f t="shared" si="103"/>
        <v>0</v>
      </c>
      <c r="AH148" s="170">
        <f t="shared" si="104"/>
        <v>0.9</v>
      </c>
      <c r="AI148" s="143">
        <f t="shared" si="105"/>
        <v>224859.27780939444</v>
      </c>
      <c r="AJ148" s="143">
        <f t="shared" si="106"/>
        <v>0</v>
      </c>
      <c r="AK148" s="143">
        <f t="shared" si="107"/>
        <v>252962.4619305165</v>
      </c>
      <c r="AL148" s="143">
        <f t="shared" si="93"/>
        <v>252770.37652754557</v>
      </c>
      <c r="AM148" s="143">
        <f t="shared" si="108"/>
        <v>252770.37652754557</v>
      </c>
      <c r="AN148" s="143">
        <f t="shared" si="109"/>
        <v>0</v>
      </c>
      <c r="AO148" s="143">
        <f t="shared" si="110"/>
        <v>252770.37652754557</v>
      </c>
      <c r="AP148" s="143">
        <f t="shared" si="88"/>
        <v>252769.85074707426</v>
      </c>
      <c r="AQ148" s="143">
        <f t="shared" si="111"/>
        <v>252769.85074707426</v>
      </c>
      <c r="AR148" s="143">
        <f t="shared" si="112"/>
        <v>0</v>
      </c>
      <c r="AS148" s="143">
        <f t="shared" si="113"/>
        <v>252769.85074707426</v>
      </c>
      <c r="AT148" s="143">
        <f t="shared" si="89"/>
        <v>252769.85074707426</v>
      </c>
      <c r="AU148" s="127">
        <f t="shared" si="114"/>
        <v>252769.85074707426</v>
      </c>
      <c r="AV148" s="143">
        <f t="shared" si="115"/>
        <v>0</v>
      </c>
      <c r="AW148" s="143">
        <f>'[4]Populations-merg-FY20'!K141</f>
        <v>222</v>
      </c>
      <c r="AX148" s="151">
        <f t="shared" si="116"/>
        <v>1138.6029312931273</v>
      </c>
      <c r="AY148" s="152">
        <f>'[4]Populations-merg-FY20'!G141</f>
        <v>0</v>
      </c>
      <c r="AZ148" s="171">
        <f t="shared" si="117"/>
        <v>0</v>
      </c>
      <c r="BA148" s="172">
        <f t="shared" si="118"/>
        <v>252769.85074707426</v>
      </c>
      <c r="BB148" s="182">
        <f t="shared" si="81"/>
        <v>251631.24781578113</v>
      </c>
      <c r="BC148" s="392">
        <f>'[4]Spc Sch Calculations-FY20'!C139</f>
        <v>1</v>
      </c>
      <c r="BD148" s="200">
        <f t="shared" si="94"/>
        <v>1138.6029312931273</v>
      </c>
      <c r="BE148" s="393">
        <f>'[4]Spc Sch Calculations-FY20'!D139</f>
        <v>0</v>
      </c>
      <c r="BF148" s="186">
        <f t="shared" si="119"/>
        <v>0</v>
      </c>
      <c r="BG148" s="394">
        <f>'[4]Spc Sch Calculations-FY20'!E139</f>
        <v>0</v>
      </c>
      <c r="BH148" s="186">
        <f t="shared" si="95"/>
        <v>0</v>
      </c>
      <c r="BI148" s="392">
        <f>'[4]Spc Sch Calculations-FY20'!F139</f>
        <v>0</v>
      </c>
      <c r="BJ148" s="186">
        <f t="shared" si="96"/>
        <v>0</v>
      </c>
      <c r="BK148" s="395">
        <f t="shared" si="97"/>
        <v>1138.6029312931273</v>
      </c>
      <c r="BL148" s="13"/>
    </row>
    <row r="149" spans="1:64" ht="14.5" x14ac:dyDescent="0.35">
      <c r="A149" s="181">
        <v>4704350</v>
      </c>
      <c r="B149" s="143" t="s">
        <v>238</v>
      </c>
      <c r="C149" s="127">
        <f>'[4]2019-2020 PRELIMINARY-Merged'!F142</f>
        <v>981267.18497876497</v>
      </c>
      <c r="D149" s="127">
        <f>'[4]2019-2020 PRELIMINARY-Merged'!G142</f>
        <v>236608.90133746108</v>
      </c>
      <c r="E149" s="127">
        <f>'[4]2019-2020 PRELIMINARY-Merged'!H142</f>
        <v>479690.20145003969</v>
      </c>
      <c r="F149" s="127">
        <f>'[4]2019-2020 PRELIMINARY-Merged'!I142</f>
        <v>484698.4794796051</v>
      </c>
      <c r="G149" s="127">
        <f>'[4]2019-2020 PRELIMINARY-Merged'!J142</f>
        <v>2182264.767245871</v>
      </c>
      <c r="H149" s="127">
        <f>'[4]2019-2020 PRELIMINARY-Merged'!K142</f>
        <v>1036122.2685439439</v>
      </c>
      <c r="I149" s="127">
        <f>'[4]2019-2020 PRELIMINARY-Merged'!L142</f>
        <v>253621.05410296103</v>
      </c>
      <c r="J149" s="127">
        <f>'[4]2019-2020 PRELIMINARY-Merged'!M142</f>
        <v>518967.12156274932</v>
      </c>
      <c r="K149" s="127">
        <f>'[4]2019-2020 PRELIMINARY-Merged'!N142</f>
        <v>532493.2487256421</v>
      </c>
      <c r="L149" s="127">
        <f>'[4]2019-2020 PRELIMINARY-Merged'!O142</f>
        <v>2341203.6929352963</v>
      </c>
      <c r="M149" s="127">
        <f t="shared" si="98"/>
        <v>2341203.6929352963</v>
      </c>
      <c r="N149" s="127">
        <f>'[4]Hold Harmless Base-20'!Y141</f>
        <v>1909773.1625744656</v>
      </c>
      <c r="O149" s="162">
        <f t="shared" si="82"/>
        <v>431430.53036083071</v>
      </c>
      <c r="P149" s="163">
        <f t="shared" si="90"/>
        <v>431430.53036083071</v>
      </c>
      <c r="Q149" s="387">
        <f t="shared" si="91"/>
        <v>356327.32213471649</v>
      </c>
      <c r="R149" s="165">
        <f t="shared" si="92"/>
        <v>1984876.3708005799</v>
      </c>
      <c r="S149" s="166">
        <f t="shared" si="83"/>
        <v>1.0393257218699583</v>
      </c>
      <c r="T149" s="167">
        <f t="shared" si="84"/>
        <v>0.84780165723727818</v>
      </c>
      <c r="U149" s="149" t="b">
        <f t="shared" si="99"/>
        <v>0</v>
      </c>
      <c r="V149" s="143">
        <f t="shared" si="85"/>
        <v>1966235.9609562061</v>
      </c>
      <c r="W149" s="143">
        <f t="shared" si="86"/>
        <v>1966235.9609562044</v>
      </c>
      <c r="X149" s="143">
        <f t="shared" si="87"/>
        <v>1966235.9609562044</v>
      </c>
      <c r="Y149" s="143">
        <f>'[4]Hold Harmless Base-20'!L141</f>
        <v>858739.85747042031</v>
      </c>
      <c r="Z149" s="143">
        <f>'[4]Hold Harmless Base-20'!M141</f>
        <v>207064.3931857979</v>
      </c>
      <c r="AA149" s="143">
        <f>'[4]Hold Harmless Base-20'!N141</f>
        <v>419792.99983630719</v>
      </c>
      <c r="AB149" s="143">
        <f>'[4]Hold Harmless Base-20'!O141</f>
        <v>424175.91208194016</v>
      </c>
      <c r="AC149" s="143">
        <f t="shared" si="100"/>
        <v>1909773.1625744656</v>
      </c>
      <c r="AD149" s="168">
        <f>'[4]Populations-merg-FY20'!M142</f>
        <v>0.26112428511647373</v>
      </c>
      <c r="AE149" s="169">
        <f t="shared" si="101"/>
        <v>0</v>
      </c>
      <c r="AF149" s="169">
        <f t="shared" si="102"/>
        <v>0.9</v>
      </c>
      <c r="AG149" s="169">
        <f t="shared" si="103"/>
        <v>0</v>
      </c>
      <c r="AH149" s="170">
        <f t="shared" si="104"/>
        <v>0.9</v>
      </c>
      <c r="AI149" s="143">
        <f t="shared" si="105"/>
        <v>1718795.8463170191</v>
      </c>
      <c r="AJ149" s="143">
        <f t="shared" si="106"/>
        <v>0</v>
      </c>
      <c r="AK149" s="143">
        <f t="shared" si="107"/>
        <v>1966235.9609562044</v>
      </c>
      <c r="AL149" s="143">
        <f t="shared" si="93"/>
        <v>1964742.9124461061</v>
      </c>
      <c r="AM149" s="143">
        <f t="shared" si="108"/>
        <v>1964742.9124461061</v>
      </c>
      <c r="AN149" s="143">
        <f t="shared" si="109"/>
        <v>0</v>
      </c>
      <c r="AO149" s="143">
        <f t="shared" si="110"/>
        <v>1964742.9124461061</v>
      </c>
      <c r="AP149" s="143">
        <f t="shared" si="88"/>
        <v>1964738.8256402521</v>
      </c>
      <c r="AQ149" s="143">
        <f t="shared" si="111"/>
        <v>1964738.8256402521</v>
      </c>
      <c r="AR149" s="143">
        <f t="shared" si="112"/>
        <v>0</v>
      </c>
      <c r="AS149" s="143">
        <f t="shared" si="113"/>
        <v>1964738.8256402521</v>
      </c>
      <c r="AT149" s="143">
        <f t="shared" si="89"/>
        <v>1964738.8256402521</v>
      </c>
      <c r="AU149" s="127">
        <f t="shared" si="114"/>
        <v>1964738.8256402521</v>
      </c>
      <c r="AV149" s="143">
        <f t="shared" si="115"/>
        <v>0</v>
      </c>
      <c r="AW149" s="143">
        <f>'[4]Populations-merg-FY20'!K142</f>
        <v>1872</v>
      </c>
      <c r="AX149" s="151">
        <f t="shared" si="116"/>
        <v>1049.5399709616731</v>
      </c>
      <c r="AY149" s="152">
        <f>'[4]Populations-merg-FY20'!G142</f>
        <v>0</v>
      </c>
      <c r="AZ149" s="171">
        <f t="shared" si="117"/>
        <v>0</v>
      </c>
      <c r="BA149" s="172">
        <f t="shared" si="118"/>
        <v>1964738.8256402521</v>
      </c>
      <c r="BB149" s="182">
        <f t="shared" si="81"/>
        <v>1964738.8256402521</v>
      </c>
      <c r="BC149" s="392">
        <f>'[4]Spc Sch Calculations-FY20'!C140</f>
        <v>0</v>
      </c>
      <c r="BD149" s="200">
        <f t="shared" si="94"/>
        <v>0</v>
      </c>
      <c r="BE149" s="393">
        <f>'[4]Spc Sch Calculations-FY20'!D140</f>
        <v>0</v>
      </c>
      <c r="BF149" s="186">
        <f t="shared" si="119"/>
        <v>0</v>
      </c>
      <c r="BG149" s="394">
        <f>'[4]Spc Sch Calculations-FY20'!E140</f>
        <v>0</v>
      </c>
      <c r="BH149" s="186">
        <f t="shared" si="95"/>
        <v>0</v>
      </c>
      <c r="BI149" s="392">
        <f>'[4]Spc Sch Calculations-FY20'!F140</f>
        <v>0</v>
      </c>
      <c r="BJ149" s="186">
        <f t="shared" si="96"/>
        <v>0</v>
      </c>
      <c r="BK149" s="395">
        <f t="shared" si="97"/>
        <v>0</v>
      </c>
      <c r="BL149" s="13"/>
    </row>
    <row r="150" spans="1:64" ht="14.5" x14ac:dyDescent="0.35">
      <c r="A150" s="181">
        <v>4704380</v>
      </c>
      <c r="B150" s="143" t="s">
        <v>239</v>
      </c>
      <c r="C150" s="127">
        <f>'[4]2019-2020 PRELIMINARY-Merged'!F143</f>
        <v>841534.73783778853</v>
      </c>
      <c r="D150" s="127">
        <f>'[4]2019-2020 PRELIMINARY-Merged'!G143</f>
        <v>202915.79378700667</v>
      </c>
      <c r="E150" s="127">
        <f>'[4]2019-2020 PRELIMINARY-Merged'!H143</f>
        <v>373592.65378806926</v>
      </c>
      <c r="F150" s="127">
        <f>'[4]2019-2020 PRELIMINARY-Merged'!I143</f>
        <v>377493.20433990011</v>
      </c>
      <c r="G150" s="127">
        <f>'[4]2019-2020 PRELIMINARY-Merged'!J143</f>
        <v>1795536.3897527645</v>
      </c>
      <c r="H150" s="127">
        <f>'[4]2019-2020 PRELIMINARY-Merged'!K143</f>
        <v>783167.04520005977</v>
      </c>
      <c r="I150" s="127">
        <f>'[4]2019-2020 PRELIMINARY-Merged'!L143</f>
        <v>172616.60083764154</v>
      </c>
      <c r="J150" s="127">
        <f>'[4]2019-2020 PRELIMINARY-Merged'!M143</f>
        <v>347114.29012755357</v>
      </c>
      <c r="K150" s="127">
        <f>'[4]2019-2020 PRELIMINARY-Merged'!N143</f>
        <v>356161.32188205927</v>
      </c>
      <c r="L150" s="127">
        <f>'[4]2019-2020 PRELIMINARY-Merged'!O143</f>
        <v>1659059.2580473141</v>
      </c>
      <c r="M150" s="127">
        <f t="shared" si="98"/>
        <v>1659059.2580473141</v>
      </c>
      <c r="N150" s="127">
        <f>'[4]Hold Harmless Base-20'!Y142</f>
        <v>1574553.1478141602</v>
      </c>
      <c r="O150" s="162">
        <f t="shared" si="82"/>
        <v>84506.110233153915</v>
      </c>
      <c r="P150" s="163">
        <f t="shared" si="90"/>
        <v>84506.110233153915</v>
      </c>
      <c r="Q150" s="387">
        <f t="shared" si="91"/>
        <v>69795.329362102857</v>
      </c>
      <c r="R150" s="165">
        <f t="shared" si="92"/>
        <v>1589263.9286852113</v>
      </c>
      <c r="S150" s="166">
        <f t="shared" si="83"/>
        <v>1.0093428290378594</v>
      </c>
      <c r="T150" s="167">
        <f t="shared" si="84"/>
        <v>0.95793077973341911</v>
      </c>
      <c r="U150" s="149" t="b">
        <f t="shared" si="99"/>
        <v>0</v>
      </c>
      <c r="V150" s="143">
        <f t="shared" si="85"/>
        <v>1574338.8021547247</v>
      </c>
      <c r="W150" s="143">
        <f t="shared" si="86"/>
        <v>1574338.8021547233</v>
      </c>
      <c r="X150" s="143">
        <f t="shared" si="87"/>
        <v>1574338.8021547233</v>
      </c>
      <c r="Y150" s="143">
        <f>'[4]Hold Harmless Base-20'!L142</f>
        <v>737963.9744532858</v>
      </c>
      <c r="Z150" s="143">
        <f>'[4]Hold Harmless Base-20'!M142</f>
        <v>177942.20360665259</v>
      </c>
      <c r="AA150" s="143">
        <f>'[4]Hold Harmless Base-20'!N142</f>
        <v>327613.23712478357</v>
      </c>
      <c r="AB150" s="143">
        <f>'[4]Hold Harmless Base-20'!O142</f>
        <v>331033.7326294384</v>
      </c>
      <c r="AC150" s="143">
        <f t="shared" si="100"/>
        <v>1574553.1478141602</v>
      </c>
      <c r="AD150" s="168">
        <f>'[4]Populations-merg-FY20'!M143</f>
        <v>0.14340576048509349</v>
      </c>
      <c r="AE150" s="169">
        <f t="shared" si="101"/>
        <v>0.85</v>
      </c>
      <c r="AF150" s="169">
        <f t="shared" si="102"/>
        <v>0</v>
      </c>
      <c r="AG150" s="169">
        <f t="shared" si="103"/>
        <v>0</v>
      </c>
      <c r="AH150" s="170">
        <f t="shared" si="104"/>
        <v>0.85</v>
      </c>
      <c r="AI150" s="143">
        <f t="shared" si="105"/>
        <v>1338370.1756420361</v>
      </c>
      <c r="AJ150" s="143">
        <f t="shared" si="106"/>
        <v>0</v>
      </c>
      <c r="AK150" s="143">
        <f t="shared" si="107"/>
        <v>1574338.8021547233</v>
      </c>
      <c r="AL150" s="143">
        <f t="shared" si="93"/>
        <v>1573143.3382075557</v>
      </c>
      <c r="AM150" s="143">
        <f t="shared" si="108"/>
        <v>1573143.3382075557</v>
      </c>
      <c r="AN150" s="143">
        <f t="shared" si="109"/>
        <v>0</v>
      </c>
      <c r="AO150" s="143">
        <f t="shared" si="110"/>
        <v>1573143.3382075557</v>
      </c>
      <c r="AP150" s="143">
        <f t="shared" si="88"/>
        <v>1573140.0659568389</v>
      </c>
      <c r="AQ150" s="143">
        <f t="shared" si="111"/>
        <v>1573140.0659568389</v>
      </c>
      <c r="AR150" s="143">
        <f t="shared" si="112"/>
        <v>0</v>
      </c>
      <c r="AS150" s="143">
        <f t="shared" si="113"/>
        <v>1573140.0659568389</v>
      </c>
      <c r="AT150" s="143">
        <f t="shared" si="89"/>
        <v>1573140.0659568389</v>
      </c>
      <c r="AU150" s="127">
        <f t="shared" si="114"/>
        <v>1573140.0659568389</v>
      </c>
      <c r="AV150" s="143">
        <f t="shared" si="115"/>
        <v>0</v>
      </c>
      <c r="AW150" s="143">
        <f>'[4]Populations-merg-FY20'!K143</f>
        <v>1419</v>
      </c>
      <c r="AX150" s="151">
        <f t="shared" si="116"/>
        <v>1108.6258392930506</v>
      </c>
      <c r="AY150" s="152">
        <f>'[4]Populations-merg-FY20'!G143</f>
        <v>0</v>
      </c>
      <c r="AZ150" s="171">
        <f t="shared" si="117"/>
        <v>0</v>
      </c>
      <c r="BA150" s="172">
        <f t="shared" si="118"/>
        <v>1573140.0659568389</v>
      </c>
      <c r="BB150" s="182">
        <f t="shared" si="81"/>
        <v>1572031.4401175459</v>
      </c>
      <c r="BC150" s="392">
        <f>'[4]Spc Sch Calculations-FY20'!C141</f>
        <v>0</v>
      </c>
      <c r="BD150" s="200">
        <f t="shared" si="94"/>
        <v>0</v>
      </c>
      <c r="BE150" s="393">
        <f>'[4]Spc Sch Calculations-FY20'!D141</f>
        <v>0</v>
      </c>
      <c r="BF150" s="186">
        <f t="shared" si="119"/>
        <v>0</v>
      </c>
      <c r="BG150" s="394">
        <f>'[4]Spc Sch Calculations-FY20'!E141</f>
        <v>1</v>
      </c>
      <c r="BH150" s="186">
        <f t="shared" si="95"/>
        <v>1108.6258392930506</v>
      </c>
      <c r="BI150" s="392">
        <f>'[4]Spc Sch Calculations-FY20'!F141</f>
        <v>0</v>
      </c>
      <c r="BJ150" s="186">
        <f t="shared" si="96"/>
        <v>0</v>
      </c>
      <c r="BK150" s="395">
        <f t="shared" si="97"/>
        <v>1108.6258392930506</v>
      </c>
      <c r="BL150" s="13"/>
    </row>
    <row r="151" spans="1:64" ht="14.5" x14ac:dyDescent="0.35">
      <c r="A151" s="181">
        <v>4704440</v>
      </c>
      <c r="B151" s="143" t="s">
        <v>240</v>
      </c>
      <c r="C151" s="127">
        <f>'[4]2019-2020 PRELIMINARY-Merged'!F144</f>
        <v>301445.27922547649</v>
      </c>
      <c r="D151" s="127">
        <f>'[4]2019-2020 PRELIMINARY-Merged'!G144</f>
        <v>72686.254490868028</v>
      </c>
      <c r="E151" s="127">
        <f>'[4]2019-2020 PRELIMINARY-Merged'!H144</f>
        <v>152604.61740503466</v>
      </c>
      <c r="F151" s="127">
        <f>'[4]2019-2020 PRELIMINARY-Merged'!I144</f>
        <v>154197.9089716532</v>
      </c>
      <c r="G151" s="127">
        <f>'[4]2019-2020 PRELIMINARY-Merged'!J144</f>
        <v>680934.06009303231</v>
      </c>
      <c r="H151" s="127">
        <f>'[4]2019-2020 PRELIMINARY-Merged'!K144</f>
        <v>297139.54183189856</v>
      </c>
      <c r="I151" s="127">
        <f>'[4]2019-2020 PRELIMINARY-Merged'!L144</f>
        <v>72733.543234218043</v>
      </c>
      <c r="J151" s="127">
        <f>'[4]2019-2020 PRELIMINARY-Merged'!M144</f>
        <v>148880.73367389722</v>
      </c>
      <c r="K151" s="127">
        <f>'[4]2019-2020 PRELIMINARY-Merged'!N144</f>
        <v>152761.0945910087</v>
      </c>
      <c r="L151" s="127">
        <f>'[4]2019-2020 PRELIMINARY-Merged'!O144</f>
        <v>671514.91333102249</v>
      </c>
      <c r="M151" s="127">
        <f t="shared" si="98"/>
        <v>671514.91333102249</v>
      </c>
      <c r="N151" s="127">
        <f>'[4]Hold Harmless Base-20'!Y143</f>
        <v>654020.91745199764</v>
      </c>
      <c r="O151" s="162">
        <f t="shared" si="82"/>
        <v>17493.995879024849</v>
      </c>
      <c r="P151" s="163">
        <f t="shared" si="90"/>
        <v>17493.995879024849</v>
      </c>
      <c r="Q151" s="387">
        <f t="shared" si="91"/>
        <v>14448.649936283307</v>
      </c>
      <c r="R151" s="165">
        <f t="shared" si="92"/>
        <v>657066.26339473913</v>
      </c>
      <c r="S151" s="166">
        <f t="shared" si="83"/>
        <v>1.0046563433393016</v>
      </c>
      <c r="T151" s="167">
        <f t="shared" si="84"/>
        <v>0.9784835010370635</v>
      </c>
      <c r="U151" s="149" t="b">
        <f t="shared" si="99"/>
        <v>0</v>
      </c>
      <c r="V151" s="143">
        <f t="shared" si="85"/>
        <v>650895.60983426112</v>
      </c>
      <c r="W151" s="143">
        <f t="shared" si="86"/>
        <v>650895.60983426054</v>
      </c>
      <c r="X151" s="143">
        <f t="shared" si="87"/>
        <v>650895.60983426054</v>
      </c>
      <c r="Y151" s="143">
        <f>'[4]Hold Harmless Base-20'!L143</f>
        <v>289530.99813171919</v>
      </c>
      <c r="Z151" s="143">
        <f>'[4]Hold Harmless Base-20'!M143</f>
        <v>69813.413125159263</v>
      </c>
      <c r="AA151" s="143">
        <f>'[4]Hold Harmless Base-20'!N143</f>
        <v>146573.09383087081</v>
      </c>
      <c r="AB151" s="143">
        <f>'[4]Hold Harmless Base-20'!O143</f>
        <v>148103.41236424833</v>
      </c>
      <c r="AC151" s="143">
        <f t="shared" si="100"/>
        <v>654020.91745199764</v>
      </c>
      <c r="AD151" s="168">
        <f>'[4]Populations-merg-FY20'!M144</f>
        <v>0.25985401459854013</v>
      </c>
      <c r="AE151" s="169">
        <f t="shared" si="101"/>
        <v>0</v>
      </c>
      <c r="AF151" s="169">
        <f t="shared" si="102"/>
        <v>0.9</v>
      </c>
      <c r="AG151" s="169">
        <f t="shared" si="103"/>
        <v>0</v>
      </c>
      <c r="AH151" s="170">
        <f t="shared" si="104"/>
        <v>0.9</v>
      </c>
      <c r="AI151" s="143">
        <f t="shared" si="105"/>
        <v>588618.82570679788</v>
      </c>
      <c r="AJ151" s="143">
        <f t="shared" si="106"/>
        <v>0</v>
      </c>
      <c r="AK151" s="143">
        <f t="shared" si="107"/>
        <v>650895.60983426054</v>
      </c>
      <c r="AL151" s="143">
        <f t="shared" si="93"/>
        <v>650401.35647922568</v>
      </c>
      <c r="AM151" s="143">
        <f t="shared" si="108"/>
        <v>650401.35647922568</v>
      </c>
      <c r="AN151" s="143">
        <f t="shared" si="109"/>
        <v>0</v>
      </c>
      <c r="AO151" s="143">
        <f t="shared" si="110"/>
        <v>650401.35647922568</v>
      </c>
      <c r="AP151" s="143">
        <f t="shared" si="88"/>
        <v>650400.00359786174</v>
      </c>
      <c r="AQ151" s="143">
        <f t="shared" si="111"/>
        <v>650400.00359786174</v>
      </c>
      <c r="AR151" s="143">
        <f t="shared" si="112"/>
        <v>0</v>
      </c>
      <c r="AS151" s="143">
        <f t="shared" si="113"/>
        <v>650400.00359786174</v>
      </c>
      <c r="AT151" s="143">
        <f t="shared" si="89"/>
        <v>650400.00359786174</v>
      </c>
      <c r="AU151" s="127">
        <f t="shared" si="114"/>
        <v>650400.00359786174</v>
      </c>
      <c r="AV151" s="143">
        <f t="shared" si="115"/>
        <v>0</v>
      </c>
      <c r="AW151" s="143">
        <f>'[4]Populations-merg-FY20'!K144</f>
        <v>534</v>
      </c>
      <c r="AX151" s="151">
        <f t="shared" si="116"/>
        <v>1217.9775348274563</v>
      </c>
      <c r="AY151" s="152">
        <f>'[4]Populations-merg-FY20'!G144</f>
        <v>0</v>
      </c>
      <c r="AZ151" s="171">
        <f t="shared" si="117"/>
        <v>0</v>
      </c>
      <c r="BA151" s="172">
        <f t="shared" si="118"/>
        <v>650400.00359786174</v>
      </c>
      <c r="BB151" s="182">
        <f t="shared" si="81"/>
        <v>650400.00359786174</v>
      </c>
      <c r="BC151" s="392">
        <f>'[4]Spc Sch Calculations-FY20'!C142</f>
        <v>0</v>
      </c>
      <c r="BD151" s="200">
        <f t="shared" si="94"/>
        <v>0</v>
      </c>
      <c r="BE151" s="393">
        <f>'[4]Spc Sch Calculations-FY20'!D142</f>
        <v>0</v>
      </c>
      <c r="BF151" s="186">
        <f t="shared" si="119"/>
        <v>0</v>
      </c>
      <c r="BG151" s="394">
        <f>'[4]Spc Sch Calculations-FY20'!E142</f>
        <v>0</v>
      </c>
      <c r="BH151" s="186">
        <f t="shared" si="95"/>
        <v>0</v>
      </c>
      <c r="BI151" s="392">
        <f>'[4]Spc Sch Calculations-FY20'!F142</f>
        <v>0</v>
      </c>
      <c r="BJ151" s="186">
        <f t="shared" si="96"/>
        <v>0</v>
      </c>
      <c r="BK151" s="395">
        <f t="shared" si="97"/>
        <v>0</v>
      </c>
      <c r="BL151" s="13"/>
    </row>
    <row r="152" spans="1:64" ht="14.5" x14ac:dyDescent="0.35">
      <c r="A152" s="181">
        <v>4704470</v>
      </c>
      <c r="B152" s="143" t="s">
        <v>241</v>
      </c>
      <c r="C152" s="127">
        <f>'[4]2019-2020 PRELIMINARY-Merged'!F145</f>
        <v>639001.19085817167</v>
      </c>
      <c r="D152" s="127">
        <f>'[4]2019-2020 PRELIMINARY-Merged'!G145</f>
        <v>154079.71655095465</v>
      </c>
      <c r="E152" s="127">
        <f>'[4]2019-2020 PRELIMINARY-Merged'!H145</f>
        <v>305425.98724764929</v>
      </c>
      <c r="F152" s="127">
        <f>'[4]2019-2020 PRELIMINARY-Merged'!I145</f>
        <v>308614.8334174623</v>
      </c>
      <c r="G152" s="127">
        <f>'[4]2019-2020 PRELIMINARY-Merged'!J145</f>
        <v>1407121.7280742377</v>
      </c>
      <c r="H152" s="127">
        <f>'[4]2019-2020 PRELIMINARY-Merged'!K145</f>
        <v>584337.61200399371</v>
      </c>
      <c r="I152" s="127">
        <f>'[4]2019-2020 PRELIMINARY-Merged'!L145</f>
        <v>143033.6221966593</v>
      </c>
      <c r="J152" s="127">
        <f>'[4]2019-2020 PRELIMINARY-Merged'!M145</f>
        <v>274883.38852288434</v>
      </c>
      <c r="K152" s="127">
        <f>'[4]2019-2020 PRELIMINARY-Merged'!N145</f>
        <v>277753.35007571609</v>
      </c>
      <c r="L152" s="127">
        <f>'[4]2019-2020 PRELIMINARY-Merged'!O145</f>
        <v>1280007.9727992534</v>
      </c>
      <c r="M152" s="127">
        <f t="shared" si="98"/>
        <v>1280007.9727992534</v>
      </c>
      <c r="N152" s="127">
        <f>'[4]Hold Harmless Base-20'!Y144</f>
        <v>1104878.9939855679</v>
      </c>
      <c r="O152" s="162">
        <f t="shared" si="82"/>
        <v>175128.97881368548</v>
      </c>
      <c r="P152" s="163">
        <f t="shared" si="90"/>
        <v>175128.97881368548</v>
      </c>
      <c r="Q152" s="387">
        <f t="shared" si="91"/>
        <v>144642.61487631983</v>
      </c>
      <c r="R152" s="165">
        <f t="shared" si="92"/>
        <v>1135365.3579229335</v>
      </c>
      <c r="S152" s="166">
        <f t="shared" si="83"/>
        <v>1.0275924912169738</v>
      </c>
      <c r="T152" s="167">
        <f t="shared" si="84"/>
        <v>0.88699866098489955</v>
      </c>
      <c r="U152" s="149" t="b">
        <f t="shared" si="99"/>
        <v>0</v>
      </c>
      <c r="V152" s="143">
        <f t="shared" si="85"/>
        <v>1124702.8925391317</v>
      </c>
      <c r="W152" s="143">
        <f t="shared" si="86"/>
        <v>1124702.8925391308</v>
      </c>
      <c r="X152" s="143">
        <f t="shared" si="87"/>
        <v>1124702.8925391308</v>
      </c>
      <c r="Y152" s="143">
        <f>'[4]Hold Harmless Base-20'!L144</f>
        <v>501746.919846943</v>
      </c>
      <c r="Z152" s="143">
        <f>'[4]Hold Harmless Base-20'!M144</f>
        <v>120984.16136988158</v>
      </c>
      <c r="AA152" s="143">
        <f>'[4]Hold Harmless Base-20'!N144</f>
        <v>239822.00743149049</v>
      </c>
      <c r="AB152" s="143">
        <f>'[4]Hold Harmless Base-20'!O144</f>
        <v>242325.9053372528</v>
      </c>
      <c r="AC152" s="143">
        <f t="shared" si="100"/>
        <v>1104878.9939855679</v>
      </c>
      <c r="AD152" s="168">
        <f>'[4]Populations-merg-FY20'!M145</f>
        <v>0.2219890893831305</v>
      </c>
      <c r="AE152" s="169">
        <f t="shared" si="101"/>
        <v>0</v>
      </c>
      <c r="AF152" s="169">
        <f t="shared" si="102"/>
        <v>0.9</v>
      </c>
      <c r="AG152" s="169">
        <f t="shared" si="103"/>
        <v>0</v>
      </c>
      <c r="AH152" s="170">
        <f t="shared" si="104"/>
        <v>0.9</v>
      </c>
      <c r="AI152" s="143">
        <f t="shared" si="105"/>
        <v>994391.09458701115</v>
      </c>
      <c r="AJ152" s="143">
        <f t="shared" si="106"/>
        <v>0</v>
      </c>
      <c r="AK152" s="143">
        <f t="shared" si="107"/>
        <v>1124702.8925391308</v>
      </c>
      <c r="AL152" s="143">
        <f t="shared" si="93"/>
        <v>1123848.8567004246</v>
      </c>
      <c r="AM152" s="143">
        <f t="shared" si="108"/>
        <v>1123848.8567004246</v>
      </c>
      <c r="AN152" s="143">
        <f t="shared" si="109"/>
        <v>0</v>
      </c>
      <c r="AO152" s="143">
        <f t="shared" si="110"/>
        <v>1123848.8567004246</v>
      </c>
      <c r="AP152" s="143">
        <f t="shared" si="88"/>
        <v>1123846.5190143806</v>
      </c>
      <c r="AQ152" s="143">
        <f t="shared" si="111"/>
        <v>1123846.5190143806</v>
      </c>
      <c r="AR152" s="143">
        <f t="shared" si="112"/>
        <v>0</v>
      </c>
      <c r="AS152" s="143">
        <f t="shared" si="113"/>
        <v>1123846.5190143806</v>
      </c>
      <c r="AT152" s="143">
        <f t="shared" si="89"/>
        <v>1123846.5190143806</v>
      </c>
      <c r="AU152" s="127">
        <f t="shared" si="114"/>
        <v>1123846.5190143806</v>
      </c>
      <c r="AV152" s="143">
        <f t="shared" si="115"/>
        <v>0</v>
      </c>
      <c r="AW152" s="143">
        <f>'[4]Populations-merg-FY20'!K145</f>
        <v>1058</v>
      </c>
      <c r="AX152" s="151">
        <f t="shared" si="116"/>
        <v>1062.2367854578267</v>
      </c>
      <c r="AY152" s="152">
        <f>'[4]Populations-merg-FY20'!G145</f>
        <v>0</v>
      </c>
      <c r="AZ152" s="171">
        <f t="shared" si="117"/>
        <v>0</v>
      </c>
      <c r="BA152" s="172">
        <f t="shared" si="118"/>
        <v>1123846.5190143806</v>
      </c>
      <c r="BB152" s="182">
        <f t="shared" si="81"/>
        <v>1122784.2822289227</v>
      </c>
      <c r="BC152" s="392">
        <f>'[4]Spc Sch Calculations-FY20'!C143</f>
        <v>0</v>
      </c>
      <c r="BD152" s="200">
        <f t="shared" si="94"/>
        <v>0</v>
      </c>
      <c r="BE152" s="393">
        <f>'[4]Spc Sch Calculations-FY20'!D143</f>
        <v>1</v>
      </c>
      <c r="BF152" s="186">
        <f t="shared" si="119"/>
        <v>1062.2367854578267</v>
      </c>
      <c r="BG152" s="394">
        <f>'[4]Spc Sch Calculations-FY20'!E143</f>
        <v>0</v>
      </c>
      <c r="BH152" s="186">
        <f t="shared" si="95"/>
        <v>0</v>
      </c>
      <c r="BI152" s="392">
        <f>'[4]Spc Sch Calculations-FY20'!F143</f>
        <v>0</v>
      </c>
      <c r="BJ152" s="186">
        <f t="shared" si="96"/>
        <v>0</v>
      </c>
      <c r="BK152" s="395">
        <f t="shared" si="97"/>
        <v>1062.2367854578267</v>
      </c>
      <c r="BL152" s="13"/>
    </row>
    <row r="153" spans="1:64" ht="14.5" x14ac:dyDescent="0.35">
      <c r="A153" s="181">
        <v>4704490</v>
      </c>
      <c r="B153" s="143" t="s">
        <v>242</v>
      </c>
      <c r="C153" s="127">
        <f>'[4]2019-2020 PRELIMINARY-Merged'!F146</f>
        <v>132405.65215980131</v>
      </c>
      <c r="D153" s="127">
        <f>'[4]2019-2020 PRELIMINARY-Merged'!G146</f>
        <v>31926.427753801421</v>
      </c>
      <c r="E153" s="127">
        <f>'[4]2019-2020 PRELIMINARY-Merged'!H146</f>
        <v>61383.248750577222</v>
      </c>
      <c r="F153" s="127">
        <f>'[4]2019-2020 PRELIMINARY-Merged'!I146</f>
        <v>61166.514486649976</v>
      </c>
      <c r="G153" s="127">
        <f>'[4]2019-2020 PRELIMINARY-Merged'!J146</f>
        <v>286881.8431508299</v>
      </c>
      <c r="H153" s="127">
        <f>'[4]2019-2020 PRELIMINARY-Merged'!K146</f>
        <v>146912.85897264871</v>
      </c>
      <c r="I153" s="127">
        <f>'[4]2019-2020 PRELIMINARY-Merged'!L146</f>
        <v>35961.194238479555</v>
      </c>
      <c r="J153" s="127">
        <f>'[4]2019-2020 PRELIMINARY-Merged'!M146</f>
        <v>67939.448593635709</v>
      </c>
      <c r="K153" s="127">
        <f>'[4]2019-2020 PRELIMINARY-Merged'!N146</f>
        <v>69710.192023946147</v>
      </c>
      <c r="L153" s="127">
        <f>'[4]2019-2020 PRELIMINARY-Merged'!O146</f>
        <v>320523.69382871012</v>
      </c>
      <c r="M153" s="127">
        <f t="shared" si="98"/>
        <v>320523.69382871012</v>
      </c>
      <c r="N153" s="127">
        <f>'[4]Hold Harmless Base-20'!Y145</f>
        <v>279001.11936411331</v>
      </c>
      <c r="O153" s="162">
        <f t="shared" si="82"/>
        <v>41522.574464596808</v>
      </c>
      <c r="P153" s="163">
        <f t="shared" si="90"/>
        <v>41522.574464596808</v>
      </c>
      <c r="Q153" s="387">
        <f t="shared" si="91"/>
        <v>34294.345731014182</v>
      </c>
      <c r="R153" s="165">
        <f t="shared" si="92"/>
        <v>286229.34809769597</v>
      </c>
      <c r="S153" s="166">
        <f t="shared" si="83"/>
        <v>1.0259075259269816</v>
      </c>
      <c r="T153" s="167">
        <f t="shared" si="84"/>
        <v>0.89300527108819205</v>
      </c>
      <c r="U153" s="149" t="b">
        <f t="shared" si="99"/>
        <v>0</v>
      </c>
      <c r="V153" s="143">
        <f t="shared" si="85"/>
        <v>283541.30543845624</v>
      </c>
      <c r="W153" s="143">
        <f t="shared" si="86"/>
        <v>283541.30543845601</v>
      </c>
      <c r="X153" s="143">
        <f t="shared" si="87"/>
        <v>283541.30543845601</v>
      </c>
      <c r="Y153" s="143">
        <f>'[4]Hold Harmless Base-20'!L145</f>
        <v>128768.43217748658</v>
      </c>
      <c r="Z153" s="143">
        <f>'[4]Hold Harmless Base-20'!M145</f>
        <v>31049.399929869072</v>
      </c>
      <c r="AA153" s="143">
        <f>'[4]Hold Harmless Base-20'!N145</f>
        <v>59697.033885176046</v>
      </c>
      <c r="AB153" s="143">
        <f>'[4]Hold Harmless Base-20'!O145</f>
        <v>59486.253371581581</v>
      </c>
      <c r="AC153" s="143">
        <f t="shared" si="100"/>
        <v>279001.11936411331</v>
      </c>
      <c r="AD153" s="168">
        <f>'[4]Populations-merg-FY20'!M146</f>
        <v>0.24039320822162646</v>
      </c>
      <c r="AE153" s="169">
        <f t="shared" si="101"/>
        <v>0</v>
      </c>
      <c r="AF153" s="169">
        <f t="shared" si="102"/>
        <v>0.9</v>
      </c>
      <c r="AG153" s="169">
        <f t="shared" si="103"/>
        <v>0</v>
      </c>
      <c r="AH153" s="170">
        <f t="shared" si="104"/>
        <v>0.9</v>
      </c>
      <c r="AI153" s="143">
        <f t="shared" si="105"/>
        <v>251101.00742770199</v>
      </c>
      <c r="AJ153" s="143">
        <f t="shared" si="106"/>
        <v>0</v>
      </c>
      <c r="AK153" s="143">
        <f t="shared" si="107"/>
        <v>283541.30543845601</v>
      </c>
      <c r="AL153" s="143">
        <f t="shared" si="93"/>
        <v>283326.0001892171</v>
      </c>
      <c r="AM153" s="143">
        <f t="shared" si="108"/>
        <v>283326.0001892171</v>
      </c>
      <c r="AN153" s="143">
        <f t="shared" si="109"/>
        <v>0</v>
      </c>
      <c r="AO153" s="143">
        <f t="shared" si="110"/>
        <v>283326.0001892171</v>
      </c>
      <c r="AP153" s="143">
        <f t="shared" si="88"/>
        <v>283325.41085086204</v>
      </c>
      <c r="AQ153" s="143">
        <f t="shared" si="111"/>
        <v>283325.41085086204</v>
      </c>
      <c r="AR153" s="143">
        <f t="shared" si="112"/>
        <v>0</v>
      </c>
      <c r="AS153" s="143">
        <f t="shared" si="113"/>
        <v>283325.41085086204</v>
      </c>
      <c r="AT153" s="143">
        <f t="shared" si="89"/>
        <v>283325.41085086204</v>
      </c>
      <c r="AU153" s="127">
        <f t="shared" si="114"/>
        <v>283325.41085086204</v>
      </c>
      <c r="AV153" s="143">
        <f t="shared" si="115"/>
        <v>0</v>
      </c>
      <c r="AW153" s="143">
        <f>'[4]Populations-merg-FY20'!K146</f>
        <v>269</v>
      </c>
      <c r="AX153" s="151">
        <f t="shared" si="116"/>
        <v>1053.2543154307139</v>
      </c>
      <c r="AY153" s="152">
        <f>'[4]Populations-merg-FY20'!G146</f>
        <v>0</v>
      </c>
      <c r="AZ153" s="171">
        <f t="shared" si="117"/>
        <v>0</v>
      </c>
      <c r="BA153" s="172">
        <f t="shared" si="118"/>
        <v>283325.41085086204</v>
      </c>
      <c r="BB153" s="182">
        <f t="shared" si="81"/>
        <v>283325.41085086204</v>
      </c>
      <c r="BC153" s="392">
        <f>'[4]Spc Sch Calculations-FY20'!C144</f>
        <v>0</v>
      </c>
      <c r="BD153" s="200">
        <f t="shared" si="94"/>
        <v>0</v>
      </c>
      <c r="BE153" s="393">
        <f>'[4]Spc Sch Calculations-FY20'!D144</f>
        <v>0</v>
      </c>
      <c r="BF153" s="186">
        <f t="shared" si="119"/>
        <v>0</v>
      </c>
      <c r="BG153" s="394">
        <f>'[4]Spc Sch Calculations-FY20'!E144</f>
        <v>0</v>
      </c>
      <c r="BH153" s="186">
        <f t="shared" si="95"/>
        <v>0</v>
      </c>
      <c r="BI153" s="392">
        <f>'[4]Spc Sch Calculations-FY20'!F144</f>
        <v>0</v>
      </c>
      <c r="BJ153" s="186">
        <f t="shared" si="96"/>
        <v>0</v>
      </c>
      <c r="BK153" s="395">
        <f t="shared" si="97"/>
        <v>0</v>
      </c>
      <c r="BL153" s="13"/>
    </row>
    <row r="154" spans="1:64" ht="14.5" x14ac:dyDescent="0.35">
      <c r="A154" s="181">
        <v>4704500</v>
      </c>
      <c r="B154" s="143" t="s">
        <v>243</v>
      </c>
      <c r="C154" s="127">
        <f>'[4]2019-2020 PRELIMINARY-Merged'!F147</f>
        <v>552126.33608138491</v>
      </c>
      <c r="D154" s="127">
        <f>'[4]2019-2020 PRELIMINARY-Merged'!G147</f>
        <v>133131.94181921144</v>
      </c>
      <c r="E154" s="127">
        <f>'[4]2019-2020 PRELIMINARY-Merged'!H147</f>
        <v>257076.1285773046</v>
      </c>
      <c r="F154" s="127">
        <f>'[4]2019-2020 PRELIMINARY-Merged'!I147</f>
        <v>259760.17074199222</v>
      </c>
      <c r="G154" s="127">
        <f>'[4]2019-2020 PRELIMINARY-Merged'!J147</f>
        <v>1202094.5772198932</v>
      </c>
      <c r="H154" s="127">
        <f>'[4]2019-2020 PRELIMINARY-Merged'!K147</f>
        <v>537391.77361047815</v>
      </c>
      <c r="I154" s="127">
        <f>'[4]2019-2020 PRELIMINARY-Merged'!L147</f>
        <v>131542.263135491</v>
      </c>
      <c r="J154" s="127">
        <f>'[4]2019-2020 PRELIMINARY-Merged'!M147</f>
        <v>237454.92365494149</v>
      </c>
      <c r="K154" s="127">
        <f>'[4]2019-2020 PRELIMINARY-Merged'!N147</f>
        <v>243643.84268152653</v>
      </c>
      <c r="L154" s="127">
        <f>'[4]2019-2020 PRELIMINARY-Merged'!O147</f>
        <v>1150032.8030824373</v>
      </c>
      <c r="M154" s="127">
        <f t="shared" si="98"/>
        <v>1150032.8030824373</v>
      </c>
      <c r="N154" s="127">
        <f>'[4]Hold Harmless Base-20'!Y146</f>
        <v>1120439.0567996241</v>
      </c>
      <c r="O154" s="162">
        <f t="shared" si="82"/>
        <v>29593.746282813139</v>
      </c>
      <c r="P154" s="163">
        <f t="shared" si="90"/>
        <v>29593.746282813139</v>
      </c>
      <c r="Q154" s="387">
        <f t="shared" si="91"/>
        <v>24442.081917729774</v>
      </c>
      <c r="R154" s="165">
        <f t="shared" si="92"/>
        <v>1125590.7211647076</v>
      </c>
      <c r="S154" s="166">
        <f t="shared" si="83"/>
        <v>1.004597897881031</v>
      </c>
      <c r="T154" s="167">
        <f t="shared" si="84"/>
        <v>0.97874662196398443</v>
      </c>
      <c r="U154" s="149" t="b">
        <f t="shared" si="99"/>
        <v>0</v>
      </c>
      <c r="V154" s="143">
        <f t="shared" si="85"/>
        <v>1115020.0515410516</v>
      </c>
      <c r="W154" s="143">
        <f t="shared" si="86"/>
        <v>1115020.0515410507</v>
      </c>
      <c r="X154" s="143">
        <f t="shared" si="87"/>
        <v>1115020.0515410507</v>
      </c>
      <c r="Y154" s="143">
        <f>'[4]Hold Harmless Base-20'!L146</f>
        <v>514621.66368303762</v>
      </c>
      <c r="Z154" s="143">
        <f>'[4]Hold Harmless Base-20'!M146</f>
        <v>124088.59514764574</v>
      </c>
      <c r="AA154" s="143">
        <f>'[4]Hold Harmless Base-20'!N146</f>
        <v>239613.53830827959</v>
      </c>
      <c r="AB154" s="143">
        <f>'[4]Hold Harmless Base-20'!O146</f>
        <v>242115.2596606611</v>
      </c>
      <c r="AC154" s="143">
        <f t="shared" si="100"/>
        <v>1120439.0567996241</v>
      </c>
      <c r="AD154" s="168">
        <f>'[4]Populations-merg-FY20'!M147</f>
        <v>0.2272938984629716</v>
      </c>
      <c r="AE154" s="169">
        <f t="shared" si="101"/>
        <v>0</v>
      </c>
      <c r="AF154" s="169">
        <f t="shared" si="102"/>
        <v>0.9</v>
      </c>
      <c r="AG154" s="169">
        <f t="shared" si="103"/>
        <v>0</v>
      </c>
      <c r="AH154" s="170">
        <f t="shared" si="104"/>
        <v>0.9</v>
      </c>
      <c r="AI154" s="143">
        <f t="shared" si="105"/>
        <v>1008395.1511196618</v>
      </c>
      <c r="AJ154" s="143">
        <f t="shared" si="106"/>
        <v>0</v>
      </c>
      <c r="AK154" s="143">
        <f t="shared" si="107"/>
        <v>1115020.0515410507</v>
      </c>
      <c r="AL154" s="143">
        <f t="shared" si="93"/>
        <v>1114173.3683047856</v>
      </c>
      <c r="AM154" s="143">
        <f t="shared" si="108"/>
        <v>1114173.3683047856</v>
      </c>
      <c r="AN154" s="143">
        <f t="shared" si="109"/>
        <v>0</v>
      </c>
      <c r="AO154" s="143">
        <f t="shared" si="110"/>
        <v>1114173.3683047856</v>
      </c>
      <c r="AP154" s="143">
        <f t="shared" si="88"/>
        <v>1114171.05074445</v>
      </c>
      <c r="AQ154" s="143">
        <f t="shared" si="111"/>
        <v>1114171.05074445</v>
      </c>
      <c r="AR154" s="143">
        <f t="shared" si="112"/>
        <v>0</v>
      </c>
      <c r="AS154" s="143">
        <f t="shared" si="113"/>
        <v>1114171.05074445</v>
      </c>
      <c r="AT154" s="143">
        <f t="shared" si="89"/>
        <v>1114171.05074445</v>
      </c>
      <c r="AU154" s="127">
        <f t="shared" si="114"/>
        <v>1114171.05074445</v>
      </c>
      <c r="AV154" s="143">
        <f t="shared" si="115"/>
        <v>0</v>
      </c>
      <c r="AW154" s="143">
        <f>'[4]Populations-merg-FY20'!K147</f>
        <v>976</v>
      </c>
      <c r="AX154" s="151">
        <f t="shared" si="116"/>
        <v>1141.5686995332478</v>
      </c>
      <c r="AY154" s="152">
        <f>'[4]Populations-merg-FY20'!G147</f>
        <v>0</v>
      </c>
      <c r="AZ154" s="171">
        <f t="shared" si="117"/>
        <v>0</v>
      </c>
      <c r="BA154" s="172">
        <f t="shared" si="118"/>
        <v>1114171.05074445</v>
      </c>
      <c r="BB154" s="182">
        <f t="shared" si="81"/>
        <v>1114171.05074445</v>
      </c>
      <c r="BC154" s="392">
        <f>'[4]Spc Sch Calculations-FY20'!C145</f>
        <v>0</v>
      </c>
      <c r="BD154" s="200">
        <f t="shared" si="94"/>
        <v>0</v>
      </c>
      <c r="BE154" s="393">
        <f>'[4]Spc Sch Calculations-FY20'!D145</f>
        <v>0</v>
      </c>
      <c r="BF154" s="186">
        <f t="shared" si="119"/>
        <v>0</v>
      </c>
      <c r="BG154" s="394">
        <f>'[4]Spc Sch Calculations-FY20'!E145</f>
        <v>0</v>
      </c>
      <c r="BH154" s="186">
        <f t="shared" si="95"/>
        <v>0</v>
      </c>
      <c r="BI154" s="392">
        <f>'[4]Spc Sch Calculations-FY20'!F145</f>
        <v>0</v>
      </c>
      <c r="BJ154" s="186">
        <f t="shared" si="96"/>
        <v>0</v>
      </c>
      <c r="BK154" s="395">
        <f t="shared" si="97"/>
        <v>0</v>
      </c>
      <c r="BL154" s="13"/>
    </row>
    <row r="155" spans="1:64" ht="14.5" x14ac:dyDescent="0.35">
      <c r="A155" s="181">
        <v>4704530</v>
      </c>
      <c r="B155" s="143" t="s">
        <v>244</v>
      </c>
      <c r="C155" s="127">
        <f>'[4]2019-2020 PRELIMINARY-Merged'!F148</f>
        <v>848338.19032030785</v>
      </c>
      <c r="D155" s="127">
        <f>'[4]2019-2020 PRELIMINARY-Merged'!G148</f>
        <v>0</v>
      </c>
      <c r="E155" s="127">
        <f>'[4]2019-2020 PRELIMINARY-Merged'!H148</f>
        <v>0</v>
      </c>
      <c r="F155" s="127">
        <f>'[4]2019-2020 PRELIMINARY-Merged'!I148</f>
        <v>0</v>
      </c>
      <c r="G155" s="127">
        <f>'[4]2019-2020 PRELIMINARY-Merged'!J148</f>
        <v>848338.19032030785</v>
      </c>
      <c r="H155" s="127">
        <f>'[4]2019-2020 PRELIMINARY-Merged'!K148</f>
        <v>721311.24092400994</v>
      </c>
      <c r="I155" s="127">
        <f>'[4]2019-2020 PRELIMINARY-Merged'!L148</f>
        <v>0</v>
      </c>
      <c r="J155" s="127">
        <f>'[4]2019-2020 PRELIMINARY-Merged'!M148</f>
        <v>0</v>
      </c>
      <c r="K155" s="127">
        <f>'[4]2019-2020 PRELIMINARY-Merged'!N148</f>
        <v>0</v>
      </c>
      <c r="L155" s="127">
        <f>'[4]2019-2020 PRELIMINARY-Merged'!O148</f>
        <v>721311.24092400994</v>
      </c>
      <c r="M155" s="127">
        <f t="shared" si="98"/>
        <v>721311.24092400994</v>
      </c>
      <c r="N155" s="127">
        <f>'[4]Hold Harmless Base-20'!Y147</f>
        <v>839928.47699793929</v>
      </c>
      <c r="O155" s="162">
        <f t="shared" si="82"/>
        <v>-118617.23607392935</v>
      </c>
      <c r="P155" s="163" t="str">
        <f t="shared" si="90"/>
        <v>0</v>
      </c>
      <c r="Q155" s="387">
        <f t="shared" si="91"/>
        <v>0</v>
      </c>
      <c r="R155" s="165">
        <f t="shared" si="92"/>
        <v>721311.24092400994</v>
      </c>
      <c r="S155" s="166">
        <f t="shared" si="83"/>
        <v>0.85877698003776537</v>
      </c>
      <c r="T155" s="167">
        <f t="shared" si="84"/>
        <v>1</v>
      </c>
      <c r="U155" s="149" t="b">
        <f t="shared" si="99"/>
        <v>0</v>
      </c>
      <c r="V155" s="143">
        <f t="shared" si="85"/>
        <v>714537.2486724148</v>
      </c>
      <c r="W155" s="143">
        <f t="shared" si="86"/>
        <v>714537.24867241422</v>
      </c>
      <c r="X155" s="143">
        <f t="shared" si="87"/>
        <v>714537.24867241422</v>
      </c>
      <c r="Y155" s="143">
        <f>'[4]Hold Harmless Base-20'!L147</f>
        <v>839928.47699793929</v>
      </c>
      <c r="Z155" s="143">
        <f>'[4]Hold Harmless Base-20'!M147</f>
        <v>0</v>
      </c>
      <c r="AA155" s="143">
        <f>'[4]Hold Harmless Base-20'!N147</f>
        <v>0</v>
      </c>
      <c r="AB155" s="143">
        <f>'[4]Hold Harmless Base-20'!O147</f>
        <v>0</v>
      </c>
      <c r="AC155" s="143">
        <f t="shared" si="100"/>
        <v>839928.47699793929</v>
      </c>
      <c r="AD155" s="168">
        <f>'[4]Populations-merg-FY20'!M148</f>
        <v>2.8320738682040564E-2</v>
      </c>
      <c r="AE155" s="169">
        <f t="shared" si="101"/>
        <v>0.85</v>
      </c>
      <c r="AF155" s="169">
        <f t="shared" si="102"/>
        <v>0</v>
      </c>
      <c r="AG155" s="169">
        <f t="shared" si="103"/>
        <v>0</v>
      </c>
      <c r="AH155" s="170">
        <f t="shared" si="104"/>
        <v>0.85</v>
      </c>
      <c r="AI155" s="143">
        <f t="shared" si="105"/>
        <v>713939.20544824842</v>
      </c>
      <c r="AJ155" s="143">
        <f t="shared" si="106"/>
        <v>0</v>
      </c>
      <c r="AK155" s="143">
        <f t="shared" si="107"/>
        <v>714537.24867241422</v>
      </c>
      <c r="AL155" s="143">
        <f t="shared" si="93"/>
        <v>713994.66945215547</v>
      </c>
      <c r="AM155" s="143">
        <f t="shared" si="108"/>
        <v>713994.66945215547</v>
      </c>
      <c r="AN155" s="143">
        <f t="shared" si="109"/>
        <v>0</v>
      </c>
      <c r="AO155" s="143">
        <f t="shared" si="110"/>
        <v>713994.66945215547</v>
      </c>
      <c r="AP155" s="143">
        <f t="shared" si="88"/>
        <v>713993.18429214985</v>
      </c>
      <c r="AQ155" s="143">
        <f t="shared" si="111"/>
        <v>713993.18429214985</v>
      </c>
      <c r="AR155" s="143">
        <f t="shared" si="112"/>
        <v>0</v>
      </c>
      <c r="AS155" s="143">
        <f t="shared" si="113"/>
        <v>713993.18429214985</v>
      </c>
      <c r="AT155" s="143">
        <f t="shared" si="89"/>
        <v>713993.18429214985</v>
      </c>
      <c r="AU155" s="127">
        <f t="shared" si="114"/>
        <v>713993.18429214985</v>
      </c>
      <c r="AV155" s="143">
        <f t="shared" si="115"/>
        <v>0</v>
      </c>
      <c r="AW155" s="143">
        <f>'[4]Populations-merg-FY20'!K148</f>
        <v>1233</v>
      </c>
      <c r="AX155" s="151">
        <f t="shared" si="116"/>
        <v>579.06989804716125</v>
      </c>
      <c r="AY155" s="152">
        <f>'[4]Populations-merg-FY20'!G148</f>
        <v>10</v>
      </c>
      <c r="AZ155" s="171">
        <f t="shared" si="117"/>
        <v>5790.6989804716122</v>
      </c>
      <c r="BA155" s="172">
        <f t="shared" si="118"/>
        <v>708202.48531167826</v>
      </c>
      <c r="BB155" s="182">
        <f t="shared" si="81"/>
        <v>705307.13582144247</v>
      </c>
      <c r="BC155" s="392">
        <f>'[4]Spc Sch Calculations-FY20'!C146</f>
        <v>1</v>
      </c>
      <c r="BD155" s="200">
        <f t="shared" si="94"/>
        <v>579.06989804716125</v>
      </c>
      <c r="BE155" s="393">
        <f>'[4]Spc Sch Calculations-FY20'!D146</f>
        <v>0</v>
      </c>
      <c r="BF155" s="186">
        <f t="shared" si="119"/>
        <v>0</v>
      </c>
      <c r="BG155" s="394">
        <f>'[4]Spc Sch Calculations-FY20'!E146</f>
        <v>4</v>
      </c>
      <c r="BH155" s="186">
        <f t="shared" si="95"/>
        <v>2316.279592188645</v>
      </c>
      <c r="BI155" s="392">
        <f>'[4]Spc Sch Calculations-FY20'!F146</f>
        <v>0</v>
      </c>
      <c r="BJ155" s="186">
        <f t="shared" si="96"/>
        <v>0</v>
      </c>
      <c r="BK155" s="395">
        <f t="shared" si="97"/>
        <v>2895.3494902358061</v>
      </c>
      <c r="BL155" s="13"/>
    </row>
    <row r="156" spans="1:64" ht="14.5" x14ac:dyDescent="0.35">
      <c r="A156" s="181">
        <v>4704550</v>
      </c>
      <c r="B156" s="143" t="s">
        <v>245</v>
      </c>
      <c r="C156" s="127">
        <f>'[4]2019-2020 PRELIMINARY-Merged'!F149</f>
        <v>918466.08514012396</v>
      </c>
      <c r="D156" s="127">
        <f>'[4]2019-2020 PRELIMINARY-Merged'!G149</f>
        <v>0</v>
      </c>
      <c r="E156" s="127">
        <f>'[4]2019-2020 PRELIMINARY-Merged'!H149</f>
        <v>413455.79444147809</v>
      </c>
      <c r="F156" s="127">
        <f>'[4]2019-2020 PRELIMINARY-Merged'!I149</f>
        <v>417772.54213663272</v>
      </c>
      <c r="G156" s="127">
        <f>'[4]2019-2020 PRELIMINARY-Merged'!J149</f>
        <v>1749694.4217182347</v>
      </c>
      <c r="H156" s="127">
        <f>'[4]2019-2020 PRELIMINARY-Merged'!K149</f>
        <v>1066498.9875044539</v>
      </c>
      <c r="I156" s="127">
        <f>'[4]2019-2020 PRELIMINARY-Merged'!L149</f>
        <v>0</v>
      </c>
      <c r="J156" s="127">
        <f>'[4]2019-2020 PRELIMINARY-Merged'!M149</f>
        <v>497046.62032859365</v>
      </c>
      <c r="K156" s="127">
        <f>'[4]2019-2020 PRELIMINARY-Merged'!N149</f>
        <v>510001.42134220229</v>
      </c>
      <c r="L156" s="127">
        <f>'[4]2019-2020 PRELIMINARY-Merged'!O149</f>
        <v>2073547.0291752496</v>
      </c>
      <c r="M156" s="127">
        <f t="shared" si="98"/>
        <v>2073547.0291752496</v>
      </c>
      <c r="N156" s="127">
        <f>'[4]Hold Harmless Base-20'!Y148</f>
        <v>1571376.0452249874</v>
      </c>
      <c r="O156" s="162">
        <f t="shared" si="82"/>
        <v>502170.98395026219</v>
      </c>
      <c r="P156" s="163">
        <f t="shared" si="90"/>
        <v>502170.98395026219</v>
      </c>
      <c r="Q156" s="387">
        <f t="shared" si="91"/>
        <v>414753.31338998396</v>
      </c>
      <c r="R156" s="165">
        <f t="shared" si="92"/>
        <v>1658793.7157852657</v>
      </c>
      <c r="S156" s="166">
        <f t="shared" si="83"/>
        <v>1.0556312862385284</v>
      </c>
      <c r="T156" s="167">
        <f t="shared" si="84"/>
        <v>0.79997882490519079</v>
      </c>
      <c r="U156" s="149" t="b">
        <f t="shared" si="99"/>
        <v>0</v>
      </c>
      <c r="V156" s="143">
        <f t="shared" si="85"/>
        <v>1643215.6197565254</v>
      </c>
      <c r="W156" s="143">
        <f t="shared" si="86"/>
        <v>1643215.619756524</v>
      </c>
      <c r="X156" s="143">
        <f t="shared" si="87"/>
        <v>1643215.619756524</v>
      </c>
      <c r="Y156" s="143">
        <f>'[4]Hold Harmless Base-20'!L148</f>
        <v>824861.52246142435</v>
      </c>
      <c r="Z156" s="143">
        <f>'[4]Hold Harmless Base-20'!M148</f>
        <v>0</v>
      </c>
      <c r="AA156" s="143">
        <f>'[4]Hold Harmless Base-20'!N148</f>
        <v>371318.85607018869</v>
      </c>
      <c r="AB156" s="143">
        <f>'[4]Hold Harmless Base-20'!O148</f>
        <v>375195.66669337446</v>
      </c>
      <c r="AC156" s="143">
        <f t="shared" si="100"/>
        <v>1571376.0452249874</v>
      </c>
      <c r="AD156" s="168">
        <f>'[4]Populations-merg-FY20'!M149</f>
        <v>9.4727479369471762E-2</v>
      </c>
      <c r="AE156" s="169">
        <f t="shared" si="101"/>
        <v>0.85</v>
      </c>
      <c r="AF156" s="169">
        <f t="shared" si="102"/>
        <v>0</v>
      </c>
      <c r="AG156" s="169">
        <f t="shared" si="103"/>
        <v>0</v>
      </c>
      <c r="AH156" s="170">
        <f t="shared" si="104"/>
        <v>0.85</v>
      </c>
      <c r="AI156" s="143">
        <f t="shared" si="105"/>
        <v>1335669.6384412393</v>
      </c>
      <c r="AJ156" s="143">
        <f t="shared" si="106"/>
        <v>0</v>
      </c>
      <c r="AK156" s="143">
        <f t="shared" si="107"/>
        <v>1643215.619756524</v>
      </c>
      <c r="AL156" s="143">
        <f t="shared" si="93"/>
        <v>1641967.8546451307</v>
      </c>
      <c r="AM156" s="143">
        <f t="shared" si="108"/>
        <v>1641967.8546451307</v>
      </c>
      <c r="AN156" s="143">
        <f t="shared" si="109"/>
        <v>0</v>
      </c>
      <c r="AO156" s="143">
        <f t="shared" si="110"/>
        <v>1641967.8546451307</v>
      </c>
      <c r="AP156" s="143">
        <f t="shared" si="88"/>
        <v>1641964.4392344945</v>
      </c>
      <c r="AQ156" s="143">
        <f t="shared" si="111"/>
        <v>1641964.4392344945</v>
      </c>
      <c r="AR156" s="143">
        <f t="shared" si="112"/>
        <v>0</v>
      </c>
      <c r="AS156" s="143">
        <f t="shared" si="113"/>
        <v>1641964.4392344945</v>
      </c>
      <c r="AT156" s="143">
        <f t="shared" si="89"/>
        <v>1641964.4392344945</v>
      </c>
      <c r="AU156" s="127">
        <f t="shared" si="114"/>
        <v>1641964.4392344945</v>
      </c>
      <c r="AV156" s="143">
        <f t="shared" si="115"/>
        <v>0</v>
      </c>
      <c r="AW156" s="143">
        <f>'[4]Populations-merg-FY20'!K149</f>
        <v>1917</v>
      </c>
      <c r="AX156" s="151">
        <f t="shared" si="116"/>
        <v>856.52813731585525</v>
      </c>
      <c r="AY156" s="152">
        <f>'[4]Populations-merg-FY20'!G149</f>
        <v>34</v>
      </c>
      <c r="AZ156" s="171">
        <f t="shared" si="117"/>
        <v>29121.95666873908</v>
      </c>
      <c r="BA156" s="172">
        <f t="shared" si="118"/>
        <v>1612842.4825657555</v>
      </c>
      <c r="BB156" s="182">
        <f t="shared" si="81"/>
        <v>1605133.7293299127</v>
      </c>
      <c r="BC156" s="392">
        <f>'[4]Spc Sch Calculations-FY20'!C147</f>
        <v>2</v>
      </c>
      <c r="BD156" s="200">
        <f t="shared" si="94"/>
        <v>1713.0562746317105</v>
      </c>
      <c r="BE156" s="393">
        <f>'[4]Spc Sch Calculations-FY20'!D147</f>
        <v>0</v>
      </c>
      <c r="BF156" s="186">
        <f t="shared" si="119"/>
        <v>0</v>
      </c>
      <c r="BG156" s="394">
        <f>'[4]Spc Sch Calculations-FY20'!E147</f>
        <v>7</v>
      </c>
      <c r="BH156" s="186">
        <f t="shared" si="95"/>
        <v>5995.696961210987</v>
      </c>
      <c r="BI156" s="392">
        <f>'[4]Spc Sch Calculations-FY20'!F147</f>
        <v>0</v>
      </c>
      <c r="BJ156" s="186">
        <f t="shared" si="96"/>
        <v>0</v>
      </c>
      <c r="BK156" s="395">
        <f t="shared" si="97"/>
        <v>7708.7532358426979</v>
      </c>
      <c r="BL156" s="13"/>
    </row>
    <row r="157" spans="1:64" ht="15" thickBot="1" x14ac:dyDescent="0.4">
      <c r="A157" s="181"/>
      <c r="B157" s="143" t="s">
        <v>246</v>
      </c>
      <c r="C157" s="127">
        <f>'[4]2019-2020 PRELIMINARY-Merged'!F150</f>
        <v>0</v>
      </c>
      <c r="D157" s="127">
        <f>'[4]2019-2020 PRELIMINARY-Merged'!G150</f>
        <v>0</v>
      </c>
      <c r="E157" s="127">
        <f>'[4]2019-2020 PRELIMINARY-Merged'!H150</f>
        <v>0</v>
      </c>
      <c r="F157" s="127"/>
      <c r="G157" s="127"/>
      <c r="H157" s="127"/>
      <c r="I157" s="127"/>
      <c r="J157" s="127"/>
      <c r="K157" s="127"/>
      <c r="L157" s="127"/>
      <c r="M157" s="127"/>
      <c r="N157" s="127"/>
      <c r="O157" s="162">
        <f t="shared" si="82"/>
        <v>0</v>
      </c>
      <c r="P157" s="163" t="str">
        <f t="shared" si="90"/>
        <v>0</v>
      </c>
      <c r="Q157" s="387">
        <f t="shared" si="91"/>
        <v>0</v>
      </c>
      <c r="R157" s="165">
        <f t="shared" si="92"/>
        <v>0</v>
      </c>
      <c r="S157" s="166"/>
      <c r="T157" s="167"/>
      <c r="U157" s="149"/>
      <c r="V157" s="143"/>
      <c r="W157" s="143"/>
      <c r="X157" s="143"/>
      <c r="Y157" s="143"/>
      <c r="Z157" s="143"/>
      <c r="AA157" s="143"/>
      <c r="AB157" s="143"/>
      <c r="AC157" s="143"/>
      <c r="AD157" s="168"/>
      <c r="AE157" s="169"/>
      <c r="AF157" s="169"/>
      <c r="AG157" s="169"/>
      <c r="AH157" s="170"/>
      <c r="AI157" s="143"/>
      <c r="AJ157" s="143"/>
      <c r="AK157" s="143"/>
      <c r="AL157" s="143"/>
      <c r="AM157" s="143"/>
      <c r="AN157" s="143"/>
      <c r="AO157" s="143"/>
      <c r="AP157" s="143"/>
      <c r="AQ157" s="143"/>
      <c r="AR157" s="143"/>
      <c r="AS157" s="143"/>
      <c r="AT157" s="143"/>
      <c r="AU157" s="127"/>
      <c r="AV157" s="143"/>
      <c r="AW157" s="143">
        <f>'[4]Populations-merg-FY20'!K150</f>
        <v>0</v>
      </c>
      <c r="AX157" s="151"/>
      <c r="AY157" s="152"/>
      <c r="AZ157" s="171">
        <f t="shared" si="117"/>
        <v>0</v>
      </c>
      <c r="BA157" s="172">
        <f t="shared" si="118"/>
        <v>0</v>
      </c>
      <c r="BB157" s="182">
        <f>BE165</f>
        <v>191718.27055533711</v>
      </c>
      <c r="BC157" s="202">
        <f t="shared" ref="BC157:BI157" si="120">SUM(BC15:BC156)</f>
        <v>156</v>
      </c>
      <c r="BD157" s="203">
        <f>SUM(BD15:BD156)</f>
        <v>193823.68726981163</v>
      </c>
      <c r="BE157" s="202">
        <f t="shared" si="120"/>
        <v>37</v>
      </c>
      <c r="BF157" s="203">
        <f>SUM(BF15:BF156)</f>
        <v>44971.347106656416</v>
      </c>
      <c r="BG157" s="202">
        <f t="shared" si="120"/>
        <v>125</v>
      </c>
      <c r="BH157" s="203">
        <f>SUM(BH15:BH156)</f>
        <v>148801.99818945918</v>
      </c>
      <c r="BI157" s="202">
        <f t="shared" si="120"/>
        <v>16</v>
      </c>
      <c r="BJ157" s="203">
        <f>SUM(BJ15:BJ156)</f>
        <v>18587.819917905483</v>
      </c>
      <c r="BK157" s="204">
        <f>SUM(BD157,BF157,BH157,BJ157)</f>
        <v>406184.85248383274</v>
      </c>
      <c r="BL157" s="13"/>
    </row>
    <row r="158" spans="1:64" ht="15" thickBot="1" x14ac:dyDescent="0.4">
      <c r="A158" s="181"/>
      <c r="B158" s="143"/>
      <c r="C158" s="127"/>
      <c r="D158" s="127"/>
      <c r="E158" s="127"/>
      <c r="F158" s="127"/>
      <c r="G158" s="127"/>
      <c r="H158" s="127"/>
      <c r="I158" s="127"/>
      <c r="J158" s="127"/>
      <c r="K158" s="127"/>
      <c r="L158" s="127"/>
      <c r="M158" s="127"/>
      <c r="N158" s="127"/>
      <c r="O158" s="162">
        <f t="shared" si="82"/>
        <v>0</v>
      </c>
      <c r="P158" s="163" t="str">
        <f t="shared" si="90"/>
        <v>0</v>
      </c>
      <c r="Q158" s="387">
        <f t="shared" si="91"/>
        <v>0</v>
      </c>
      <c r="R158" s="165">
        <f t="shared" si="92"/>
        <v>0</v>
      </c>
      <c r="S158" s="166"/>
      <c r="T158" s="167"/>
      <c r="U158" s="149"/>
      <c r="V158" s="143"/>
      <c r="W158" s="143"/>
      <c r="X158" s="143"/>
      <c r="Y158" s="143"/>
      <c r="Z158" s="143"/>
      <c r="AA158" s="143"/>
      <c r="AB158" s="143"/>
      <c r="AC158" s="143"/>
      <c r="AD158" s="168"/>
      <c r="AE158" s="169"/>
      <c r="AF158" s="169"/>
      <c r="AG158" s="169"/>
      <c r="AH158" s="170"/>
      <c r="AI158" s="143"/>
      <c r="AJ158" s="143"/>
      <c r="AK158" s="143"/>
      <c r="AL158" s="143"/>
      <c r="AM158" s="143"/>
      <c r="AN158" s="143"/>
      <c r="AO158" s="143"/>
      <c r="AP158" s="143"/>
      <c r="AQ158" s="143"/>
      <c r="AR158" s="143"/>
      <c r="AS158" s="143"/>
      <c r="AT158" s="143"/>
      <c r="AU158" s="127"/>
      <c r="AV158" s="143"/>
      <c r="AW158" s="143"/>
      <c r="AX158" s="151"/>
      <c r="AY158" s="152"/>
      <c r="AZ158" s="205"/>
      <c r="BA158" s="206"/>
      <c r="BB158" s="207"/>
      <c r="BC158" s="1211" t="s">
        <v>99</v>
      </c>
      <c r="BD158" s="1212"/>
      <c r="BE158" s="1211" t="s">
        <v>100</v>
      </c>
      <c r="BF158" s="1212"/>
      <c r="BG158" s="1211" t="s">
        <v>101</v>
      </c>
      <c r="BH158" s="1212"/>
      <c r="BI158" s="1211" t="s">
        <v>102</v>
      </c>
      <c r="BJ158" s="1212"/>
      <c r="BK158" s="437"/>
      <c r="BL158" s="13"/>
    </row>
    <row r="159" spans="1:64" ht="14.5" x14ac:dyDescent="0.35">
      <c r="A159" s="181">
        <v>4799998</v>
      </c>
      <c r="B159" s="143" t="s">
        <v>247</v>
      </c>
      <c r="C159" s="127">
        <f>'[4]2019-2020 PRELIMINARY-Merged'!F152</f>
        <v>0</v>
      </c>
      <c r="D159" s="127">
        <f>'[4]2019-2020 PRELIMINARY-Merged'!G152</f>
        <v>0</v>
      </c>
      <c r="E159" s="127">
        <f>'[4]2019-2020 PRELIMINARY-Merged'!H152</f>
        <v>0</v>
      </c>
      <c r="F159" s="127">
        <f>'[4]2019-2020 PRELIMINARY-Merged'!I152</f>
        <v>0</v>
      </c>
      <c r="G159" s="127">
        <f>'[4]2019-2020 PRELIMINARY-Merged'!J152</f>
        <v>0</v>
      </c>
      <c r="H159" s="127">
        <f>'[4]2019-2020 PRELIMINARY-Merged'!K152</f>
        <v>0</v>
      </c>
      <c r="I159" s="127">
        <f>'[4]2019-2020 PRELIMINARY-Merged'!L152</f>
        <v>0</v>
      </c>
      <c r="J159" s="127">
        <f>'[4]2019-2020 PRELIMINARY-Merged'!M152</f>
        <v>0</v>
      </c>
      <c r="K159" s="127">
        <f>'[4]2019-2020 PRELIMINARY-Merged'!N152</f>
        <v>0</v>
      </c>
      <c r="L159" s="127">
        <f>'[4]2019-2020 PRELIMINARY-Merged'!O152</f>
        <v>0</v>
      </c>
      <c r="M159" s="127">
        <f>SUM(H159:K159)</f>
        <v>0</v>
      </c>
      <c r="N159" s="127">
        <f>'[4]Hold Harmless Base-20'!Y151</f>
        <v>0</v>
      </c>
      <c r="O159" s="162">
        <f t="shared" si="82"/>
        <v>0</v>
      </c>
      <c r="P159" s="163" t="str">
        <f t="shared" si="90"/>
        <v>0</v>
      </c>
      <c r="Q159" s="387">
        <f t="shared" si="91"/>
        <v>0</v>
      </c>
      <c r="R159" s="165">
        <f t="shared" si="92"/>
        <v>0</v>
      </c>
      <c r="S159" s="166">
        <f>IF($R159&gt;0,$R159/N159,0)</f>
        <v>0</v>
      </c>
      <c r="T159" s="167">
        <f>IF(R159&gt;0,R159/L159,0)</f>
        <v>0</v>
      </c>
      <c r="U159" s="149"/>
      <c r="V159" s="143">
        <f>R159/R$13*X$3</f>
        <v>0</v>
      </c>
      <c r="W159" s="143">
        <f>V159/V$13*AA$3</f>
        <v>0</v>
      </c>
      <c r="X159" s="143">
        <f>V159/V$13*AA$3</f>
        <v>0</v>
      </c>
      <c r="Y159" s="143">
        <f>'[4]Hold Harmless Base-20'!L151</f>
        <v>0</v>
      </c>
      <c r="Z159" s="143">
        <f>'[4]Hold Harmless Base-20'!M151</f>
        <v>0</v>
      </c>
      <c r="AA159" s="143">
        <f>'[4]Hold Harmless Base-20'!N151</f>
        <v>0</v>
      </c>
      <c r="AB159" s="143">
        <f>'[4]Hold Harmless Base-20'!O151</f>
        <v>0</v>
      </c>
      <c r="AC159" s="143">
        <f t="shared" si="100"/>
        <v>0</v>
      </c>
      <c r="AD159" s="168">
        <f>'[4]Populations-merg-FY20'!M152</f>
        <v>0</v>
      </c>
      <c r="AE159" s="169">
        <f t="shared" si="101"/>
        <v>0.85</v>
      </c>
      <c r="AF159" s="169">
        <f t="shared" si="102"/>
        <v>0</v>
      </c>
      <c r="AG159" s="169">
        <f t="shared" si="103"/>
        <v>0</v>
      </c>
      <c r="AH159" s="170">
        <f t="shared" si="104"/>
        <v>0.85</v>
      </c>
      <c r="AI159" s="143">
        <f t="shared" si="105"/>
        <v>0</v>
      </c>
      <c r="AJ159" s="143">
        <f t="shared" si="106"/>
        <v>0</v>
      </c>
      <c r="AK159" s="143">
        <f t="shared" si="107"/>
        <v>0</v>
      </c>
      <c r="AL159" s="143">
        <f>AK159/AK$13*AN$8</f>
        <v>0</v>
      </c>
      <c r="AM159" s="143">
        <f t="shared" si="108"/>
        <v>0</v>
      </c>
      <c r="AN159" s="143">
        <f t="shared" si="109"/>
        <v>0</v>
      </c>
      <c r="AO159" s="143">
        <f t="shared" si="110"/>
        <v>0</v>
      </c>
      <c r="AP159" s="143">
        <f>AO159/AO$13*AR$8</f>
        <v>0</v>
      </c>
      <c r="AQ159" s="143">
        <f t="shared" si="111"/>
        <v>0</v>
      </c>
      <c r="AR159" s="143">
        <f t="shared" si="112"/>
        <v>0</v>
      </c>
      <c r="AS159" s="143">
        <f t="shared" si="113"/>
        <v>0</v>
      </c>
      <c r="AT159" s="143">
        <f>AS159/AS$13*AV$8</f>
        <v>0</v>
      </c>
      <c r="AU159" s="127">
        <f t="shared" si="114"/>
        <v>0</v>
      </c>
      <c r="AV159" s="143">
        <f t="shared" si="115"/>
        <v>0</v>
      </c>
      <c r="AW159" s="143">
        <f>'[4]Populations-merg-FY20'!K152</f>
        <v>0</v>
      </c>
      <c r="AX159" s="151">
        <v>0</v>
      </c>
      <c r="AY159" s="152">
        <f>'[4]Populations-merg-FY20'!G152</f>
        <v>0</v>
      </c>
      <c r="AZ159" s="171">
        <f t="shared" si="117"/>
        <v>0</v>
      </c>
      <c r="BA159" s="172">
        <f>AU159-AZ159</f>
        <v>0</v>
      </c>
      <c r="BB159" s="182">
        <f>BA159-BK159</f>
        <v>0</v>
      </c>
      <c r="BC159" s="209"/>
      <c r="BD159" s="13"/>
      <c r="BE159" s="13"/>
      <c r="BF159" s="13"/>
      <c r="BG159" s="13"/>
      <c r="BH159" s="13"/>
      <c r="BI159" s="13"/>
      <c r="BJ159" s="13"/>
      <c r="BK159" s="13"/>
      <c r="BL159" s="13"/>
    </row>
    <row r="160" spans="1:64" ht="14.5" x14ac:dyDescent="0.35">
      <c r="A160" s="181">
        <v>4799999</v>
      </c>
      <c r="B160" s="143" t="s">
        <v>271</v>
      </c>
      <c r="C160" s="127">
        <f>'[4]2019-2020 PRELIMINARY-Merged'!F153</f>
        <v>674588.48076673516</v>
      </c>
      <c r="D160" s="127">
        <f>'[4]2019-2020 PRELIMINARY-Merged'!G153</f>
        <v>162660.73270612658</v>
      </c>
      <c r="E160" s="127">
        <f>'[4]2019-2020 PRELIMINARY-Merged'!H153</f>
        <v>287086.92679189646</v>
      </c>
      <c r="F160" s="127">
        <f>'[4]2019-2020 PRELIMINARY-Merged'!I153</f>
        <v>290084.30122998374</v>
      </c>
      <c r="G160" s="127">
        <f>'[4]2019-2020 PRELIMINARY-Merged'!J153</f>
        <v>1414420.4414947422</v>
      </c>
      <c r="H160" s="127">
        <f>'[4]2019-2020 PRELIMINARY-Merged'!K153</f>
        <v>711919.8316381363</v>
      </c>
      <c r="I160" s="127">
        <f>'[4]2019-2020 PRELIMINARY-Merged'!L153</f>
        <v>174263.08035112836</v>
      </c>
      <c r="J160" s="127">
        <f>'[4]2019-2020 PRELIMINARY-Merged'!M153</f>
        <v>309412.00826413429</v>
      </c>
      <c r="K160" s="127">
        <f>'[4]2019-2020 PRELIMINARY-Merged'!N153</f>
        <v>317476.38459091232</v>
      </c>
      <c r="L160" s="127">
        <f>'[4]2019-2020 PRELIMINARY-Merged'!O153</f>
        <v>1513071.3048443112</v>
      </c>
      <c r="M160" s="127">
        <f>SUM(H160:K160)</f>
        <v>1513071.3048443112</v>
      </c>
      <c r="N160" s="127">
        <f>'[4]Hold Harmless Base-20'!Y152</f>
        <v>1156426.3872667607</v>
      </c>
      <c r="O160" s="162">
        <f t="shared" si="82"/>
        <v>356644.91757755051</v>
      </c>
      <c r="P160" s="163">
        <f t="shared" si="90"/>
        <v>356644.91757755051</v>
      </c>
      <c r="Q160" s="387">
        <f t="shared" si="91"/>
        <v>294560.35094938421</v>
      </c>
      <c r="R160" s="165">
        <f t="shared" si="92"/>
        <v>1218510.9538949269</v>
      </c>
      <c r="S160" s="166">
        <f>IF($R160&gt;0,$R160/N160,0)</f>
        <v>1.0536865703790317</v>
      </c>
      <c r="T160" s="167">
        <f>IF(R160&gt;0,R160/L160,0)</f>
        <v>0.80532288861317525</v>
      </c>
      <c r="U160" s="149" t="b">
        <f t="shared" si="99"/>
        <v>0</v>
      </c>
      <c r="V160" s="143">
        <f>R160/R$13*X$3</f>
        <v>1207067.6499619477</v>
      </c>
      <c r="W160" s="143">
        <f>V160/V$13*AA$3</f>
        <v>1207067.6499619465</v>
      </c>
      <c r="X160" s="143">
        <f>V160/V$13*AA$3</f>
        <v>1207067.6499619465</v>
      </c>
      <c r="Y160" s="143">
        <f>'[4]Hold Harmless Base-20'!L152</f>
        <v>551541.74587609584</v>
      </c>
      <c r="Z160" s="143">
        <f>'[4]Hold Harmless Base-20'!M152</f>
        <v>132990.9819987634</v>
      </c>
      <c r="AA160" s="143">
        <f>'[4]Hold Harmless Base-20'!N152</f>
        <v>234721.50701570869</v>
      </c>
      <c r="AB160" s="143">
        <f>'[4]Hold Harmless Base-20'!O152</f>
        <v>237172.15237619283</v>
      </c>
      <c r="AC160" s="143">
        <f t="shared" si="100"/>
        <v>1156426.3872667607</v>
      </c>
      <c r="AD160" s="168">
        <f>'[4]Populations-merg-FY20'!M153</f>
        <v>1</v>
      </c>
      <c r="AE160" s="169">
        <f t="shared" si="101"/>
        <v>0</v>
      </c>
      <c r="AF160" s="169">
        <f t="shared" si="102"/>
        <v>0</v>
      </c>
      <c r="AG160" s="169">
        <f t="shared" si="103"/>
        <v>0.95</v>
      </c>
      <c r="AH160" s="170">
        <f t="shared" si="104"/>
        <v>0.95</v>
      </c>
      <c r="AI160" s="143">
        <f t="shared" si="105"/>
        <v>1098605.0679034225</v>
      </c>
      <c r="AJ160" s="143">
        <f t="shared" si="106"/>
        <v>0</v>
      </c>
      <c r="AK160" s="143">
        <f t="shared" si="107"/>
        <v>1207067.6499619465</v>
      </c>
      <c r="AL160" s="143">
        <f>AK160/AK$13*AN$8</f>
        <v>1206151.0709794895</v>
      </c>
      <c r="AM160" s="143">
        <f t="shared" si="108"/>
        <v>1206151.0709794895</v>
      </c>
      <c r="AN160" s="143">
        <f t="shared" si="109"/>
        <v>0</v>
      </c>
      <c r="AO160" s="143">
        <f t="shared" si="110"/>
        <v>1206151.0709794895</v>
      </c>
      <c r="AP160" s="143">
        <f>AO160/AO$13*AR$8</f>
        <v>1206148.5620989504</v>
      </c>
      <c r="AQ160" s="143">
        <f t="shared" si="111"/>
        <v>1206148.5620989504</v>
      </c>
      <c r="AR160" s="143">
        <f t="shared" si="112"/>
        <v>0</v>
      </c>
      <c r="AS160" s="143">
        <f t="shared" si="113"/>
        <v>1206148.5620989504</v>
      </c>
      <c r="AT160" s="143">
        <f>AS160/AS$13*AV$8</f>
        <v>1206148.5620989504</v>
      </c>
      <c r="AU160" s="127">
        <f t="shared" si="114"/>
        <v>1206148.5620989504</v>
      </c>
      <c r="AV160" s="143">
        <f t="shared" si="115"/>
        <v>0</v>
      </c>
      <c r="AW160" s="143">
        <f>'[4]Populations-merg-FY20'!K153</f>
        <v>1486</v>
      </c>
      <c r="AX160" s="151">
        <f t="shared" si="116"/>
        <v>811.67467166820347</v>
      </c>
      <c r="AY160" s="152">
        <f>'[4]Populations-merg-FY20'!G153</f>
        <v>0</v>
      </c>
      <c r="AZ160" s="171">
        <f t="shared" si="117"/>
        <v>0</v>
      </c>
      <c r="BA160" s="172">
        <f>AU160-AZ160</f>
        <v>1206148.5620989504</v>
      </c>
      <c r="BB160" s="182">
        <f>BA160-BK160</f>
        <v>1206148.5620989504</v>
      </c>
      <c r="BC160" s="209"/>
      <c r="BD160" s="13"/>
      <c r="BE160" s="13"/>
      <c r="BF160" s="13"/>
      <c r="BG160" s="13"/>
      <c r="BH160" s="13"/>
      <c r="BI160" s="13"/>
      <c r="BJ160" s="13"/>
      <c r="BK160" s="13"/>
      <c r="BL160" s="13"/>
    </row>
    <row r="161" spans="1:66" x14ac:dyDescent="0.25">
      <c r="A161" s="210"/>
      <c r="B161" s="26"/>
      <c r="C161" s="66"/>
      <c r="D161" s="211"/>
      <c r="E161" s="66"/>
      <c r="F161" s="66"/>
      <c r="G161" s="26"/>
      <c r="H161" s="26"/>
      <c r="I161" s="26"/>
      <c r="J161" s="26"/>
      <c r="K161" s="26"/>
      <c r="L161" s="26"/>
      <c r="M161" s="26"/>
      <c r="N161" s="212"/>
      <c r="O161" s="66"/>
      <c r="P161" s="66"/>
      <c r="Q161" s="66"/>
      <c r="R161" s="214"/>
      <c r="S161" s="214"/>
      <c r="T161" s="215"/>
      <c r="U161" s="216"/>
      <c r="V161" s="217"/>
      <c r="X161" s="26"/>
      <c r="Y161" s="26"/>
      <c r="Z161" s="26"/>
      <c r="AA161" s="26"/>
      <c r="AB161" s="26"/>
      <c r="AC161" s="26"/>
      <c r="AD161" s="26"/>
      <c r="AE161" s="26"/>
      <c r="AF161" s="218"/>
      <c r="AG161" s="219"/>
      <c r="AH161" s="219"/>
      <c r="AI161" s="219"/>
      <c r="AJ161" s="220"/>
      <c r="AK161" s="26"/>
      <c r="AL161" s="26"/>
      <c r="AM161" s="26"/>
      <c r="AN161" s="26"/>
      <c r="AO161" s="26"/>
      <c r="AP161" s="26"/>
      <c r="AQ161" s="26"/>
      <c r="AR161" s="26"/>
      <c r="AS161" s="26"/>
      <c r="AT161" s="26"/>
      <c r="AU161" s="26"/>
      <c r="AV161" s="26"/>
      <c r="AW161" s="212"/>
      <c r="AX161" s="26"/>
      <c r="AY161" s="26"/>
      <c r="BA161" s="26"/>
      <c r="BB161" s="221"/>
      <c r="BC161" s="222"/>
      <c r="BD161" s="223"/>
      <c r="BE161" s="209"/>
      <c r="BF161" s="13"/>
      <c r="BG161" s="13"/>
      <c r="BH161" s="13"/>
      <c r="BI161" s="13"/>
      <c r="BJ161" s="13"/>
      <c r="BK161" s="13"/>
      <c r="BL161" s="13"/>
      <c r="BM161" s="13"/>
      <c r="BN161" s="13"/>
    </row>
    <row r="162" spans="1:66" ht="23.5" thickBot="1" x14ac:dyDescent="0.3">
      <c r="A162" s="7"/>
      <c r="B162" s="224" t="s">
        <v>249</v>
      </c>
      <c r="C162" s="66"/>
      <c r="D162" s="211"/>
      <c r="E162" s="66"/>
      <c r="F162" s="66"/>
      <c r="G162" s="26"/>
      <c r="H162" s="26"/>
      <c r="I162" s="26"/>
      <c r="J162" s="26"/>
      <c r="K162" s="26"/>
      <c r="L162" s="26"/>
      <c r="M162" s="26"/>
      <c r="N162" s="212"/>
      <c r="O162" s="66"/>
      <c r="P162" s="66"/>
      <c r="Q162" s="66"/>
      <c r="R162" s="214"/>
      <c r="S162" s="214"/>
      <c r="T162" s="215"/>
      <c r="U162" s="216"/>
      <c r="V162" s="217"/>
      <c r="X162" s="26"/>
      <c r="Y162" s="26"/>
      <c r="Z162" s="26"/>
      <c r="AA162" s="26"/>
      <c r="AB162" s="26"/>
      <c r="AC162" s="26"/>
      <c r="AD162" s="26"/>
      <c r="AE162" s="26"/>
      <c r="AF162" s="218"/>
      <c r="AG162" s="219"/>
      <c r="AH162" s="219"/>
      <c r="AI162" s="219"/>
      <c r="AJ162" s="220"/>
      <c r="AK162" s="26"/>
      <c r="AL162" s="26"/>
      <c r="AM162" s="26"/>
      <c r="AN162" s="26"/>
      <c r="AO162" s="26"/>
      <c r="AP162" s="26"/>
      <c r="AQ162" s="26"/>
      <c r="AR162" s="26"/>
      <c r="AS162" s="26"/>
      <c r="AT162" s="26"/>
      <c r="AU162" s="26"/>
      <c r="AV162" s="26"/>
      <c r="AW162" s="212"/>
      <c r="AX162" s="26"/>
      <c r="AY162" s="26"/>
      <c r="BA162" s="26"/>
      <c r="BB162" s="54"/>
      <c r="BC162" s="225"/>
      <c r="BD162" s="226"/>
      <c r="BE162" s="81"/>
      <c r="BF162" s="13"/>
      <c r="BG162" s="13"/>
      <c r="BH162" s="13"/>
      <c r="BI162" s="13"/>
      <c r="BJ162" s="13"/>
      <c r="BK162" s="13"/>
      <c r="BL162" s="13"/>
      <c r="BM162" s="13"/>
      <c r="BN162" s="13"/>
    </row>
    <row r="163" spans="1:66" ht="13.5" thickBot="1" x14ac:dyDescent="0.35">
      <c r="D163" s="211"/>
      <c r="E163" s="66"/>
      <c r="F163" s="66"/>
      <c r="G163" s="26"/>
      <c r="H163" s="26"/>
      <c r="I163" s="26"/>
      <c r="J163" s="26"/>
      <c r="K163" s="70" t="s">
        <v>251</v>
      </c>
      <c r="L163" s="231">
        <f>A9</f>
        <v>21615462.350000001</v>
      </c>
      <c r="M163" s="231">
        <f>L163</f>
        <v>21615462.350000001</v>
      </c>
      <c r="N163" s="232" t="s">
        <v>251</v>
      </c>
      <c r="Q163" s="66"/>
      <c r="R163" s="66">
        <f>M163</f>
        <v>21615462.350000001</v>
      </c>
      <c r="T163" s="26"/>
      <c r="AW163" s="212"/>
      <c r="AY163" s="66">
        <f>SUM(AY15:AY160)</f>
        <v>2080</v>
      </c>
      <c r="AZ163" s="226">
        <f>SUM(AZ15:AZ160)</f>
        <v>2983430.2875571754</v>
      </c>
      <c r="BA163" s="66">
        <f>SUM(BA15:BA160)</f>
        <v>281496473.55244285</v>
      </c>
      <c r="BB163" s="61">
        <f>SUM(BB15:BB160,BH166)</f>
        <v>281496473.55244291</v>
      </c>
      <c r="BC163" s="233"/>
      <c r="BD163" s="234" t="s">
        <v>250</v>
      </c>
      <c r="BE163" s="235">
        <f>AY7</f>
        <v>173130.45063743161</v>
      </c>
      <c r="BF163" s="13"/>
      <c r="BG163" s="236" t="s">
        <v>101</v>
      </c>
      <c r="BH163" s="237">
        <f>BH157</f>
        <v>148801.99818945918</v>
      </c>
      <c r="BK163" s="13"/>
      <c r="BL163" s="13"/>
      <c r="BM163" s="13"/>
      <c r="BN163" s="13"/>
    </row>
    <row r="164" spans="1:66" ht="38.5" thickBot="1" x14ac:dyDescent="0.35">
      <c r="D164" s="211"/>
      <c r="E164" s="66"/>
      <c r="F164" s="66"/>
      <c r="G164" s="26"/>
      <c r="H164" s="26"/>
      <c r="K164" s="70" t="s">
        <v>255</v>
      </c>
      <c r="L164" s="231">
        <f>A10</f>
        <v>2696938.81</v>
      </c>
      <c r="M164" s="231">
        <f>L164</f>
        <v>2696938.81</v>
      </c>
      <c r="N164" s="244" t="s">
        <v>256</v>
      </c>
      <c r="T164" s="26"/>
      <c r="W164" s="238" t="s">
        <v>252</v>
      </c>
      <c r="X164" s="231">
        <f>$M163</f>
        <v>21615462.350000001</v>
      </c>
      <c r="Z164" s="231"/>
      <c r="AS164" s="8" t="s">
        <v>779</v>
      </c>
      <c r="AT164" s="8"/>
      <c r="AU164" s="232">
        <f>$M163</f>
        <v>21615462.350000001</v>
      </c>
      <c r="BB164" s="438">
        <f>AZ163</f>
        <v>2983430.2875571754</v>
      </c>
      <c r="BD164" s="240" t="s">
        <v>254</v>
      </c>
      <c r="BE164" s="241">
        <f>BJ157-BJ55</f>
        <v>18587.819917905483</v>
      </c>
      <c r="BF164" s="13"/>
      <c r="BG164" s="242" t="s">
        <v>99</v>
      </c>
      <c r="BH164" s="243">
        <f>BD157</f>
        <v>193823.68726981163</v>
      </c>
      <c r="BK164" s="13"/>
      <c r="BL164" s="13"/>
      <c r="BM164" s="13"/>
      <c r="BN164" s="13"/>
    </row>
    <row r="165" spans="1:66" ht="39.5" thickBot="1" x14ac:dyDescent="0.35">
      <c r="H165" s="26"/>
      <c r="K165" s="249" t="s">
        <v>260</v>
      </c>
      <c r="L165" s="231">
        <f>C11</f>
        <v>15487354.700000001</v>
      </c>
      <c r="M165" s="231">
        <f>A11</f>
        <v>0</v>
      </c>
      <c r="N165" s="250" t="s">
        <v>261</v>
      </c>
      <c r="W165" s="238" t="s">
        <v>257</v>
      </c>
      <c r="X165" s="231">
        <f>$M164</f>
        <v>2696938.81</v>
      </c>
      <c r="Z165" s="231"/>
      <c r="AS165" s="8" t="s">
        <v>258</v>
      </c>
      <c r="AT165" s="8"/>
      <c r="AU165" s="232">
        <f>$M164</f>
        <v>2696938.81</v>
      </c>
      <c r="BB165" s="439">
        <f>SUM(BB163:BB164)</f>
        <v>284479903.84000009</v>
      </c>
      <c r="BD165" s="246" t="s">
        <v>259</v>
      </c>
      <c r="BE165" s="241">
        <f>BE163+BE164</f>
        <v>191718.27055533711</v>
      </c>
      <c r="BF165" s="13"/>
      <c r="BG165" s="247" t="s">
        <v>100</v>
      </c>
      <c r="BH165" s="248">
        <f>BF157</f>
        <v>44971.347106656416</v>
      </c>
      <c r="BK165" s="13"/>
      <c r="BL165" s="13"/>
      <c r="BM165" s="13"/>
      <c r="BN165" s="13"/>
    </row>
    <row r="166" spans="1:66" ht="13.5" thickBot="1" x14ac:dyDescent="0.35">
      <c r="Z166" s="53"/>
      <c r="AS166" s="251" t="s">
        <v>262</v>
      </c>
      <c r="AT166" s="8"/>
      <c r="AU166" s="232">
        <f>A11</f>
        <v>0</v>
      </c>
      <c r="BD166" s="13"/>
      <c r="BE166" s="13"/>
      <c r="BF166" s="13"/>
      <c r="BG166" s="252" t="s">
        <v>263</v>
      </c>
      <c r="BH166" s="253">
        <f>SUM(BH163:BH165)</f>
        <v>387597.03256592725</v>
      </c>
      <c r="BK166" s="13"/>
      <c r="BL166" s="13"/>
      <c r="BM166" s="13"/>
      <c r="BN166" s="13"/>
    </row>
    <row r="167" spans="1:66" ht="13" x14ac:dyDescent="0.3">
      <c r="Z167" s="26"/>
      <c r="AS167" s="254" t="s">
        <v>264</v>
      </c>
      <c r="AT167" s="8"/>
      <c r="AU167" s="232"/>
      <c r="BE167" s="13"/>
      <c r="BF167" s="13"/>
      <c r="BG167" s="13"/>
      <c r="BH167" s="13"/>
      <c r="BI167" s="13"/>
      <c r="BJ167" s="13"/>
      <c r="BK167" s="13"/>
      <c r="BL167" s="13"/>
      <c r="BM167" s="13"/>
      <c r="BN167" s="13"/>
    </row>
    <row r="168" spans="1:66" x14ac:dyDescent="0.25">
      <c r="BE168" s="61"/>
    </row>
  </sheetData>
  <mergeCells count="12">
    <mergeCell ref="BC158:BD158"/>
    <mergeCell ref="BE158:BF158"/>
    <mergeCell ref="BG158:BH158"/>
    <mergeCell ref="BI158:BJ158"/>
    <mergeCell ref="C8:E8"/>
    <mergeCell ref="C9:E9"/>
    <mergeCell ref="AX11:BB11"/>
    <mergeCell ref="BK12:BK13"/>
    <mergeCell ref="BC13:BD13"/>
    <mergeCell ref="BE13:BF13"/>
    <mergeCell ref="BG13:BH13"/>
    <mergeCell ref="BI13:BJ13"/>
  </mergeCells>
  <pageMargins left="0.7" right="0.7" top="0.75" bottom="0.75" header="0.3" footer="0.3"/>
  <pageSetup orientation="portrait" horizontalDpi="4294967295" verticalDpi="4294967295"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3"/>
  <sheetViews>
    <sheetView workbookViewId="0">
      <selection sqref="A1:J1"/>
    </sheetView>
  </sheetViews>
  <sheetFormatPr defaultColWidth="9.1796875" defaultRowHeight="14.5" x14ac:dyDescent="0.35"/>
  <cols>
    <col min="1" max="1" width="13.7265625" style="601" customWidth="1"/>
    <col min="2" max="2" width="20.81640625" style="601" customWidth="1"/>
    <col min="3" max="3" width="16.7265625" style="601" customWidth="1"/>
    <col min="4" max="5" width="17.453125" style="601" customWidth="1"/>
    <col min="6" max="6" width="16.7265625" style="601" customWidth="1"/>
    <col min="7" max="8" width="17.453125" style="601" customWidth="1"/>
    <col min="9" max="9" width="18.1796875" style="601" customWidth="1"/>
    <col min="10" max="10" width="16.7265625" style="601" customWidth="1"/>
    <col min="11" max="11" width="13.54296875" style="601" bestFit="1" customWidth="1"/>
    <col min="12" max="16384" width="9.1796875" style="601"/>
  </cols>
  <sheetData>
    <row r="1" spans="1:11" ht="15" x14ac:dyDescent="0.4">
      <c r="A1" s="1243" t="s">
        <v>885</v>
      </c>
      <c r="B1" s="1244"/>
      <c r="C1" s="1244"/>
      <c r="D1" s="1244"/>
      <c r="E1" s="1244"/>
      <c r="F1" s="1244"/>
      <c r="G1" s="1244"/>
      <c r="H1" s="1244"/>
      <c r="I1" s="1244"/>
      <c r="J1" s="1244"/>
    </row>
    <row r="2" spans="1:11" x14ac:dyDescent="0.35">
      <c r="A2" s="1245" t="s">
        <v>819</v>
      </c>
      <c r="B2" s="1247" t="s">
        <v>820</v>
      </c>
      <c r="C2" s="1245">
        <v>2020</v>
      </c>
      <c r="D2" s="1248"/>
      <c r="E2" s="1242"/>
      <c r="F2" s="1245">
        <v>2019</v>
      </c>
      <c r="G2" s="1248"/>
      <c r="H2" s="1242"/>
    </row>
    <row r="3" spans="1:11" x14ac:dyDescent="0.35">
      <c r="A3" s="1246"/>
      <c r="B3" s="1246"/>
      <c r="C3" s="602" t="s">
        <v>821</v>
      </c>
      <c r="D3" s="602" t="s">
        <v>822</v>
      </c>
      <c r="E3" s="602" t="s">
        <v>823</v>
      </c>
      <c r="F3" s="602" t="s">
        <v>821</v>
      </c>
      <c r="G3" s="602" t="s">
        <v>822</v>
      </c>
      <c r="H3" s="602" t="s">
        <v>823</v>
      </c>
      <c r="I3" s="602" t="s">
        <v>821</v>
      </c>
    </row>
    <row r="4" spans="1:11" x14ac:dyDescent="0.35">
      <c r="A4" s="603" t="s">
        <v>452</v>
      </c>
      <c r="B4" s="604" t="s">
        <v>451</v>
      </c>
      <c r="C4" s="605">
        <v>0</v>
      </c>
      <c r="D4" s="605">
        <v>0</v>
      </c>
      <c r="E4" s="605">
        <v>0</v>
      </c>
      <c r="F4" s="605">
        <v>53926</v>
      </c>
      <c r="G4" s="605">
        <v>27221.05</v>
      </c>
      <c r="H4" s="605">
        <v>26704.95</v>
      </c>
      <c r="I4" s="606">
        <f>C4+F4</f>
        <v>53926</v>
      </c>
      <c r="J4" s="607">
        <v>53926.055969043002</v>
      </c>
      <c r="K4" s="606">
        <f>I4-J4</f>
        <v>-5.5969043001823593E-2</v>
      </c>
    </row>
    <row r="5" spans="1:11" x14ac:dyDescent="0.35">
      <c r="A5" s="608" t="s">
        <v>831</v>
      </c>
      <c r="B5" s="609" t="s">
        <v>832</v>
      </c>
      <c r="C5" s="610">
        <v>0</v>
      </c>
      <c r="D5" s="610">
        <v>0</v>
      </c>
      <c r="E5" s="610">
        <v>0</v>
      </c>
      <c r="F5" s="610">
        <v>1111544</v>
      </c>
      <c r="G5" s="610">
        <v>692110.1</v>
      </c>
      <c r="H5" s="610">
        <v>419433.9</v>
      </c>
      <c r="I5" s="606">
        <f t="shared" ref="I5:I33" si="0">C5+F5</f>
        <v>1111544</v>
      </c>
      <c r="J5" s="607">
        <v>1086268.3924178565</v>
      </c>
      <c r="K5" s="606">
        <f t="shared" ref="K5:K33" si="1">I5-J5</f>
        <v>25275.607582143508</v>
      </c>
    </row>
    <row r="6" spans="1:11" x14ac:dyDescent="0.35">
      <c r="A6" s="603" t="s">
        <v>466</v>
      </c>
      <c r="B6" s="604" t="s">
        <v>465</v>
      </c>
      <c r="C6" s="605">
        <v>0</v>
      </c>
      <c r="D6" s="605">
        <v>0</v>
      </c>
      <c r="E6" s="605">
        <v>0</v>
      </c>
      <c r="F6" s="605">
        <v>108513</v>
      </c>
      <c r="G6" s="605">
        <v>72381.490000000005</v>
      </c>
      <c r="H6" s="605">
        <v>36131.51</v>
      </c>
      <c r="I6" s="606">
        <f t="shared" si="0"/>
        <v>108513</v>
      </c>
      <c r="J6" s="607">
        <v>108513.1796048867</v>
      </c>
      <c r="K6" s="606">
        <f t="shared" si="1"/>
        <v>-0.17960488669632468</v>
      </c>
    </row>
    <row r="7" spans="1:11" x14ac:dyDescent="0.35">
      <c r="A7" s="608" t="s">
        <v>470</v>
      </c>
      <c r="B7" s="609" t="s">
        <v>469</v>
      </c>
      <c r="C7" s="610">
        <v>0</v>
      </c>
      <c r="D7" s="610">
        <v>0</v>
      </c>
      <c r="E7" s="610">
        <v>0</v>
      </c>
      <c r="F7" s="610">
        <v>18181</v>
      </c>
      <c r="G7" s="610">
        <v>13619.66</v>
      </c>
      <c r="H7" s="610">
        <v>4561.34</v>
      </c>
      <c r="I7" s="606">
        <f t="shared" si="0"/>
        <v>18181</v>
      </c>
      <c r="J7" s="607">
        <v>18180.641782051491</v>
      </c>
      <c r="K7" s="606">
        <f t="shared" si="1"/>
        <v>0.35821794850926381</v>
      </c>
    </row>
    <row r="8" spans="1:11" x14ac:dyDescent="0.35">
      <c r="A8" s="603" t="s">
        <v>488</v>
      </c>
      <c r="B8" s="604" t="s">
        <v>835</v>
      </c>
      <c r="C8" s="605">
        <v>0</v>
      </c>
      <c r="D8" s="605">
        <v>0</v>
      </c>
      <c r="E8" s="605">
        <v>0</v>
      </c>
      <c r="F8" s="605">
        <v>13737</v>
      </c>
      <c r="G8" s="605">
        <v>12576.32</v>
      </c>
      <c r="H8" s="605">
        <v>1160.68</v>
      </c>
      <c r="I8" s="606">
        <f t="shared" si="0"/>
        <v>13737</v>
      </c>
      <c r="J8" s="607">
        <v>13737.064810683893</v>
      </c>
      <c r="K8" s="606">
        <f t="shared" si="1"/>
        <v>-6.4810683892574161E-2</v>
      </c>
    </row>
    <row r="9" spans="1:11" x14ac:dyDescent="0.35">
      <c r="A9" s="608" t="s">
        <v>499</v>
      </c>
      <c r="B9" s="609" t="s">
        <v>498</v>
      </c>
      <c r="C9" s="610">
        <v>0</v>
      </c>
      <c r="D9" s="610">
        <v>0</v>
      </c>
      <c r="E9" s="610">
        <v>0</v>
      </c>
      <c r="F9" s="610">
        <v>11116</v>
      </c>
      <c r="G9" s="610">
        <v>5560.32</v>
      </c>
      <c r="H9" s="610">
        <v>5555.68</v>
      </c>
      <c r="I9" s="606">
        <f t="shared" si="0"/>
        <v>11116</v>
      </c>
      <c r="J9" s="607">
        <v>11115.980810074643</v>
      </c>
      <c r="K9" s="606">
        <f t="shared" si="1"/>
        <v>1.9189925356840831E-2</v>
      </c>
    </row>
    <row r="10" spans="1:11" x14ac:dyDescent="0.35">
      <c r="A10" s="603" t="s">
        <v>501</v>
      </c>
      <c r="B10" s="604" t="s">
        <v>500</v>
      </c>
      <c r="C10" s="605">
        <v>0</v>
      </c>
      <c r="D10" s="605">
        <v>0</v>
      </c>
      <c r="E10" s="605">
        <v>0</v>
      </c>
      <c r="F10" s="605">
        <v>271922</v>
      </c>
      <c r="G10" s="605">
        <v>26625.65</v>
      </c>
      <c r="H10" s="605">
        <v>245296.35</v>
      </c>
      <c r="I10" s="606">
        <f t="shared" si="0"/>
        <v>271922</v>
      </c>
      <c r="J10" s="607">
        <v>246646.02017097175</v>
      </c>
      <c r="K10" s="606">
        <f t="shared" si="1"/>
        <v>25275.979829028249</v>
      </c>
    </row>
    <row r="11" spans="1:11" x14ac:dyDescent="0.35">
      <c r="A11" s="608" t="s">
        <v>507</v>
      </c>
      <c r="B11" s="609" t="s">
        <v>840</v>
      </c>
      <c r="C11" s="610">
        <v>0</v>
      </c>
      <c r="D11" s="610">
        <v>0</v>
      </c>
      <c r="E11" s="610">
        <v>0</v>
      </c>
      <c r="F11" s="610">
        <v>19605</v>
      </c>
      <c r="G11" s="610">
        <v>11986.7</v>
      </c>
      <c r="H11" s="610">
        <v>7618.3</v>
      </c>
      <c r="I11" s="606">
        <f t="shared" si="0"/>
        <v>19605</v>
      </c>
      <c r="J11" s="607">
        <v>19605.253358780192</v>
      </c>
      <c r="K11" s="606">
        <f t="shared" si="1"/>
        <v>-0.25335878019177471</v>
      </c>
    </row>
    <row r="12" spans="1:11" x14ac:dyDescent="0.35">
      <c r="A12" s="603" t="s">
        <v>513</v>
      </c>
      <c r="B12" s="604" t="s">
        <v>841</v>
      </c>
      <c r="C12" s="605">
        <v>0</v>
      </c>
      <c r="D12" s="605">
        <v>0</v>
      </c>
      <c r="E12" s="605">
        <v>0</v>
      </c>
      <c r="F12" s="605">
        <v>38030</v>
      </c>
      <c r="G12" s="605">
        <v>32355.599999999999</v>
      </c>
      <c r="H12" s="605">
        <v>5674.4</v>
      </c>
      <c r="I12" s="606">
        <f t="shared" si="0"/>
        <v>38030</v>
      </c>
      <c r="J12" s="607">
        <v>38029.924278880957</v>
      </c>
      <c r="K12" s="606">
        <f t="shared" si="1"/>
        <v>7.5721119043009821E-2</v>
      </c>
    </row>
    <row r="13" spans="1:11" x14ac:dyDescent="0.35">
      <c r="A13" s="608" t="s">
        <v>515</v>
      </c>
      <c r="B13" s="609" t="s">
        <v>842</v>
      </c>
      <c r="C13" s="610">
        <v>0</v>
      </c>
      <c r="D13" s="610">
        <v>0</v>
      </c>
      <c r="E13" s="610">
        <v>0</v>
      </c>
      <c r="F13" s="610">
        <v>25375</v>
      </c>
      <c r="G13" s="610">
        <v>11614.5</v>
      </c>
      <c r="H13" s="610">
        <v>13760.5</v>
      </c>
      <c r="I13" s="606">
        <f t="shared" si="0"/>
        <v>25375</v>
      </c>
      <c r="J13" s="607">
        <v>25375.099608426721</v>
      </c>
      <c r="K13" s="606">
        <f t="shared" si="1"/>
        <v>-9.9608426720806165E-2</v>
      </c>
    </row>
    <row r="14" spans="1:11" x14ac:dyDescent="0.35">
      <c r="A14" s="603" t="s">
        <v>534</v>
      </c>
      <c r="B14" s="604" t="s">
        <v>533</v>
      </c>
      <c r="C14" s="605">
        <v>0</v>
      </c>
      <c r="D14" s="605">
        <v>0</v>
      </c>
      <c r="E14" s="605">
        <v>0</v>
      </c>
      <c r="F14" s="605">
        <v>27655</v>
      </c>
      <c r="G14" s="605">
        <v>20848.14</v>
      </c>
      <c r="H14" s="605">
        <v>6806.86</v>
      </c>
      <c r="I14" s="606">
        <f t="shared" si="0"/>
        <v>27655</v>
      </c>
      <c r="J14" s="607">
        <v>27654.710953415411</v>
      </c>
      <c r="K14" s="606">
        <f t="shared" si="1"/>
        <v>0.28904658458850463</v>
      </c>
    </row>
    <row r="15" spans="1:11" x14ac:dyDescent="0.35">
      <c r="A15" s="608" t="s">
        <v>536</v>
      </c>
      <c r="B15" s="609" t="s">
        <v>535</v>
      </c>
      <c r="C15" s="610">
        <v>0</v>
      </c>
      <c r="D15" s="610">
        <v>0</v>
      </c>
      <c r="E15" s="610">
        <v>0</v>
      </c>
      <c r="F15" s="610">
        <v>15600</v>
      </c>
      <c r="G15" s="610">
        <v>1315.1</v>
      </c>
      <c r="H15" s="610">
        <v>14284.9</v>
      </c>
      <c r="I15" s="606">
        <f t="shared" si="0"/>
        <v>15600</v>
      </c>
      <c r="J15" s="601">
        <v>0</v>
      </c>
      <c r="K15" s="606">
        <f t="shared" si="1"/>
        <v>15600</v>
      </c>
    </row>
    <row r="16" spans="1:11" x14ac:dyDescent="0.35">
      <c r="A16" s="603" t="s">
        <v>538</v>
      </c>
      <c r="B16" s="604" t="s">
        <v>849</v>
      </c>
      <c r="C16" s="605">
        <v>0</v>
      </c>
      <c r="D16" s="605">
        <v>0</v>
      </c>
      <c r="E16" s="605">
        <v>0</v>
      </c>
      <c r="F16" s="605">
        <v>71748</v>
      </c>
      <c r="G16" s="605">
        <v>61620.15</v>
      </c>
      <c r="H16" s="605">
        <v>10127.85</v>
      </c>
      <c r="I16" s="606">
        <f t="shared" si="0"/>
        <v>71748</v>
      </c>
      <c r="J16" s="607">
        <v>71748.314449754223</v>
      </c>
      <c r="K16" s="606">
        <f t="shared" si="1"/>
        <v>-0.31444975422346033</v>
      </c>
    </row>
    <row r="17" spans="1:11" x14ac:dyDescent="0.35">
      <c r="A17" s="608" t="s">
        <v>544</v>
      </c>
      <c r="B17" s="609" t="s">
        <v>543</v>
      </c>
      <c r="C17" s="610">
        <v>0</v>
      </c>
      <c r="D17" s="610">
        <v>0</v>
      </c>
      <c r="E17" s="610">
        <v>0</v>
      </c>
      <c r="F17" s="610">
        <v>103712</v>
      </c>
      <c r="G17" s="610">
        <v>0</v>
      </c>
      <c r="H17" s="610">
        <v>103712</v>
      </c>
      <c r="I17" s="606">
        <f t="shared" si="0"/>
        <v>103712</v>
      </c>
      <c r="J17" s="607">
        <v>103711.61335727306</v>
      </c>
      <c r="K17" s="606">
        <f t="shared" si="1"/>
        <v>0.38664272693858948</v>
      </c>
    </row>
    <row r="18" spans="1:11" x14ac:dyDescent="0.35">
      <c r="A18" s="603" t="s">
        <v>578</v>
      </c>
      <c r="B18" s="604" t="s">
        <v>577</v>
      </c>
      <c r="C18" s="605">
        <v>0</v>
      </c>
      <c r="D18" s="605">
        <v>0</v>
      </c>
      <c r="E18" s="605">
        <v>0</v>
      </c>
      <c r="F18" s="605">
        <v>104822</v>
      </c>
      <c r="G18" s="605">
        <v>98498.69</v>
      </c>
      <c r="H18" s="605">
        <v>6323.31</v>
      </c>
      <c r="I18" s="606">
        <f t="shared" si="0"/>
        <v>104822</v>
      </c>
      <c r="J18" s="607">
        <v>104821.68821369619</v>
      </c>
      <c r="K18" s="606">
        <f t="shared" si="1"/>
        <v>0.31178630380600225</v>
      </c>
    </row>
    <row r="19" spans="1:11" x14ac:dyDescent="0.35">
      <c r="A19" s="608" t="s">
        <v>580</v>
      </c>
      <c r="B19" s="609" t="s">
        <v>853</v>
      </c>
      <c r="C19" s="610">
        <v>0</v>
      </c>
      <c r="D19" s="610">
        <v>0</v>
      </c>
      <c r="E19" s="610">
        <v>0</v>
      </c>
      <c r="F19" s="610">
        <v>19279</v>
      </c>
      <c r="G19" s="610">
        <v>5065.2</v>
      </c>
      <c r="H19" s="610">
        <v>14213.8</v>
      </c>
      <c r="I19" s="606">
        <f t="shared" si="0"/>
        <v>19279</v>
      </c>
      <c r="J19" s="607">
        <v>19278.9961397837</v>
      </c>
      <c r="K19" s="606">
        <f t="shared" si="1"/>
        <v>3.8602163003815804E-3</v>
      </c>
    </row>
    <row r="20" spans="1:11" x14ac:dyDescent="0.35">
      <c r="A20" s="603" t="s">
        <v>582</v>
      </c>
      <c r="B20" s="604" t="s">
        <v>581</v>
      </c>
      <c r="C20" s="605">
        <v>0</v>
      </c>
      <c r="D20" s="605">
        <v>0</v>
      </c>
      <c r="E20" s="605">
        <v>0</v>
      </c>
      <c r="F20" s="605">
        <v>129275</v>
      </c>
      <c r="G20" s="605">
        <v>17273.64</v>
      </c>
      <c r="H20" s="605">
        <v>112001.36</v>
      </c>
      <c r="I20" s="606">
        <f t="shared" si="0"/>
        <v>129275</v>
      </c>
      <c r="J20" s="607">
        <v>129274.54632723767</v>
      </c>
      <c r="K20" s="606">
        <f t="shared" si="1"/>
        <v>0.45367276233446319</v>
      </c>
    </row>
    <row r="21" spans="1:11" x14ac:dyDescent="0.35">
      <c r="A21" s="608" t="s">
        <v>605</v>
      </c>
      <c r="B21" s="609" t="s">
        <v>604</v>
      </c>
      <c r="C21" s="610">
        <v>0</v>
      </c>
      <c r="D21" s="610">
        <v>0</v>
      </c>
      <c r="E21" s="610">
        <v>0</v>
      </c>
      <c r="F21" s="610">
        <v>74101</v>
      </c>
      <c r="G21" s="610">
        <v>66458.94</v>
      </c>
      <c r="H21" s="610">
        <v>7642.06</v>
      </c>
      <c r="I21" s="606">
        <f t="shared" si="0"/>
        <v>74101</v>
      </c>
      <c r="J21" s="607">
        <v>74100.581332041416</v>
      </c>
      <c r="K21" s="606">
        <f t="shared" si="1"/>
        <v>0.41866795858368278</v>
      </c>
    </row>
    <row r="22" spans="1:11" x14ac:dyDescent="0.35">
      <c r="A22" s="603" t="s">
        <v>615</v>
      </c>
      <c r="B22" s="604" t="s">
        <v>614</v>
      </c>
      <c r="C22" s="605">
        <v>0</v>
      </c>
      <c r="D22" s="605">
        <v>0</v>
      </c>
      <c r="E22" s="605">
        <v>0</v>
      </c>
      <c r="F22" s="605">
        <v>95000</v>
      </c>
      <c r="G22" s="605">
        <v>66119.38</v>
      </c>
      <c r="H22" s="605">
        <v>28880.62</v>
      </c>
      <c r="I22" s="606">
        <f t="shared" si="0"/>
        <v>95000</v>
      </c>
      <c r="J22" s="607">
        <v>95000.289288688509</v>
      </c>
      <c r="K22" s="606">
        <f t="shared" si="1"/>
        <v>-0.28928868850925937</v>
      </c>
    </row>
    <row r="23" spans="1:11" x14ac:dyDescent="0.35">
      <c r="A23" s="608" t="s">
        <v>630</v>
      </c>
      <c r="B23" s="609" t="s">
        <v>864</v>
      </c>
      <c r="C23" s="610">
        <v>0</v>
      </c>
      <c r="D23" s="610">
        <v>0</v>
      </c>
      <c r="E23" s="610">
        <v>0</v>
      </c>
      <c r="F23" s="610">
        <v>95094</v>
      </c>
      <c r="G23" s="610">
        <v>18131.39</v>
      </c>
      <c r="H23" s="610">
        <v>76962.61</v>
      </c>
      <c r="I23" s="606">
        <f t="shared" si="0"/>
        <v>95094</v>
      </c>
      <c r="J23" s="607">
        <v>95093.790867199408</v>
      </c>
      <c r="K23" s="606">
        <f t="shared" si="1"/>
        <v>0.20913280059176032</v>
      </c>
    </row>
    <row r="24" spans="1:11" x14ac:dyDescent="0.35">
      <c r="A24" s="603" t="s">
        <v>650</v>
      </c>
      <c r="B24" s="604" t="s">
        <v>649</v>
      </c>
      <c r="C24" s="605">
        <v>0</v>
      </c>
      <c r="D24" s="605">
        <v>0</v>
      </c>
      <c r="E24" s="605">
        <v>0</v>
      </c>
      <c r="F24" s="605">
        <v>0</v>
      </c>
      <c r="G24" s="605">
        <v>0</v>
      </c>
      <c r="H24" s="605">
        <v>0</v>
      </c>
      <c r="I24" s="606">
        <f t="shared" si="0"/>
        <v>0</v>
      </c>
      <c r="J24" s="607">
        <v>50551.841107773427</v>
      </c>
      <c r="K24" s="606">
        <f t="shared" si="1"/>
        <v>-50551.841107773427</v>
      </c>
    </row>
    <row r="25" spans="1:11" x14ac:dyDescent="0.35">
      <c r="A25" s="608" t="s">
        <v>656</v>
      </c>
      <c r="B25" s="609" t="s">
        <v>655</v>
      </c>
      <c r="C25" s="610">
        <v>0</v>
      </c>
      <c r="D25" s="610">
        <v>0</v>
      </c>
      <c r="E25" s="610">
        <v>0</v>
      </c>
      <c r="F25" s="610">
        <v>25619</v>
      </c>
      <c r="G25" s="610">
        <v>22289</v>
      </c>
      <c r="H25" s="610">
        <v>3330</v>
      </c>
      <c r="I25" s="606">
        <f t="shared" si="0"/>
        <v>25619</v>
      </c>
      <c r="J25" s="607">
        <v>25618.998238361022</v>
      </c>
      <c r="K25" s="606">
        <f t="shared" si="1"/>
        <v>1.7616389777685981E-3</v>
      </c>
    </row>
    <row r="26" spans="1:11" x14ac:dyDescent="0.35">
      <c r="A26" s="603" t="s">
        <v>662</v>
      </c>
      <c r="B26" s="604" t="s">
        <v>661</v>
      </c>
      <c r="C26" s="605">
        <v>0</v>
      </c>
      <c r="D26" s="605">
        <v>0</v>
      </c>
      <c r="E26" s="605">
        <v>0</v>
      </c>
      <c r="F26" s="605">
        <v>58402</v>
      </c>
      <c r="G26" s="605">
        <v>32056.65</v>
      </c>
      <c r="H26" s="605">
        <v>26345.35</v>
      </c>
      <c r="I26" s="606">
        <f t="shared" si="0"/>
        <v>58402</v>
      </c>
      <c r="J26" s="607">
        <v>74002.159197112051</v>
      </c>
      <c r="K26" s="606">
        <f t="shared" si="1"/>
        <v>-15600.159197112051</v>
      </c>
    </row>
    <row r="27" spans="1:11" x14ac:dyDescent="0.35">
      <c r="A27" s="608" t="s">
        <v>674</v>
      </c>
      <c r="B27" s="609" t="s">
        <v>673</v>
      </c>
      <c r="C27" s="610">
        <v>11371.43</v>
      </c>
      <c r="D27" s="610">
        <v>0</v>
      </c>
      <c r="E27" s="610">
        <v>11371.43</v>
      </c>
      <c r="F27" s="610">
        <v>50765.57</v>
      </c>
      <c r="G27" s="610">
        <v>50765.57</v>
      </c>
      <c r="H27" s="610">
        <v>0</v>
      </c>
      <c r="I27" s="606">
        <f t="shared" si="0"/>
        <v>62137</v>
      </c>
      <c r="J27" s="607">
        <v>62136.617747177428</v>
      </c>
      <c r="K27" s="606">
        <f t="shared" si="1"/>
        <v>0.38225282257189974</v>
      </c>
    </row>
    <row r="28" spans="1:11" x14ac:dyDescent="0.35">
      <c r="A28" s="603" t="s">
        <v>872</v>
      </c>
      <c r="B28" s="604" t="s">
        <v>675</v>
      </c>
      <c r="C28" s="605">
        <v>0</v>
      </c>
      <c r="D28" s="605">
        <v>0</v>
      </c>
      <c r="E28" s="605">
        <v>0</v>
      </c>
      <c r="F28" s="605">
        <v>392862</v>
      </c>
      <c r="G28" s="605">
        <v>176699.51</v>
      </c>
      <c r="H28" s="605">
        <v>216162.49</v>
      </c>
      <c r="I28" s="606">
        <f t="shared" si="0"/>
        <v>392862</v>
      </c>
      <c r="J28" s="607">
        <v>392862.30891732615</v>
      </c>
      <c r="K28" s="606">
        <f t="shared" si="1"/>
        <v>-0.30891732615418732</v>
      </c>
    </row>
    <row r="29" spans="1:11" x14ac:dyDescent="0.35">
      <c r="A29" s="608" t="s">
        <v>683</v>
      </c>
      <c r="B29" s="609" t="s">
        <v>682</v>
      </c>
      <c r="C29" s="610">
        <v>0</v>
      </c>
      <c r="D29" s="610">
        <v>0</v>
      </c>
      <c r="E29" s="610">
        <v>0</v>
      </c>
      <c r="F29" s="610">
        <v>29307</v>
      </c>
      <c r="G29" s="610">
        <v>536.21</v>
      </c>
      <c r="H29" s="610">
        <v>28770.79</v>
      </c>
      <c r="I29" s="606">
        <f t="shared" si="0"/>
        <v>29307</v>
      </c>
      <c r="J29" s="607">
        <v>29307.230409419011</v>
      </c>
      <c r="K29" s="606">
        <f t="shared" si="1"/>
        <v>-0.23040941901126644</v>
      </c>
    </row>
    <row r="30" spans="1:11" x14ac:dyDescent="0.35">
      <c r="A30" s="603" t="s">
        <v>685</v>
      </c>
      <c r="B30" s="604" t="s">
        <v>684</v>
      </c>
      <c r="C30" s="605">
        <v>0</v>
      </c>
      <c r="D30" s="605">
        <v>0</v>
      </c>
      <c r="E30" s="605">
        <v>0</v>
      </c>
      <c r="F30" s="605">
        <v>27477</v>
      </c>
      <c r="G30" s="605">
        <v>19170.759999999998</v>
      </c>
      <c r="H30" s="605">
        <v>8306.24</v>
      </c>
      <c r="I30" s="606">
        <f t="shared" si="0"/>
        <v>27477</v>
      </c>
      <c r="J30" s="607">
        <v>27476.611816942575</v>
      </c>
      <c r="K30" s="606">
        <f t="shared" si="1"/>
        <v>0.38818305742461234</v>
      </c>
    </row>
    <row r="31" spans="1:11" x14ac:dyDescent="0.35">
      <c r="A31" s="608" t="s">
        <v>717</v>
      </c>
      <c r="B31" s="609" t="s">
        <v>716</v>
      </c>
      <c r="C31" s="610">
        <v>0</v>
      </c>
      <c r="D31" s="610">
        <v>0</v>
      </c>
      <c r="E31" s="610">
        <v>0</v>
      </c>
      <c r="F31" s="610">
        <v>3109</v>
      </c>
      <c r="G31" s="610">
        <v>471.65</v>
      </c>
      <c r="H31" s="610">
        <v>2637.35</v>
      </c>
      <c r="I31" s="606">
        <f t="shared" si="0"/>
        <v>3109</v>
      </c>
      <c r="J31" s="607">
        <v>3109.0548632877326</v>
      </c>
      <c r="K31" s="606">
        <f t="shared" si="1"/>
        <v>-5.4863287732587196E-2</v>
      </c>
    </row>
    <row r="32" spans="1:11" x14ac:dyDescent="0.35">
      <c r="A32" s="603" t="s">
        <v>719</v>
      </c>
      <c r="B32" s="604" t="s">
        <v>718</v>
      </c>
      <c r="C32" s="605">
        <v>0</v>
      </c>
      <c r="D32" s="605">
        <v>0</v>
      </c>
      <c r="E32" s="605">
        <v>0</v>
      </c>
      <c r="F32" s="605">
        <v>26862</v>
      </c>
      <c r="G32" s="605">
        <v>25635.99</v>
      </c>
      <c r="H32" s="605">
        <v>1226.01</v>
      </c>
      <c r="I32" s="606">
        <f t="shared" si="0"/>
        <v>26862</v>
      </c>
      <c r="J32" s="607">
        <v>26861.618647770963</v>
      </c>
      <c r="K32" s="606">
        <f t="shared" si="1"/>
        <v>0.3813522290365654</v>
      </c>
    </row>
    <row r="33" spans="1:11" x14ac:dyDescent="0.35">
      <c r="A33" s="1241" t="s">
        <v>884</v>
      </c>
      <c r="B33" s="1242"/>
      <c r="C33" s="610">
        <v>11371.43</v>
      </c>
      <c r="D33" s="610">
        <v>0</v>
      </c>
      <c r="E33" s="610">
        <v>11371.43</v>
      </c>
      <c r="F33" s="610">
        <v>3022638.57</v>
      </c>
      <c r="G33" s="610">
        <v>1589007.3600000001</v>
      </c>
      <c r="H33" s="610">
        <v>1433631.21</v>
      </c>
      <c r="I33" s="606">
        <f t="shared" si="0"/>
        <v>3034010</v>
      </c>
      <c r="K33" s="606">
        <f t="shared" si="1"/>
        <v>3034010</v>
      </c>
    </row>
  </sheetData>
  <mergeCells count="6">
    <mergeCell ref="A33:B33"/>
    <mergeCell ref="A1:J1"/>
    <mergeCell ref="A2:A3"/>
    <mergeCell ref="B2:B3"/>
    <mergeCell ref="C2:E2"/>
    <mergeCell ref="F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6"/>
  <sheetViews>
    <sheetView tabSelected="1" topLeftCell="A2" workbookViewId="0">
      <selection activeCell="E51" sqref="E51"/>
    </sheetView>
  </sheetViews>
  <sheetFormatPr defaultColWidth="0" defaultRowHeight="13" zeroHeight="1" x14ac:dyDescent="0.3"/>
  <cols>
    <col min="1" max="1" width="12.81640625" style="301" bestFit="1" customWidth="1"/>
    <col min="2" max="2" width="31.1796875" style="300" customWidth="1"/>
    <col min="3" max="4" width="24.453125" style="300" customWidth="1"/>
    <col min="5" max="5" width="23.1796875" style="300" customWidth="1"/>
    <col min="6" max="6" width="19.54296875" style="323" customWidth="1"/>
    <col min="7" max="9" width="19.54296875" style="300" customWidth="1"/>
    <col min="10" max="16384" width="19.54296875" style="300" hidden="1"/>
  </cols>
  <sheetData>
    <row r="1" spans="1:8" ht="13.5" hidden="1" customHeight="1" x14ac:dyDescent="0.3"/>
    <row r="2" spans="1:8" ht="7.5" customHeight="1" thickBot="1" x14ac:dyDescent="0.35"/>
    <row r="3" spans="1:8" ht="33" customHeight="1" thickBot="1" x14ac:dyDescent="0.35">
      <c r="A3" s="300"/>
      <c r="B3" s="1205" t="s">
        <v>941</v>
      </c>
      <c r="C3" s="1206"/>
      <c r="D3" s="1206"/>
      <c r="E3" s="1206"/>
      <c r="F3" s="1207"/>
    </row>
    <row r="4" spans="1:8" ht="45.75" customHeight="1" thickBot="1" x14ac:dyDescent="0.35">
      <c r="C4" s="444" t="s">
        <v>917</v>
      </c>
      <c r="D4" s="443" t="s">
        <v>940</v>
      </c>
      <c r="E4" s="445" t="s">
        <v>766</v>
      </c>
      <c r="F4" s="446" t="s">
        <v>765</v>
      </c>
    </row>
    <row r="5" spans="1:8" s="303" customFormat="1" ht="39.75" customHeight="1" thickBot="1" x14ac:dyDescent="0.35">
      <c r="A5" s="302" t="s">
        <v>447</v>
      </c>
      <c r="B5" s="302" t="s">
        <v>446</v>
      </c>
      <c r="C5" s="336" t="s">
        <v>764</v>
      </c>
      <c r="D5" s="334" t="s">
        <v>764</v>
      </c>
      <c r="E5" s="334" t="s">
        <v>794</v>
      </c>
      <c r="F5" s="335" t="s">
        <v>765</v>
      </c>
    </row>
    <row r="6" spans="1:8" s="306" customFormat="1" x14ac:dyDescent="0.3">
      <c r="A6" s="305">
        <v>985</v>
      </c>
      <c r="B6" s="304" t="s">
        <v>300</v>
      </c>
      <c r="C6" s="448">
        <v>7668252</v>
      </c>
      <c r="D6" s="448">
        <v>7353112.3428299287</v>
      </c>
      <c r="E6" s="330">
        <f t="shared" ref="E6:E69" si="0">D6-C6</f>
        <v>-315139.65717007127</v>
      </c>
      <c r="F6" s="329">
        <f>(D6-C6)/C6</f>
        <v>-4.1096674596775282E-2</v>
      </c>
      <c r="G6" s="585"/>
      <c r="H6" s="587"/>
    </row>
    <row r="7" spans="1:8" s="306" customFormat="1" x14ac:dyDescent="0.3">
      <c r="A7" s="305">
        <v>171</v>
      </c>
      <c r="B7" s="304" t="s">
        <v>448</v>
      </c>
      <c r="C7" s="328">
        <v>122919</v>
      </c>
      <c r="D7" s="328">
        <v>120736.03845827476</v>
      </c>
      <c r="E7" s="330">
        <f t="shared" si="0"/>
        <v>-2182.9615417252353</v>
      </c>
      <c r="F7" s="329">
        <f t="shared" ref="F7:F70" si="1">(D7-C7)/C7</f>
        <v>-1.7759349992476633E-2</v>
      </c>
      <c r="G7" s="585"/>
      <c r="H7" s="587"/>
    </row>
    <row r="8" spans="1:8" s="306" customFormat="1" x14ac:dyDescent="0.3">
      <c r="A8" s="447">
        <v>51</v>
      </c>
      <c r="B8" s="304" t="s">
        <v>449</v>
      </c>
      <c r="C8" s="328">
        <v>285880</v>
      </c>
      <c r="D8" s="328">
        <v>285879.05301312852</v>
      </c>
      <c r="E8" s="330">
        <f t="shared" si="0"/>
        <v>-0.94698687148047611</v>
      </c>
      <c r="F8" s="329">
        <f t="shared" si="1"/>
        <v>-3.3125327811685886E-6</v>
      </c>
      <c r="G8" s="585"/>
      <c r="H8" s="587"/>
    </row>
    <row r="9" spans="1:8" s="306" customFormat="1" x14ac:dyDescent="0.3">
      <c r="A9" s="447">
        <v>10</v>
      </c>
      <c r="B9" s="304" t="s">
        <v>451</v>
      </c>
      <c r="C9" s="328">
        <v>1552593</v>
      </c>
      <c r="D9" s="328">
        <v>1559255.8923475586</v>
      </c>
      <c r="E9" s="330">
        <f t="shared" si="0"/>
        <v>6662.8923475586344</v>
      </c>
      <c r="F9" s="329">
        <f t="shared" si="1"/>
        <v>4.2914610252388326E-3</v>
      </c>
      <c r="G9" s="585"/>
      <c r="H9" s="587"/>
    </row>
    <row r="10" spans="1:8" s="306" customFormat="1" x14ac:dyDescent="0.3">
      <c r="A10" s="305">
        <v>793</v>
      </c>
      <c r="B10" s="304" t="s">
        <v>453</v>
      </c>
      <c r="C10" s="328">
        <v>878210</v>
      </c>
      <c r="D10" s="328">
        <v>878209.73988943372</v>
      </c>
      <c r="E10" s="330">
        <f t="shared" si="0"/>
        <v>-0.26011056627612561</v>
      </c>
      <c r="F10" s="329">
        <f t="shared" si="1"/>
        <v>-2.9618265138876306E-7</v>
      </c>
      <c r="G10" s="585"/>
      <c r="H10" s="587"/>
    </row>
    <row r="11" spans="1:8" s="306" customFormat="1" x14ac:dyDescent="0.3">
      <c r="A11" s="447">
        <v>541</v>
      </c>
      <c r="B11" s="304" t="s">
        <v>454</v>
      </c>
      <c r="C11" s="328">
        <v>708880</v>
      </c>
      <c r="D11" s="328">
        <v>709209.15653108642</v>
      </c>
      <c r="E11" s="330">
        <f t="shared" si="0"/>
        <v>329.15653108642437</v>
      </c>
      <c r="F11" s="329">
        <f t="shared" si="1"/>
        <v>4.643332173095931E-4</v>
      </c>
      <c r="G11" s="585"/>
      <c r="H11" s="587"/>
    </row>
    <row r="12" spans="1:8" s="306" customFormat="1" x14ac:dyDescent="0.3">
      <c r="A12" s="305">
        <v>794</v>
      </c>
      <c r="B12" s="304" t="s">
        <v>456</v>
      </c>
      <c r="C12" s="328">
        <v>2348595</v>
      </c>
      <c r="D12" s="328">
        <v>2348595.4622063106</v>
      </c>
      <c r="E12" s="330">
        <f t="shared" si="0"/>
        <v>0.46220631059259176</v>
      </c>
      <c r="F12" s="329">
        <f t="shared" si="1"/>
        <v>1.9680119841547468E-7</v>
      </c>
      <c r="G12" s="585"/>
      <c r="H12" s="587"/>
    </row>
    <row r="13" spans="1:8" s="306" customFormat="1" x14ac:dyDescent="0.3">
      <c r="A13" s="447">
        <v>20</v>
      </c>
      <c r="B13" s="304" t="s">
        <v>457</v>
      </c>
      <c r="C13" s="328">
        <v>2167415</v>
      </c>
      <c r="D13" s="328">
        <v>2121743.1936053964</v>
      </c>
      <c r="E13" s="330">
        <f t="shared" si="0"/>
        <v>-45671.806394603569</v>
      </c>
      <c r="F13" s="329">
        <f t="shared" si="1"/>
        <v>-2.1072017308454344E-2</v>
      </c>
      <c r="G13" s="585"/>
      <c r="H13" s="587"/>
    </row>
    <row r="14" spans="1:8" s="306" customFormat="1" x14ac:dyDescent="0.3">
      <c r="A14" s="447">
        <v>172</v>
      </c>
      <c r="B14" s="304" t="s">
        <v>459</v>
      </c>
      <c r="C14" s="328">
        <v>104074</v>
      </c>
      <c r="D14" s="328">
        <v>104041.4178516861</v>
      </c>
      <c r="E14" s="330">
        <f t="shared" si="0"/>
        <v>-32.582148313900689</v>
      </c>
      <c r="F14" s="329">
        <f t="shared" si="1"/>
        <v>-3.1306712833080967E-4</v>
      </c>
      <c r="G14" s="585"/>
      <c r="H14" s="587"/>
    </row>
    <row r="15" spans="1:8" s="306" customFormat="1" x14ac:dyDescent="0.3">
      <c r="A15" s="447">
        <v>30</v>
      </c>
      <c r="B15" s="304" t="s">
        <v>461</v>
      </c>
      <c r="C15" s="328">
        <v>806170</v>
      </c>
      <c r="D15" s="328">
        <v>793368.10858866305</v>
      </c>
      <c r="E15" s="330">
        <f t="shared" si="0"/>
        <v>-12801.891411336954</v>
      </c>
      <c r="F15" s="329">
        <f t="shared" si="1"/>
        <v>-1.5879890607858087E-2</v>
      </c>
      <c r="G15" s="585"/>
      <c r="H15" s="587"/>
    </row>
    <row r="16" spans="1:8" s="306" customFormat="1" x14ac:dyDescent="0.3">
      <c r="A16" s="447">
        <v>40</v>
      </c>
      <c r="B16" s="304" t="s">
        <v>463</v>
      </c>
      <c r="C16" s="328">
        <v>675631</v>
      </c>
      <c r="D16" s="328">
        <v>669822.06351943815</v>
      </c>
      <c r="E16" s="330">
        <f t="shared" si="0"/>
        <v>-5808.9364805618534</v>
      </c>
      <c r="F16" s="329">
        <f t="shared" si="1"/>
        <v>-8.5977944774023891E-3</v>
      </c>
      <c r="G16" s="585"/>
      <c r="H16" s="587"/>
    </row>
    <row r="17" spans="1:8" s="306" customFormat="1" x14ac:dyDescent="0.3">
      <c r="A17" s="447">
        <v>50</v>
      </c>
      <c r="B17" s="304" t="s">
        <v>465</v>
      </c>
      <c r="C17" s="328">
        <v>2301973</v>
      </c>
      <c r="D17" s="328">
        <v>2254149.38381299</v>
      </c>
      <c r="E17" s="330">
        <f t="shared" si="0"/>
        <v>-47823.61618700996</v>
      </c>
      <c r="F17" s="329">
        <f t="shared" si="1"/>
        <v>-2.0775055218723224E-2</v>
      </c>
      <c r="G17" s="585"/>
      <c r="H17" s="587"/>
    </row>
    <row r="18" spans="1:8" s="306" customFormat="1" x14ac:dyDescent="0.3">
      <c r="A18" s="447">
        <v>274</v>
      </c>
      <c r="B18" s="304" t="s">
        <v>467</v>
      </c>
      <c r="C18" s="328">
        <v>92435</v>
      </c>
      <c r="D18" s="328">
        <v>91453.85729768395</v>
      </c>
      <c r="E18" s="330">
        <f t="shared" si="0"/>
        <v>-981.14270231605042</v>
      </c>
      <c r="F18" s="329">
        <f t="shared" si="1"/>
        <v>-1.0614406905566618E-2</v>
      </c>
      <c r="G18" s="585"/>
      <c r="H18" s="587"/>
    </row>
    <row r="19" spans="1:8" s="306" customFormat="1" x14ac:dyDescent="0.3">
      <c r="A19" s="447">
        <v>60</v>
      </c>
      <c r="B19" s="304" t="s">
        <v>469</v>
      </c>
      <c r="C19" s="328">
        <v>2106082</v>
      </c>
      <c r="D19" s="328">
        <v>2092741.3866987731</v>
      </c>
      <c r="E19" s="330">
        <f t="shared" si="0"/>
        <v>-13340.613301226869</v>
      </c>
      <c r="F19" s="329">
        <f t="shared" si="1"/>
        <v>-6.3343275813699893E-3</v>
      </c>
      <c r="G19" s="585"/>
      <c r="H19" s="587"/>
    </row>
    <row r="20" spans="1:8" s="306" customFormat="1" x14ac:dyDescent="0.3">
      <c r="A20" s="447">
        <v>821</v>
      </c>
      <c r="B20" s="304" t="s">
        <v>471</v>
      </c>
      <c r="C20" s="328">
        <v>1143897</v>
      </c>
      <c r="D20" s="328">
        <v>1109860.3786427102</v>
      </c>
      <c r="E20" s="330">
        <f t="shared" si="0"/>
        <v>-34036.621357289841</v>
      </c>
      <c r="F20" s="329">
        <f t="shared" si="1"/>
        <v>-2.9754970383950516E-2</v>
      </c>
      <c r="G20" s="585"/>
      <c r="H20" s="587"/>
    </row>
    <row r="21" spans="1:8" s="306" customFormat="1" x14ac:dyDescent="0.3">
      <c r="A21" s="447">
        <v>70</v>
      </c>
      <c r="B21" s="304" t="s">
        <v>473</v>
      </c>
      <c r="C21" s="328">
        <v>2118250</v>
      </c>
      <c r="D21" s="328">
        <v>2108004.2399611669</v>
      </c>
      <c r="E21" s="330">
        <f t="shared" si="0"/>
        <v>-10245.760038833134</v>
      </c>
      <c r="F21" s="329">
        <f t="shared" si="1"/>
        <v>-4.8368984014319051E-3</v>
      </c>
      <c r="G21" s="585"/>
      <c r="H21" s="587"/>
    </row>
    <row r="22" spans="1:8" s="306" customFormat="1" x14ac:dyDescent="0.3">
      <c r="A22" s="447">
        <v>80</v>
      </c>
      <c r="B22" s="304" t="s">
        <v>475</v>
      </c>
      <c r="C22" s="328">
        <v>485857</v>
      </c>
      <c r="D22" s="328">
        <v>479012.16878260829</v>
      </c>
      <c r="E22" s="330">
        <f t="shared" si="0"/>
        <v>-6844.8312173917075</v>
      </c>
      <c r="F22" s="329">
        <f t="shared" si="1"/>
        <v>-1.4088160132285235E-2</v>
      </c>
      <c r="G22" s="585"/>
      <c r="H22" s="587"/>
    </row>
    <row r="23" spans="1:8" s="306" customFormat="1" x14ac:dyDescent="0.3">
      <c r="A23" s="447">
        <v>100</v>
      </c>
      <c r="B23" s="304" t="s">
        <v>477</v>
      </c>
      <c r="C23" s="328">
        <v>2031641</v>
      </c>
      <c r="D23" s="328">
        <v>2002771.2234930585</v>
      </c>
      <c r="E23" s="330">
        <f t="shared" si="0"/>
        <v>-28869.776506941533</v>
      </c>
      <c r="F23" s="329">
        <f t="shared" si="1"/>
        <v>-1.4210077718918614E-2</v>
      </c>
      <c r="G23" s="585"/>
      <c r="H23" s="587"/>
    </row>
    <row r="24" spans="1:8" s="306" customFormat="1" x14ac:dyDescent="0.3">
      <c r="A24" s="447">
        <v>110</v>
      </c>
      <c r="B24" s="304" t="s">
        <v>479</v>
      </c>
      <c r="C24" s="328">
        <v>846332</v>
      </c>
      <c r="D24" s="328">
        <v>828083.79089787323</v>
      </c>
      <c r="E24" s="330">
        <f t="shared" si="0"/>
        <v>-18248.20910212677</v>
      </c>
      <c r="F24" s="329">
        <f t="shared" si="1"/>
        <v>-2.1561525621300825E-2</v>
      </c>
      <c r="G24" s="585"/>
      <c r="H24" s="587"/>
    </row>
    <row r="25" spans="1:8" s="306" customFormat="1" x14ac:dyDescent="0.3">
      <c r="A25" s="447">
        <v>120</v>
      </c>
      <c r="B25" s="304" t="s">
        <v>481</v>
      </c>
      <c r="C25" s="328">
        <v>655965</v>
      </c>
      <c r="D25" s="328">
        <v>648977.58102399006</v>
      </c>
      <c r="E25" s="330">
        <f t="shared" si="0"/>
        <v>-6987.4189760099398</v>
      </c>
      <c r="F25" s="329">
        <f t="shared" si="1"/>
        <v>-1.0652121646749354E-2</v>
      </c>
      <c r="G25" s="585"/>
      <c r="H25" s="587"/>
    </row>
    <row r="26" spans="1:8" s="306" customFormat="1" x14ac:dyDescent="0.3">
      <c r="A26" s="447">
        <v>130</v>
      </c>
      <c r="B26" s="304" t="s">
        <v>483</v>
      </c>
      <c r="C26" s="328">
        <v>1577891</v>
      </c>
      <c r="D26" s="328">
        <v>1544691.7923604972</v>
      </c>
      <c r="E26" s="330">
        <f t="shared" si="0"/>
        <v>-33199.207639502827</v>
      </c>
      <c r="F26" s="329">
        <f t="shared" si="1"/>
        <v>-2.1040241461230735E-2</v>
      </c>
      <c r="G26" s="585"/>
      <c r="H26" s="587"/>
    </row>
    <row r="27" spans="1:8" s="306" customFormat="1" x14ac:dyDescent="0.3">
      <c r="A27" s="447">
        <v>140</v>
      </c>
      <c r="B27" s="304" t="s">
        <v>485</v>
      </c>
      <c r="C27" s="328">
        <v>438654</v>
      </c>
      <c r="D27" s="328">
        <v>435204.9139870269</v>
      </c>
      <c r="E27" s="330">
        <f t="shared" si="0"/>
        <v>-3449.0860129731009</v>
      </c>
      <c r="F27" s="329">
        <f t="shared" si="1"/>
        <v>-7.8628851280806763E-3</v>
      </c>
      <c r="G27" s="585"/>
      <c r="H27" s="587"/>
    </row>
    <row r="28" spans="1:8" s="306" customFormat="1" x14ac:dyDescent="0.3">
      <c r="A28" s="447">
        <v>61</v>
      </c>
      <c r="B28" s="304" t="s">
        <v>487</v>
      </c>
      <c r="C28" s="328">
        <v>1701628</v>
      </c>
      <c r="D28" s="328">
        <v>1622201.7795372512</v>
      </c>
      <c r="E28" s="330">
        <f t="shared" si="0"/>
        <v>-79426.220462748781</v>
      </c>
      <c r="F28" s="329">
        <f t="shared" si="1"/>
        <v>-4.6676606439685277E-2</v>
      </c>
      <c r="G28" s="585"/>
      <c r="H28" s="587"/>
    </row>
    <row r="29" spans="1:8" s="306" customFormat="1" x14ac:dyDescent="0.3">
      <c r="A29" s="447">
        <v>11</v>
      </c>
      <c r="B29" s="304" t="s">
        <v>489</v>
      </c>
      <c r="C29" s="328">
        <v>229661</v>
      </c>
      <c r="D29" s="328">
        <v>201802.87067007014</v>
      </c>
      <c r="E29" s="330">
        <f t="shared" si="0"/>
        <v>-27858.129329929856</v>
      </c>
      <c r="F29" s="329">
        <f t="shared" si="1"/>
        <v>-0.12130108869128783</v>
      </c>
      <c r="G29" s="585"/>
      <c r="H29" s="587"/>
    </row>
    <row r="30" spans="1:8" s="306" customFormat="1" x14ac:dyDescent="0.3">
      <c r="A30" s="447">
        <v>150</v>
      </c>
      <c r="B30" s="304" t="s">
        <v>491</v>
      </c>
      <c r="C30" s="328">
        <v>2026423</v>
      </c>
      <c r="D30" s="328">
        <v>2023776.7842748696</v>
      </c>
      <c r="E30" s="330">
        <f t="shared" si="0"/>
        <v>-2646.2157251304016</v>
      </c>
      <c r="F30" s="329">
        <f t="shared" si="1"/>
        <v>-1.3058555519407358E-3</v>
      </c>
      <c r="G30" s="585"/>
      <c r="H30" s="587"/>
    </row>
    <row r="31" spans="1:8" s="306" customFormat="1" x14ac:dyDescent="0.3">
      <c r="A31" s="447">
        <v>160</v>
      </c>
      <c r="B31" s="304" t="s">
        <v>493</v>
      </c>
      <c r="C31" s="328">
        <v>1121352</v>
      </c>
      <c r="D31" s="328">
        <v>1115103.2894685061</v>
      </c>
      <c r="E31" s="330">
        <f t="shared" si="0"/>
        <v>-6248.7105314938817</v>
      </c>
      <c r="F31" s="329">
        <f t="shared" si="1"/>
        <v>-5.5724790534050694E-3</v>
      </c>
      <c r="G31" s="585"/>
      <c r="H31" s="587"/>
    </row>
    <row r="32" spans="1:8" s="306" customFormat="1" x14ac:dyDescent="0.3">
      <c r="A32" s="305">
        <v>795</v>
      </c>
      <c r="B32" s="304" t="s">
        <v>495</v>
      </c>
      <c r="C32" s="328">
        <v>2133357</v>
      </c>
      <c r="D32" s="328">
        <v>2133357.4037077762</v>
      </c>
      <c r="E32" s="330">
        <f t="shared" si="0"/>
        <v>0.40370777621865273</v>
      </c>
      <c r="F32" s="329">
        <f t="shared" si="1"/>
        <v>1.8923592076649747E-7</v>
      </c>
      <c r="G32" s="585"/>
      <c r="H32" s="587"/>
    </row>
    <row r="33" spans="1:8" s="306" customFormat="1" x14ac:dyDescent="0.3">
      <c r="A33" s="447">
        <v>170</v>
      </c>
      <c r="B33" s="304" t="s">
        <v>496</v>
      </c>
      <c r="C33" s="328">
        <v>440798</v>
      </c>
      <c r="D33" s="328">
        <v>430703.691315423</v>
      </c>
      <c r="E33" s="330">
        <f t="shared" si="0"/>
        <v>-10094.308684577001</v>
      </c>
      <c r="F33" s="329">
        <f t="shared" si="1"/>
        <v>-2.290007823215396E-2</v>
      </c>
      <c r="G33" s="585"/>
      <c r="H33" s="587"/>
    </row>
    <row r="34" spans="1:8" s="306" customFormat="1" x14ac:dyDescent="0.3">
      <c r="A34" s="447">
        <v>180</v>
      </c>
      <c r="B34" s="304" t="s">
        <v>498</v>
      </c>
      <c r="C34" s="328">
        <v>2059873</v>
      </c>
      <c r="D34" s="328">
        <v>2016531.636044394</v>
      </c>
      <c r="E34" s="330">
        <f t="shared" si="0"/>
        <v>-43341.363955606008</v>
      </c>
      <c r="F34" s="329">
        <f t="shared" si="1"/>
        <v>-2.1040794241007094E-2</v>
      </c>
      <c r="G34" s="585"/>
      <c r="H34" s="587"/>
    </row>
    <row r="35" spans="1:8" s="306" customFormat="1" x14ac:dyDescent="0.3">
      <c r="A35" s="447">
        <v>190</v>
      </c>
      <c r="B35" s="304" t="s">
        <v>500</v>
      </c>
      <c r="C35" s="328">
        <v>36289699</v>
      </c>
      <c r="D35" s="328">
        <v>36864975.809589118</v>
      </c>
      <c r="E35" s="330">
        <f t="shared" si="0"/>
        <v>575276.80958911777</v>
      </c>
      <c r="F35" s="329">
        <f t="shared" si="1"/>
        <v>1.5852344479052243E-2</v>
      </c>
      <c r="G35" s="585"/>
      <c r="H35" s="587"/>
    </row>
    <row r="36" spans="1:8" s="306" customFormat="1" x14ac:dyDescent="0.3">
      <c r="A36" s="447">
        <v>721</v>
      </c>
      <c r="B36" s="304" t="s">
        <v>502</v>
      </c>
      <c r="C36" s="328">
        <v>361956</v>
      </c>
      <c r="D36" s="328">
        <v>331749.68672491173</v>
      </c>
      <c r="E36" s="330">
        <f t="shared" si="0"/>
        <v>-30206.313275088265</v>
      </c>
      <c r="F36" s="329">
        <f t="shared" si="1"/>
        <v>-8.3452997809369822E-2</v>
      </c>
      <c r="G36" s="585"/>
      <c r="H36" s="587"/>
    </row>
    <row r="37" spans="1:8" s="306" customFormat="1" x14ac:dyDescent="0.3">
      <c r="A37" s="447">
        <v>200</v>
      </c>
      <c r="B37" s="304" t="s">
        <v>504</v>
      </c>
      <c r="C37" s="328">
        <v>483827</v>
      </c>
      <c r="D37" s="328">
        <v>476746.53364373947</v>
      </c>
      <c r="E37" s="330">
        <f t="shared" si="0"/>
        <v>-7080.4663562605274</v>
      </c>
      <c r="F37" s="329">
        <f t="shared" si="1"/>
        <v>-1.4634293572414371E-2</v>
      </c>
      <c r="G37" s="585"/>
      <c r="H37" s="587"/>
    </row>
    <row r="38" spans="1:8" s="306" customFormat="1" x14ac:dyDescent="0.3">
      <c r="A38" s="447">
        <v>210</v>
      </c>
      <c r="B38" s="304" t="s">
        <v>506</v>
      </c>
      <c r="C38" s="328">
        <v>895472</v>
      </c>
      <c r="D38" s="328">
        <v>891807.22310061799</v>
      </c>
      <c r="E38" s="330">
        <f t="shared" si="0"/>
        <v>-3664.7768993820064</v>
      </c>
      <c r="F38" s="329">
        <f t="shared" si="1"/>
        <v>-4.0925644792712745E-3</v>
      </c>
      <c r="G38" s="585"/>
      <c r="H38" s="587"/>
    </row>
    <row r="39" spans="1:8" s="306" customFormat="1" x14ac:dyDescent="0.3">
      <c r="A39" s="447">
        <v>220</v>
      </c>
      <c r="B39" s="304" t="s">
        <v>508</v>
      </c>
      <c r="C39" s="328">
        <v>1833704</v>
      </c>
      <c r="D39" s="328">
        <v>1782146.7775210147</v>
      </c>
      <c r="E39" s="330">
        <f t="shared" si="0"/>
        <v>-51557.222478985321</v>
      </c>
      <c r="F39" s="329">
        <f t="shared" si="1"/>
        <v>-2.8116436719876993E-2</v>
      </c>
      <c r="G39" s="585"/>
      <c r="H39" s="587"/>
    </row>
    <row r="40" spans="1:8" s="306" customFormat="1" x14ac:dyDescent="0.3">
      <c r="A40" s="447">
        <v>230</v>
      </c>
      <c r="B40" s="304" t="s">
        <v>510</v>
      </c>
      <c r="C40" s="328">
        <v>829870</v>
      </c>
      <c r="D40" s="328">
        <v>826649.65930933936</v>
      </c>
      <c r="E40" s="330">
        <f t="shared" si="0"/>
        <v>-3220.3406906606397</v>
      </c>
      <c r="F40" s="329">
        <f t="shared" si="1"/>
        <v>-3.8805363378127174E-3</v>
      </c>
      <c r="G40" s="585"/>
      <c r="H40" s="587"/>
    </row>
    <row r="41" spans="1:8" s="306" customFormat="1" x14ac:dyDescent="0.3">
      <c r="A41" s="447">
        <v>231</v>
      </c>
      <c r="B41" s="304" t="s">
        <v>512</v>
      </c>
      <c r="C41" s="328">
        <v>1184497</v>
      </c>
      <c r="D41" s="328">
        <v>1196551.8117299331</v>
      </c>
      <c r="E41" s="330">
        <f t="shared" si="0"/>
        <v>12054.811729933135</v>
      </c>
      <c r="F41" s="329">
        <f t="shared" si="1"/>
        <v>1.0177156826849823E-2</v>
      </c>
      <c r="G41" s="585"/>
      <c r="H41" s="587"/>
    </row>
    <row r="42" spans="1:8" s="306" customFormat="1" x14ac:dyDescent="0.3">
      <c r="A42" s="447">
        <v>101</v>
      </c>
      <c r="B42" s="304" t="s">
        <v>514</v>
      </c>
      <c r="C42" s="328">
        <v>771413</v>
      </c>
      <c r="D42" s="328">
        <v>753895.79788589769</v>
      </c>
      <c r="E42" s="330">
        <f t="shared" si="0"/>
        <v>-17517.202114102314</v>
      </c>
      <c r="F42" s="329">
        <f t="shared" si="1"/>
        <v>-2.2707942586010756E-2</v>
      </c>
      <c r="G42" s="585"/>
      <c r="H42" s="587"/>
    </row>
    <row r="43" spans="1:8" s="306" customFormat="1" x14ac:dyDescent="0.3">
      <c r="A43" s="447">
        <v>542</v>
      </c>
      <c r="B43" s="304" t="s">
        <v>516</v>
      </c>
      <c r="C43" s="328">
        <v>126356</v>
      </c>
      <c r="D43" s="328">
        <v>126434.54766695194</v>
      </c>
      <c r="E43" s="330">
        <f t="shared" si="0"/>
        <v>78.54766695194121</v>
      </c>
      <c r="F43" s="329">
        <f t="shared" si="1"/>
        <v>6.2163780866710883E-4</v>
      </c>
      <c r="G43" s="585"/>
      <c r="H43" s="587"/>
    </row>
    <row r="44" spans="1:8" s="306" customFormat="1" x14ac:dyDescent="0.3">
      <c r="A44" s="447">
        <v>240</v>
      </c>
      <c r="B44" s="304" t="s">
        <v>518</v>
      </c>
      <c r="C44" s="328">
        <v>1226995</v>
      </c>
      <c r="D44" s="328">
        <v>1197483.3528209017</v>
      </c>
      <c r="E44" s="330">
        <f t="shared" si="0"/>
        <v>-29511.647179098334</v>
      </c>
      <c r="F44" s="329">
        <f t="shared" si="1"/>
        <v>-2.4051970202892705E-2</v>
      </c>
      <c r="G44" s="585"/>
      <c r="H44" s="587"/>
    </row>
    <row r="45" spans="1:8" s="306" customFormat="1" x14ac:dyDescent="0.3">
      <c r="A45" s="447">
        <v>521</v>
      </c>
      <c r="B45" s="304" t="s">
        <v>520</v>
      </c>
      <c r="C45" s="328">
        <v>363649</v>
      </c>
      <c r="D45" s="328">
        <v>362769.8028761954</v>
      </c>
      <c r="E45" s="330">
        <f t="shared" si="0"/>
        <v>-879.19712380459532</v>
      </c>
      <c r="F45" s="329">
        <f t="shared" si="1"/>
        <v>-2.4177080751070271E-3</v>
      </c>
      <c r="G45" s="585"/>
      <c r="H45" s="587"/>
    </row>
    <row r="46" spans="1:8" s="306" customFormat="1" x14ac:dyDescent="0.3">
      <c r="A46" s="447">
        <v>250</v>
      </c>
      <c r="B46" s="304" t="s">
        <v>522</v>
      </c>
      <c r="C46" s="328">
        <v>909507</v>
      </c>
      <c r="D46" s="328">
        <v>897644.55407807091</v>
      </c>
      <c r="E46" s="330">
        <f t="shared" si="0"/>
        <v>-11862.445921929087</v>
      </c>
      <c r="F46" s="329">
        <f t="shared" si="1"/>
        <v>-1.3042720860784016E-2</v>
      </c>
      <c r="G46" s="585"/>
      <c r="H46" s="587"/>
    </row>
    <row r="47" spans="1:8" s="306" customFormat="1" x14ac:dyDescent="0.3">
      <c r="A47" s="447">
        <v>260</v>
      </c>
      <c r="B47" s="304" t="s">
        <v>524</v>
      </c>
      <c r="C47" s="328">
        <v>1330580</v>
      </c>
      <c r="D47" s="328">
        <v>1301375.1745063283</v>
      </c>
      <c r="E47" s="330">
        <f t="shared" si="0"/>
        <v>-29204.825493671698</v>
      </c>
      <c r="F47" s="329">
        <f t="shared" si="1"/>
        <v>-2.19489436889715E-2</v>
      </c>
      <c r="G47" s="585"/>
      <c r="H47" s="587"/>
    </row>
    <row r="48" spans="1:8" s="306" customFormat="1" x14ac:dyDescent="0.3">
      <c r="A48" s="447">
        <v>941</v>
      </c>
      <c r="B48" s="304" t="s">
        <v>526</v>
      </c>
      <c r="C48" s="328">
        <v>396216</v>
      </c>
      <c r="D48" s="328">
        <v>396215.75238241657</v>
      </c>
      <c r="E48" s="330">
        <f t="shared" si="0"/>
        <v>-0.24761758343083784</v>
      </c>
      <c r="F48" s="329">
        <f t="shared" si="1"/>
        <v>-6.2495604274142853E-7</v>
      </c>
      <c r="G48" s="585"/>
      <c r="H48" s="587"/>
    </row>
    <row r="49" spans="1:8" x14ac:dyDescent="0.3">
      <c r="A49" s="305">
        <v>796</v>
      </c>
      <c r="B49" s="304" t="s">
        <v>528</v>
      </c>
      <c r="C49" s="328">
        <v>1506309</v>
      </c>
      <c r="D49" s="328">
        <v>1506309.0959837241</v>
      </c>
      <c r="E49" s="330">
        <f t="shared" si="0"/>
        <v>9.5983724109828472E-2</v>
      </c>
      <c r="F49" s="329">
        <f t="shared" si="1"/>
        <v>6.372113829886728E-8</v>
      </c>
      <c r="G49" s="586"/>
      <c r="H49" s="587"/>
    </row>
    <row r="50" spans="1:8" x14ac:dyDescent="0.3">
      <c r="A50" s="447">
        <v>275</v>
      </c>
      <c r="B50" s="304" t="s">
        <v>529</v>
      </c>
      <c r="C50" s="328">
        <v>489057</v>
      </c>
      <c r="D50" s="328">
        <v>471499.36945688952</v>
      </c>
      <c r="E50" s="330">
        <f t="shared" si="0"/>
        <v>-17557.630543110485</v>
      </c>
      <c r="F50" s="329">
        <f t="shared" si="1"/>
        <v>-3.5900990156792531E-2</v>
      </c>
      <c r="G50" s="586"/>
      <c r="H50" s="587"/>
    </row>
    <row r="51" spans="1:8" x14ac:dyDescent="0.3">
      <c r="A51" s="447">
        <v>280</v>
      </c>
      <c r="B51" s="304" t="s">
        <v>531</v>
      </c>
      <c r="C51" s="328">
        <v>1070378</v>
      </c>
      <c r="D51" s="328">
        <v>1025175.2900475378</v>
      </c>
      <c r="E51" s="330">
        <f t="shared" si="0"/>
        <v>-45202.709952462232</v>
      </c>
      <c r="F51" s="329">
        <f t="shared" si="1"/>
        <v>-4.2230604471002048E-2</v>
      </c>
      <c r="G51" s="586"/>
      <c r="H51" s="587"/>
    </row>
    <row r="52" spans="1:8" x14ac:dyDescent="0.3">
      <c r="A52" s="447">
        <v>290</v>
      </c>
      <c r="B52" s="304" t="s">
        <v>533</v>
      </c>
      <c r="C52" s="328">
        <v>988769</v>
      </c>
      <c r="D52" s="328">
        <v>985399.60210022621</v>
      </c>
      <c r="E52" s="330">
        <f t="shared" si="0"/>
        <v>-3369.3978997737868</v>
      </c>
      <c r="F52" s="329">
        <f t="shared" si="1"/>
        <v>-3.4076694352005239E-3</v>
      </c>
      <c r="G52" s="586"/>
      <c r="H52" s="587"/>
    </row>
    <row r="53" spans="1:8" s="306" customFormat="1" x14ac:dyDescent="0.3">
      <c r="A53" s="447">
        <v>300</v>
      </c>
      <c r="B53" s="304" t="s">
        <v>535</v>
      </c>
      <c r="C53" s="328">
        <v>1990144</v>
      </c>
      <c r="D53" s="328">
        <v>1961418.1182069317</v>
      </c>
      <c r="E53" s="330">
        <f t="shared" si="0"/>
        <v>-28725.881793068256</v>
      </c>
      <c r="F53" s="329">
        <f t="shared" si="1"/>
        <v>-1.4434072003366719E-2</v>
      </c>
      <c r="G53" s="585"/>
      <c r="H53" s="587"/>
    </row>
    <row r="54" spans="1:8" x14ac:dyDescent="0.3">
      <c r="A54" s="447">
        <v>301</v>
      </c>
      <c r="B54" s="304" t="s">
        <v>537</v>
      </c>
      <c r="C54" s="328">
        <v>635048</v>
      </c>
      <c r="D54" s="328">
        <v>609915.55313048814</v>
      </c>
      <c r="E54" s="330">
        <f t="shared" si="0"/>
        <v>-25132.446869511856</v>
      </c>
      <c r="F54" s="329">
        <f t="shared" si="1"/>
        <v>-3.9575664941093991E-2</v>
      </c>
      <c r="G54" s="586"/>
      <c r="H54" s="587"/>
    </row>
    <row r="55" spans="1:8" x14ac:dyDescent="0.3">
      <c r="A55" s="447">
        <v>310</v>
      </c>
      <c r="B55" s="304" t="s">
        <v>539</v>
      </c>
      <c r="C55" s="328">
        <v>726840</v>
      </c>
      <c r="D55" s="328">
        <v>707053.18963526841</v>
      </c>
      <c r="E55" s="330">
        <f t="shared" si="0"/>
        <v>-19786.810364731587</v>
      </c>
      <c r="F55" s="329">
        <f t="shared" si="1"/>
        <v>-2.7223061973380095E-2</v>
      </c>
      <c r="G55" s="586"/>
      <c r="H55" s="587"/>
    </row>
    <row r="56" spans="1:8" x14ac:dyDescent="0.3">
      <c r="A56" s="447">
        <v>320</v>
      </c>
      <c r="B56" s="304" t="s">
        <v>541</v>
      </c>
      <c r="C56" s="328">
        <v>2738856</v>
      </c>
      <c r="D56" s="328">
        <v>2687319.6198285273</v>
      </c>
      <c r="E56" s="330">
        <f t="shared" si="0"/>
        <v>-51536.380171472672</v>
      </c>
      <c r="F56" s="329">
        <f t="shared" si="1"/>
        <v>-1.8816754211054786E-2</v>
      </c>
      <c r="G56" s="586"/>
      <c r="H56" s="587"/>
    </row>
    <row r="57" spans="1:8" x14ac:dyDescent="0.3">
      <c r="A57" s="447">
        <v>330</v>
      </c>
      <c r="B57" s="304" t="s">
        <v>543</v>
      </c>
      <c r="C57" s="328">
        <v>12203848</v>
      </c>
      <c r="D57" s="328">
        <v>12125772.078373058</v>
      </c>
      <c r="E57" s="330">
        <f t="shared" si="0"/>
        <v>-78075.921626942232</v>
      </c>
      <c r="F57" s="329">
        <f t="shared" si="1"/>
        <v>-6.3976478260743853E-3</v>
      </c>
      <c r="G57" s="586"/>
      <c r="H57" s="587"/>
    </row>
    <row r="58" spans="1:8" x14ac:dyDescent="0.3">
      <c r="A58" s="447">
        <v>340</v>
      </c>
      <c r="B58" s="304" t="s">
        <v>545</v>
      </c>
      <c r="C58" s="328">
        <v>566591</v>
      </c>
      <c r="D58" s="328">
        <v>564617.91879112797</v>
      </c>
      <c r="E58" s="330">
        <f t="shared" si="0"/>
        <v>-1973.0812088720268</v>
      </c>
      <c r="F58" s="329">
        <f t="shared" si="1"/>
        <v>-3.4823730148767396E-3</v>
      </c>
      <c r="G58" s="586"/>
      <c r="H58" s="587"/>
    </row>
    <row r="59" spans="1:8" x14ac:dyDescent="0.3">
      <c r="A59" s="447">
        <v>350</v>
      </c>
      <c r="B59" s="304" t="s">
        <v>547</v>
      </c>
      <c r="C59" s="328">
        <v>1278033</v>
      </c>
      <c r="D59" s="328">
        <v>1260241.4186651334</v>
      </c>
      <c r="E59" s="330">
        <f t="shared" si="0"/>
        <v>-17791.581334866583</v>
      </c>
      <c r="F59" s="329">
        <f t="shared" si="1"/>
        <v>-1.3921065680515748E-2</v>
      </c>
      <c r="G59" s="586"/>
      <c r="H59" s="587"/>
    </row>
    <row r="60" spans="1:8" x14ac:dyDescent="0.3">
      <c r="A60" s="447">
        <v>360</v>
      </c>
      <c r="B60" s="304" t="s">
        <v>549</v>
      </c>
      <c r="C60" s="328">
        <v>1245089</v>
      </c>
      <c r="D60" s="328">
        <v>1221511.4026333024</v>
      </c>
      <c r="E60" s="330">
        <f t="shared" si="0"/>
        <v>-23577.597366697621</v>
      </c>
      <c r="F60" s="329">
        <f t="shared" si="1"/>
        <v>-1.8936475518374688E-2</v>
      </c>
      <c r="G60" s="586"/>
      <c r="H60" s="587"/>
    </row>
    <row r="61" spans="1:8" x14ac:dyDescent="0.3">
      <c r="A61" s="447">
        <v>370</v>
      </c>
      <c r="B61" s="304" t="s">
        <v>551</v>
      </c>
      <c r="C61" s="328">
        <v>2191289</v>
      </c>
      <c r="D61" s="328">
        <v>2184842.7215735898</v>
      </c>
      <c r="E61" s="330">
        <f t="shared" si="0"/>
        <v>-6446.2784264101647</v>
      </c>
      <c r="F61" s="329">
        <f t="shared" si="1"/>
        <v>-2.9417746478945335E-3</v>
      </c>
      <c r="G61" s="586"/>
      <c r="H61" s="587"/>
    </row>
    <row r="62" spans="1:8" x14ac:dyDescent="0.3">
      <c r="A62" s="447">
        <v>380</v>
      </c>
      <c r="B62" s="304" t="s">
        <v>553</v>
      </c>
      <c r="C62" s="328">
        <v>1010387</v>
      </c>
      <c r="D62" s="328">
        <v>985419.23336389626</v>
      </c>
      <c r="E62" s="330">
        <f t="shared" si="0"/>
        <v>-24967.766636103741</v>
      </c>
      <c r="F62" s="329">
        <f t="shared" si="1"/>
        <v>-2.4711092518118049E-2</v>
      </c>
      <c r="G62" s="586"/>
      <c r="H62" s="587"/>
    </row>
    <row r="63" spans="1:8" x14ac:dyDescent="0.3">
      <c r="A63" s="447">
        <v>390</v>
      </c>
      <c r="B63" s="304" t="s">
        <v>555</v>
      </c>
      <c r="C63" s="328">
        <v>907438</v>
      </c>
      <c r="D63" s="328">
        <v>897413.05235516338</v>
      </c>
      <c r="E63" s="330">
        <f t="shared" si="0"/>
        <v>-10024.947644836619</v>
      </c>
      <c r="F63" s="329">
        <f t="shared" si="1"/>
        <v>-1.1047529026596437E-2</v>
      </c>
      <c r="G63" s="586"/>
      <c r="H63" s="587"/>
    </row>
    <row r="64" spans="1:8" x14ac:dyDescent="0.3">
      <c r="A64" s="447">
        <v>400</v>
      </c>
      <c r="B64" s="304" t="s">
        <v>557</v>
      </c>
      <c r="C64" s="328">
        <v>1043832</v>
      </c>
      <c r="D64" s="328">
        <v>1047571.4956502551</v>
      </c>
      <c r="E64" s="330">
        <f t="shared" si="0"/>
        <v>3739.4956502551213</v>
      </c>
      <c r="F64" s="329">
        <f t="shared" si="1"/>
        <v>3.5824688745460203E-3</v>
      </c>
      <c r="G64" s="586"/>
      <c r="H64" s="587"/>
    </row>
    <row r="65" spans="1:8" x14ac:dyDescent="0.3">
      <c r="A65" s="447">
        <v>410</v>
      </c>
      <c r="B65" s="304" t="s">
        <v>559</v>
      </c>
      <c r="C65" s="328">
        <v>1047166</v>
      </c>
      <c r="D65" s="328">
        <v>1046274.1670225076</v>
      </c>
      <c r="E65" s="330">
        <f t="shared" si="0"/>
        <v>-891.83297749236226</v>
      </c>
      <c r="F65" s="329">
        <f t="shared" si="1"/>
        <v>-8.5166342059650739E-4</v>
      </c>
      <c r="G65" s="586"/>
      <c r="H65" s="587"/>
    </row>
    <row r="66" spans="1:8" x14ac:dyDescent="0.3">
      <c r="A66" s="447">
        <v>92</v>
      </c>
      <c r="B66" s="304" t="s">
        <v>561</v>
      </c>
      <c r="C66" s="328">
        <v>241059</v>
      </c>
      <c r="D66" s="328">
        <v>238252.33417802531</v>
      </c>
      <c r="E66" s="330">
        <f t="shared" si="0"/>
        <v>-2806.6658219746896</v>
      </c>
      <c r="F66" s="329">
        <f t="shared" si="1"/>
        <v>-1.1643065896625679E-2</v>
      </c>
      <c r="G66" s="586"/>
      <c r="H66" s="587"/>
    </row>
    <row r="67" spans="1:8" x14ac:dyDescent="0.3">
      <c r="A67" s="447">
        <v>420</v>
      </c>
      <c r="B67" s="304" t="s">
        <v>563</v>
      </c>
      <c r="C67" s="328">
        <v>368617</v>
      </c>
      <c r="D67" s="328">
        <v>360047.02070147707</v>
      </c>
      <c r="E67" s="330">
        <f t="shared" si="0"/>
        <v>-8569.9792985229287</v>
      </c>
      <c r="F67" s="329">
        <f t="shared" si="1"/>
        <v>-2.3249007231144869E-2</v>
      </c>
      <c r="G67" s="586"/>
      <c r="H67" s="587"/>
    </row>
    <row r="68" spans="1:8" x14ac:dyDescent="0.3">
      <c r="A68" s="447">
        <v>271</v>
      </c>
      <c r="B68" s="304" t="s">
        <v>565</v>
      </c>
      <c r="C68" s="328">
        <v>588128</v>
      </c>
      <c r="D68" s="328">
        <v>590838.80186447583</v>
      </c>
      <c r="E68" s="330">
        <f t="shared" si="0"/>
        <v>2710.8018644758267</v>
      </c>
      <c r="F68" s="329">
        <f t="shared" si="1"/>
        <v>4.6092038883981494E-3</v>
      </c>
      <c r="G68" s="586"/>
      <c r="H68" s="587"/>
    </row>
    <row r="69" spans="1:8" x14ac:dyDescent="0.3">
      <c r="A69" s="447">
        <v>430</v>
      </c>
      <c r="B69" s="304" t="s">
        <v>567</v>
      </c>
      <c r="C69" s="328">
        <v>671907</v>
      </c>
      <c r="D69" s="328">
        <v>671954.90300557984</v>
      </c>
      <c r="E69" s="330">
        <f t="shared" si="0"/>
        <v>47.903005579835735</v>
      </c>
      <c r="F69" s="329">
        <f t="shared" si="1"/>
        <v>7.1294101088150192E-5</v>
      </c>
      <c r="G69" s="586"/>
      <c r="H69" s="587"/>
    </row>
    <row r="70" spans="1:8" x14ac:dyDescent="0.3">
      <c r="A70" s="447">
        <v>93</v>
      </c>
      <c r="B70" s="304" t="s">
        <v>569</v>
      </c>
      <c r="C70" s="328">
        <v>413423</v>
      </c>
      <c r="D70" s="328">
        <v>406081.09497096186</v>
      </c>
      <c r="E70" s="330">
        <f t="shared" ref="E70:E133" si="2">D70-C70</f>
        <v>-7341.9050290381419</v>
      </c>
      <c r="F70" s="329">
        <f t="shared" si="1"/>
        <v>-1.7758820938936978E-2</v>
      </c>
      <c r="G70" s="586"/>
      <c r="H70" s="587"/>
    </row>
    <row r="71" spans="1:8" x14ac:dyDescent="0.3">
      <c r="A71" s="447">
        <v>440</v>
      </c>
      <c r="B71" s="304" t="s">
        <v>571</v>
      </c>
      <c r="C71" s="328">
        <v>532827</v>
      </c>
      <c r="D71" s="328">
        <v>522288.07388145354</v>
      </c>
      <c r="E71" s="330">
        <f t="shared" si="2"/>
        <v>-10538.926118546457</v>
      </c>
      <c r="F71" s="329">
        <f t="shared" ref="F71:F134" si="3">(D71-C71)/C71</f>
        <v>-1.9779264411425204E-2</v>
      </c>
      <c r="G71" s="586"/>
      <c r="H71" s="587"/>
    </row>
    <row r="72" spans="1:8" x14ac:dyDescent="0.3">
      <c r="A72" s="447">
        <v>450</v>
      </c>
      <c r="B72" s="304" t="s">
        <v>573</v>
      </c>
      <c r="C72" s="328">
        <v>1898856</v>
      </c>
      <c r="D72" s="328">
        <v>1877148.6211506661</v>
      </c>
      <c r="E72" s="330">
        <f t="shared" si="2"/>
        <v>-21707.378849333851</v>
      </c>
      <c r="F72" s="329">
        <f t="shared" si="3"/>
        <v>-1.143181939511677E-2</v>
      </c>
      <c r="G72" s="586"/>
      <c r="H72" s="587"/>
    </row>
    <row r="73" spans="1:8" x14ac:dyDescent="0.3">
      <c r="A73" s="447">
        <v>901</v>
      </c>
      <c r="B73" s="304" t="s">
        <v>575</v>
      </c>
      <c r="C73" s="328">
        <v>1893065</v>
      </c>
      <c r="D73" s="328">
        <v>1849256.185365855</v>
      </c>
      <c r="E73" s="330">
        <f t="shared" si="2"/>
        <v>-43808.814634145005</v>
      </c>
      <c r="F73" s="329">
        <f t="shared" si="3"/>
        <v>-2.3141738204522828E-2</v>
      </c>
      <c r="G73" s="586"/>
      <c r="H73" s="587"/>
    </row>
    <row r="74" spans="1:8" x14ac:dyDescent="0.3">
      <c r="A74" s="447">
        <v>460</v>
      </c>
      <c r="B74" s="304" t="s">
        <v>577</v>
      </c>
      <c r="C74" s="328">
        <v>798552</v>
      </c>
      <c r="D74" s="328">
        <v>798548.58483320242</v>
      </c>
      <c r="E74" s="330">
        <f t="shared" si="2"/>
        <v>-3.4151667975820601</v>
      </c>
      <c r="F74" s="329">
        <f t="shared" si="3"/>
        <v>-4.2766993227517561E-6</v>
      </c>
      <c r="G74" s="586"/>
      <c r="H74" s="587"/>
    </row>
    <row r="75" spans="1:8" x14ac:dyDescent="0.3">
      <c r="A75" s="447">
        <v>822</v>
      </c>
      <c r="B75" s="304" t="s">
        <v>579</v>
      </c>
      <c r="C75" s="328">
        <v>2325890</v>
      </c>
      <c r="D75" s="328">
        <v>2274683.7297128364</v>
      </c>
      <c r="E75" s="330">
        <f t="shared" si="2"/>
        <v>-51206.270287163556</v>
      </c>
      <c r="F75" s="329">
        <f t="shared" si="3"/>
        <v>-2.2015774730173635E-2</v>
      </c>
      <c r="G75" s="586"/>
      <c r="H75" s="587"/>
    </row>
    <row r="76" spans="1:8" x14ac:dyDescent="0.3">
      <c r="A76" s="447">
        <v>470</v>
      </c>
      <c r="B76" s="304" t="s">
        <v>581</v>
      </c>
      <c r="C76" s="328">
        <v>15177971</v>
      </c>
      <c r="D76" s="328">
        <v>15201251.459004683</v>
      </c>
      <c r="E76" s="330">
        <f t="shared" si="2"/>
        <v>23280.45900468342</v>
      </c>
      <c r="F76" s="329">
        <f t="shared" si="3"/>
        <v>1.5338320915676688E-3</v>
      </c>
      <c r="G76" s="586"/>
      <c r="H76" s="587"/>
    </row>
    <row r="77" spans="1:8" x14ac:dyDescent="0.3">
      <c r="A77" s="447">
        <v>480</v>
      </c>
      <c r="B77" s="304" t="s">
        <v>583</v>
      </c>
      <c r="C77" s="328">
        <v>442515</v>
      </c>
      <c r="D77" s="328">
        <v>442576.0323389179</v>
      </c>
      <c r="E77" s="330">
        <f t="shared" si="2"/>
        <v>61.032338917895686</v>
      </c>
      <c r="F77" s="329">
        <f t="shared" si="3"/>
        <v>1.3792151433939117E-4</v>
      </c>
      <c r="G77" s="586"/>
      <c r="H77" s="587"/>
    </row>
    <row r="78" spans="1:8" s="306" customFormat="1" x14ac:dyDescent="0.3">
      <c r="A78" s="305">
        <v>797</v>
      </c>
      <c r="B78" s="304" t="s">
        <v>585</v>
      </c>
      <c r="C78" s="328">
        <v>380233</v>
      </c>
      <c r="D78" s="328">
        <v>380232.63335041056</v>
      </c>
      <c r="E78" s="330">
        <f t="shared" si="2"/>
        <v>-0.36664958944311365</v>
      </c>
      <c r="F78" s="329">
        <f t="shared" si="3"/>
        <v>-9.6427608714423425E-7</v>
      </c>
      <c r="G78" s="585"/>
      <c r="H78" s="587"/>
    </row>
    <row r="79" spans="1:8" x14ac:dyDescent="0.3">
      <c r="A79" s="447">
        <v>490</v>
      </c>
      <c r="B79" s="304" t="s">
        <v>586</v>
      </c>
      <c r="C79" s="328">
        <v>1790191</v>
      </c>
      <c r="D79" s="328">
        <v>1783672.8502880468</v>
      </c>
      <c r="E79" s="330">
        <f t="shared" si="2"/>
        <v>-6518.1497119532432</v>
      </c>
      <c r="F79" s="329">
        <f t="shared" si="3"/>
        <v>-3.6410359073156123E-3</v>
      </c>
      <c r="G79" s="586"/>
      <c r="H79" s="587"/>
    </row>
    <row r="80" spans="1:8" x14ac:dyDescent="0.3">
      <c r="A80" s="447">
        <v>500</v>
      </c>
      <c r="B80" s="304" t="s">
        <v>588</v>
      </c>
      <c r="C80" s="328">
        <v>2119719</v>
      </c>
      <c r="D80" s="328">
        <v>2086904.4169295495</v>
      </c>
      <c r="E80" s="330">
        <f t="shared" si="2"/>
        <v>-32814.583070450462</v>
      </c>
      <c r="F80" s="329">
        <f t="shared" si="3"/>
        <v>-1.5480628833562592E-2</v>
      </c>
      <c r="G80" s="586"/>
      <c r="H80" s="587"/>
    </row>
    <row r="81" spans="1:8" x14ac:dyDescent="0.3">
      <c r="A81" s="447">
        <v>951</v>
      </c>
      <c r="B81" s="304" t="s">
        <v>590</v>
      </c>
      <c r="C81" s="328">
        <v>659447</v>
      </c>
      <c r="D81" s="328">
        <v>649617.5626865658</v>
      </c>
      <c r="E81" s="330">
        <f t="shared" si="2"/>
        <v>-9829.4373134342022</v>
      </c>
      <c r="F81" s="329">
        <f t="shared" si="3"/>
        <v>-1.4905575904408091E-2</v>
      </c>
      <c r="G81" s="586"/>
      <c r="H81" s="587"/>
    </row>
    <row r="82" spans="1:8" x14ac:dyDescent="0.3">
      <c r="A82" s="447">
        <v>531</v>
      </c>
      <c r="B82" s="304" t="s">
        <v>592</v>
      </c>
      <c r="C82" s="328">
        <v>394826</v>
      </c>
      <c r="D82" s="328">
        <v>388888.01315877109</v>
      </c>
      <c r="E82" s="330">
        <f t="shared" si="2"/>
        <v>-5937.986841228907</v>
      </c>
      <c r="F82" s="329">
        <f t="shared" si="3"/>
        <v>-1.5039503075351944E-2</v>
      </c>
      <c r="G82" s="586"/>
      <c r="H82" s="587"/>
    </row>
    <row r="83" spans="1:8" x14ac:dyDescent="0.3">
      <c r="A83" s="447">
        <v>510</v>
      </c>
      <c r="B83" s="304" t="s">
        <v>594</v>
      </c>
      <c r="C83" s="328">
        <v>576560</v>
      </c>
      <c r="D83" s="328">
        <v>561621.8497928977</v>
      </c>
      <c r="E83" s="330">
        <f t="shared" si="2"/>
        <v>-14938.150207102299</v>
      </c>
      <c r="F83" s="329">
        <f t="shared" si="3"/>
        <v>-2.5909099152043671E-2</v>
      </c>
      <c r="G83" s="586"/>
      <c r="H83" s="587"/>
    </row>
    <row r="84" spans="1:8" x14ac:dyDescent="0.3">
      <c r="A84" s="447">
        <v>391</v>
      </c>
      <c r="B84" s="304" t="s">
        <v>596</v>
      </c>
      <c r="C84" s="328">
        <v>262646</v>
      </c>
      <c r="D84" s="328">
        <v>255883.34525752877</v>
      </c>
      <c r="E84" s="330">
        <f t="shared" si="2"/>
        <v>-6762.6547424712335</v>
      </c>
      <c r="F84" s="329">
        <f t="shared" si="3"/>
        <v>-2.5748173368226563E-2</v>
      </c>
      <c r="G84" s="586"/>
      <c r="H84" s="587"/>
    </row>
    <row r="85" spans="1:8" x14ac:dyDescent="0.3">
      <c r="A85" s="447">
        <v>520</v>
      </c>
      <c r="B85" s="304" t="s">
        <v>598</v>
      </c>
      <c r="C85" s="328">
        <v>781282</v>
      </c>
      <c r="D85" s="328">
        <v>779265.96158928773</v>
      </c>
      <c r="E85" s="330">
        <f t="shared" si="2"/>
        <v>-2016.0384107122663</v>
      </c>
      <c r="F85" s="329">
        <f t="shared" si="3"/>
        <v>-2.5804234715663056E-3</v>
      </c>
      <c r="G85" s="586"/>
      <c r="H85" s="587"/>
    </row>
    <row r="86" spans="1:8" x14ac:dyDescent="0.3">
      <c r="A86" s="447">
        <v>530</v>
      </c>
      <c r="B86" s="304" t="s">
        <v>600</v>
      </c>
      <c r="C86" s="328">
        <v>914057</v>
      </c>
      <c r="D86" s="328">
        <v>903872.10843380436</v>
      </c>
      <c r="E86" s="330">
        <f t="shared" si="2"/>
        <v>-10184.891566195642</v>
      </c>
      <c r="F86" s="329">
        <f t="shared" si="3"/>
        <v>-1.1142512519673983E-2</v>
      </c>
      <c r="G86" s="586"/>
      <c r="H86" s="587"/>
    </row>
    <row r="87" spans="1:8" x14ac:dyDescent="0.3">
      <c r="A87" s="447">
        <v>560</v>
      </c>
      <c r="B87" s="304" t="s">
        <v>602</v>
      </c>
      <c r="C87" s="328">
        <v>1222992</v>
      </c>
      <c r="D87" s="328">
        <v>1180134.4309113333</v>
      </c>
      <c r="E87" s="330">
        <f t="shared" si="2"/>
        <v>-42857.5690886667</v>
      </c>
      <c r="F87" s="329">
        <f t="shared" si="3"/>
        <v>-3.5043212947154762E-2</v>
      </c>
      <c r="G87" s="586"/>
      <c r="H87" s="587"/>
    </row>
    <row r="88" spans="1:8" x14ac:dyDescent="0.3">
      <c r="A88" s="447">
        <v>570</v>
      </c>
      <c r="B88" s="304" t="s">
        <v>604</v>
      </c>
      <c r="C88" s="328">
        <v>5073251</v>
      </c>
      <c r="D88" s="328">
        <v>5020582.003357837</v>
      </c>
      <c r="E88" s="330">
        <f t="shared" si="2"/>
        <v>-52668.996642163023</v>
      </c>
      <c r="F88" s="329">
        <f t="shared" si="3"/>
        <v>-1.0381705269887695E-2</v>
      </c>
      <c r="G88" s="586"/>
      <c r="H88" s="587"/>
    </row>
    <row r="89" spans="1:8" x14ac:dyDescent="0.3">
      <c r="A89" s="447">
        <v>161</v>
      </c>
      <c r="B89" s="304" t="s">
        <v>606</v>
      </c>
      <c r="C89" s="328">
        <v>420237</v>
      </c>
      <c r="D89" s="328">
        <v>403089.47475121502</v>
      </c>
      <c r="E89" s="330">
        <f t="shared" si="2"/>
        <v>-17147.525248784979</v>
      </c>
      <c r="F89" s="329">
        <f t="shared" si="3"/>
        <v>-4.0804415719665282E-2</v>
      </c>
      <c r="G89" s="586"/>
      <c r="H89" s="587"/>
    </row>
    <row r="90" spans="1:8" s="306" customFormat="1" x14ac:dyDescent="0.3">
      <c r="A90" s="447">
        <v>580</v>
      </c>
      <c r="B90" s="304" t="s">
        <v>608</v>
      </c>
      <c r="C90" s="328">
        <v>1089223</v>
      </c>
      <c r="D90" s="328">
        <v>1077120.2249375107</v>
      </c>
      <c r="E90" s="330">
        <f t="shared" si="2"/>
        <v>-12102.775062489323</v>
      </c>
      <c r="F90" s="329">
        <f t="shared" si="3"/>
        <v>-1.1111384043937121E-2</v>
      </c>
      <c r="G90" s="585"/>
      <c r="H90" s="587"/>
    </row>
    <row r="91" spans="1:8" s="306" customFormat="1" x14ac:dyDescent="0.3">
      <c r="A91" s="447">
        <v>590</v>
      </c>
      <c r="B91" s="304" t="s">
        <v>610</v>
      </c>
      <c r="C91" s="328">
        <v>1106392</v>
      </c>
      <c r="D91" s="328">
        <v>1087679.4446470973</v>
      </c>
      <c r="E91" s="330">
        <f t="shared" si="2"/>
        <v>-18712.555352902738</v>
      </c>
      <c r="F91" s="329">
        <f t="shared" si="3"/>
        <v>-1.6913133277267674E-2</v>
      </c>
      <c r="G91" s="585"/>
      <c r="H91" s="587"/>
    </row>
    <row r="92" spans="1:8" s="306" customFormat="1" x14ac:dyDescent="0.3">
      <c r="A92" s="447">
        <v>52</v>
      </c>
      <c r="B92" s="304" t="s">
        <v>612</v>
      </c>
      <c r="C92" s="328">
        <v>584523</v>
      </c>
      <c r="D92" s="328">
        <v>545787.52157355321</v>
      </c>
      <c r="E92" s="330">
        <f t="shared" si="2"/>
        <v>-38735.478426446789</v>
      </c>
      <c r="F92" s="329">
        <f t="shared" si="3"/>
        <v>-6.6268527374366434E-2</v>
      </c>
      <c r="G92" s="585"/>
      <c r="H92" s="587"/>
    </row>
    <row r="93" spans="1:8" s="306" customFormat="1" x14ac:dyDescent="0.3">
      <c r="A93" s="447">
        <v>600</v>
      </c>
      <c r="B93" s="304" t="s">
        <v>614</v>
      </c>
      <c r="C93" s="328">
        <v>2548946</v>
      </c>
      <c r="D93" s="328">
        <v>2421957.1468533357</v>
      </c>
      <c r="E93" s="330">
        <f t="shared" si="2"/>
        <v>-126988.85314666433</v>
      </c>
      <c r="F93" s="329">
        <f t="shared" si="3"/>
        <v>-4.9820142579193254E-2</v>
      </c>
      <c r="G93" s="585"/>
      <c r="H93" s="587"/>
    </row>
    <row r="94" spans="1:8" s="306" customFormat="1" x14ac:dyDescent="0.3">
      <c r="A94" s="447">
        <v>94</v>
      </c>
      <c r="B94" s="304" t="s">
        <v>616</v>
      </c>
      <c r="C94" s="328">
        <v>338069</v>
      </c>
      <c r="D94" s="328">
        <v>333111.35819427378</v>
      </c>
      <c r="E94" s="330">
        <f t="shared" si="2"/>
        <v>-4957.6418057262199</v>
      </c>
      <c r="F94" s="329">
        <f t="shared" si="3"/>
        <v>-1.4664585648865231E-2</v>
      </c>
      <c r="G94" s="585"/>
      <c r="H94" s="587"/>
    </row>
    <row r="95" spans="1:8" s="306" customFormat="1" x14ac:dyDescent="0.3">
      <c r="A95" s="447">
        <v>540</v>
      </c>
      <c r="B95" s="304" t="s">
        <v>618</v>
      </c>
      <c r="C95" s="328">
        <v>1511628</v>
      </c>
      <c r="D95" s="328">
        <v>1495511.7800834058</v>
      </c>
      <c r="E95" s="330">
        <f t="shared" si="2"/>
        <v>-16116.219916594215</v>
      </c>
      <c r="F95" s="329">
        <f t="shared" si="3"/>
        <v>-1.0661498673347024E-2</v>
      </c>
      <c r="G95" s="585"/>
      <c r="H95" s="587"/>
    </row>
    <row r="96" spans="1:8" s="306" customFormat="1" x14ac:dyDescent="0.3">
      <c r="A96" s="447">
        <v>550</v>
      </c>
      <c r="B96" s="304" t="s">
        <v>620</v>
      </c>
      <c r="C96" s="328">
        <v>1246618</v>
      </c>
      <c r="D96" s="328">
        <v>1246986.7956651917</v>
      </c>
      <c r="E96" s="330">
        <f t="shared" si="2"/>
        <v>368.79566519171931</v>
      </c>
      <c r="F96" s="329">
        <f t="shared" si="3"/>
        <v>2.9583694860151169E-4</v>
      </c>
      <c r="G96" s="585"/>
      <c r="H96" s="587"/>
    </row>
    <row r="97" spans="1:8" s="306" customFormat="1" x14ac:dyDescent="0.3">
      <c r="A97" s="447">
        <v>610</v>
      </c>
      <c r="B97" s="304" t="s">
        <v>622</v>
      </c>
      <c r="C97" s="328">
        <v>541739</v>
      </c>
      <c r="D97" s="328">
        <v>535827.38254919148</v>
      </c>
      <c r="E97" s="330">
        <f t="shared" si="2"/>
        <v>-5911.6174508085242</v>
      </c>
      <c r="F97" s="329">
        <f t="shared" si="3"/>
        <v>-1.0912298082302593E-2</v>
      </c>
      <c r="G97" s="585"/>
      <c r="H97" s="587"/>
    </row>
    <row r="98" spans="1:8" s="306" customFormat="1" x14ac:dyDescent="0.3">
      <c r="A98" s="447">
        <v>272</v>
      </c>
      <c r="B98" s="304" t="s">
        <v>624</v>
      </c>
      <c r="C98" s="328">
        <v>472726</v>
      </c>
      <c r="D98" s="328">
        <v>468508.59798196412</v>
      </c>
      <c r="E98" s="330">
        <f t="shared" si="2"/>
        <v>-4217.4020180358784</v>
      </c>
      <c r="F98" s="329">
        <f t="shared" si="3"/>
        <v>-8.9214513651372646E-3</v>
      </c>
      <c r="G98" s="585"/>
      <c r="H98" s="587"/>
    </row>
    <row r="99" spans="1:8" s="306" customFormat="1" x14ac:dyDescent="0.3">
      <c r="A99" s="305">
        <v>798</v>
      </c>
      <c r="B99" s="304" t="s">
        <v>626</v>
      </c>
      <c r="C99" s="328">
        <v>954188</v>
      </c>
      <c r="D99" s="328">
        <v>950049.27883108903</v>
      </c>
      <c r="E99" s="330">
        <f t="shared" si="2"/>
        <v>-4138.7211689109681</v>
      </c>
      <c r="F99" s="329">
        <f t="shared" si="3"/>
        <v>-4.3374273926217559E-3</v>
      </c>
      <c r="G99" s="585"/>
      <c r="H99" s="587"/>
    </row>
    <row r="100" spans="1:8" s="306" customFormat="1" x14ac:dyDescent="0.3">
      <c r="A100" s="447">
        <v>620</v>
      </c>
      <c r="B100" s="304" t="s">
        <v>627</v>
      </c>
      <c r="C100" s="328">
        <v>1487630</v>
      </c>
      <c r="D100" s="328">
        <v>1467471.4872843223</v>
      </c>
      <c r="E100" s="330">
        <f t="shared" si="2"/>
        <v>-20158.512715677731</v>
      </c>
      <c r="F100" s="329">
        <f t="shared" si="3"/>
        <v>-1.3550757053620679E-2</v>
      </c>
      <c r="G100" s="585"/>
      <c r="H100" s="587"/>
    </row>
    <row r="101" spans="1:8" s="306" customFormat="1" x14ac:dyDescent="0.3">
      <c r="A101" s="447">
        <v>630</v>
      </c>
      <c r="B101" s="304" t="s">
        <v>629</v>
      </c>
      <c r="C101" s="328">
        <v>7941545</v>
      </c>
      <c r="D101" s="328">
        <v>7789215.7736577932</v>
      </c>
      <c r="E101" s="330">
        <f t="shared" si="2"/>
        <v>-152329.22634220682</v>
      </c>
      <c r="F101" s="329">
        <f t="shared" si="3"/>
        <v>-1.9181308717914063E-2</v>
      </c>
      <c r="G101" s="585"/>
      <c r="H101" s="587"/>
    </row>
    <row r="102" spans="1:8" s="306" customFormat="1" x14ac:dyDescent="0.3">
      <c r="A102" s="447">
        <v>640</v>
      </c>
      <c r="B102" s="304" t="s">
        <v>631</v>
      </c>
      <c r="C102" s="328">
        <v>132667</v>
      </c>
      <c r="D102" s="328">
        <v>128513.24249488568</v>
      </c>
      <c r="E102" s="330">
        <f t="shared" si="2"/>
        <v>-4153.7575051143212</v>
      </c>
      <c r="F102" s="329">
        <f t="shared" si="3"/>
        <v>-3.1309651270582141E-2</v>
      </c>
      <c r="G102" s="585"/>
      <c r="H102" s="587"/>
    </row>
    <row r="103" spans="1:8" s="306" customFormat="1" x14ac:dyDescent="0.3">
      <c r="A103" s="447">
        <v>650</v>
      </c>
      <c r="B103" s="304" t="s">
        <v>633</v>
      </c>
      <c r="C103" s="328">
        <v>895609</v>
      </c>
      <c r="D103" s="328">
        <v>869431.15582726325</v>
      </c>
      <c r="E103" s="330">
        <f t="shared" si="2"/>
        <v>-26177.844172736746</v>
      </c>
      <c r="F103" s="329">
        <f t="shared" si="3"/>
        <v>-2.92290990518594E-2</v>
      </c>
      <c r="G103" s="585"/>
      <c r="H103" s="587"/>
    </row>
    <row r="104" spans="1:8" s="306" customFormat="1" x14ac:dyDescent="0.3">
      <c r="A104" s="447">
        <v>751</v>
      </c>
      <c r="B104" s="304" t="s">
        <v>635</v>
      </c>
      <c r="C104" s="328">
        <v>1785389</v>
      </c>
      <c r="D104" s="328">
        <v>1687982.5021416342</v>
      </c>
      <c r="E104" s="330">
        <f t="shared" si="2"/>
        <v>-97406.497858365765</v>
      </c>
      <c r="F104" s="329">
        <f t="shared" si="3"/>
        <v>-5.4557577008912769E-2</v>
      </c>
      <c r="G104" s="585"/>
      <c r="H104" s="587"/>
    </row>
    <row r="105" spans="1:8" s="306" customFormat="1" x14ac:dyDescent="0.3">
      <c r="A105" s="447">
        <v>151</v>
      </c>
      <c r="B105" s="304" t="s">
        <v>637</v>
      </c>
      <c r="C105" s="328">
        <v>604021</v>
      </c>
      <c r="D105" s="328">
        <v>604511.50337234733</v>
      </c>
      <c r="E105" s="330">
        <f t="shared" si="2"/>
        <v>490.50337234733161</v>
      </c>
      <c r="F105" s="329">
        <f t="shared" si="3"/>
        <v>8.1206344207789395E-4</v>
      </c>
      <c r="G105" s="585"/>
      <c r="H105" s="587"/>
    </row>
    <row r="106" spans="1:8" s="306" customFormat="1" x14ac:dyDescent="0.3">
      <c r="A106" s="447">
        <v>12</v>
      </c>
      <c r="B106" s="304" t="s">
        <v>639</v>
      </c>
      <c r="C106" s="328">
        <v>949633</v>
      </c>
      <c r="D106" s="328">
        <v>933648.38252199441</v>
      </c>
      <c r="E106" s="330">
        <f t="shared" si="2"/>
        <v>-15984.617478005588</v>
      </c>
      <c r="F106" s="329">
        <f t="shared" si="3"/>
        <v>-1.683241576272685E-2</v>
      </c>
      <c r="G106" s="585"/>
      <c r="H106" s="587"/>
    </row>
    <row r="107" spans="1:8" s="306" customFormat="1" x14ac:dyDescent="0.3">
      <c r="A107" s="447">
        <v>660</v>
      </c>
      <c r="B107" s="304" t="s">
        <v>641</v>
      </c>
      <c r="C107" s="328">
        <v>787286</v>
      </c>
      <c r="D107" s="328">
        <v>777735.93250140746</v>
      </c>
      <c r="E107" s="330">
        <f t="shared" si="2"/>
        <v>-9550.0674985925434</v>
      </c>
      <c r="F107" s="329">
        <f t="shared" si="3"/>
        <v>-1.2130366218366061E-2</v>
      </c>
      <c r="G107" s="585"/>
      <c r="H107" s="587"/>
    </row>
    <row r="108" spans="1:8" s="306" customFormat="1" x14ac:dyDescent="0.3">
      <c r="A108" s="447">
        <v>761</v>
      </c>
      <c r="B108" s="304" t="s">
        <v>643</v>
      </c>
      <c r="C108" s="328">
        <v>315666</v>
      </c>
      <c r="D108" s="328">
        <v>316127.30912532727</v>
      </c>
      <c r="E108" s="330">
        <f t="shared" si="2"/>
        <v>461.30912532727234</v>
      </c>
      <c r="F108" s="329">
        <f t="shared" si="3"/>
        <v>1.4613836312028293E-3</v>
      </c>
      <c r="G108" s="585"/>
      <c r="H108" s="587"/>
    </row>
    <row r="109" spans="1:8" s="306" customFormat="1" x14ac:dyDescent="0.3">
      <c r="A109" s="447">
        <v>670</v>
      </c>
      <c r="B109" s="304" t="s">
        <v>645</v>
      </c>
      <c r="C109" s="328">
        <v>810197</v>
      </c>
      <c r="D109" s="328">
        <v>827863.5751533939</v>
      </c>
      <c r="E109" s="330">
        <f t="shared" si="2"/>
        <v>17666.575153393904</v>
      </c>
      <c r="F109" s="329">
        <f t="shared" si="3"/>
        <v>2.1805283348857011E-2</v>
      </c>
      <c r="G109" s="585"/>
      <c r="H109" s="587"/>
    </row>
    <row r="110" spans="1:8" s="306" customFormat="1" x14ac:dyDescent="0.3">
      <c r="A110" s="447">
        <v>401</v>
      </c>
      <c r="B110" s="304" t="s">
        <v>647</v>
      </c>
      <c r="C110" s="328">
        <v>589455</v>
      </c>
      <c r="D110" s="328">
        <v>585593.18259260198</v>
      </c>
      <c r="E110" s="330">
        <f t="shared" si="2"/>
        <v>-3861.817407398019</v>
      </c>
      <c r="F110" s="329">
        <f t="shared" si="3"/>
        <v>-6.551505046861964E-3</v>
      </c>
      <c r="G110" s="585"/>
      <c r="H110" s="587"/>
    </row>
    <row r="111" spans="1:8" s="306" customFormat="1" x14ac:dyDescent="0.3">
      <c r="A111" s="447">
        <v>680</v>
      </c>
      <c r="B111" s="304" t="s">
        <v>649</v>
      </c>
      <c r="C111" s="328">
        <v>442303</v>
      </c>
      <c r="D111" s="328">
        <v>442277.12584139814</v>
      </c>
      <c r="E111" s="330">
        <f t="shared" si="2"/>
        <v>-25.874158601858653</v>
      </c>
      <c r="F111" s="329">
        <f t="shared" si="3"/>
        <v>-5.8498718303648523E-5</v>
      </c>
      <c r="G111" s="585"/>
      <c r="H111" s="587"/>
    </row>
    <row r="112" spans="1:8" s="306" customFormat="1" x14ac:dyDescent="0.3">
      <c r="A112" s="447">
        <v>690</v>
      </c>
      <c r="B112" s="304" t="s">
        <v>651</v>
      </c>
      <c r="C112" s="328">
        <v>182741</v>
      </c>
      <c r="D112" s="328">
        <v>180940.30418287631</v>
      </c>
      <c r="E112" s="330">
        <f t="shared" si="2"/>
        <v>-1800.6958171236911</v>
      </c>
      <c r="F112" s="329">
        <f t="shared" si="3"/>
        <v>-9.8538139614191174E-3</v>
      </c>
      <c r="G112" s="585"/>
      <c r="H112" s="587"/>
    </row>
    <row r="113" spans="1:8" s="306" customFormat="1" x14ac:dyDescent="0.3">
      <c r="A113" s="447">
        <v>700</v>
      </c>
      <c r="B113" s="304" t="s">
        <v>653</v>
      </c>
      <c r="C113" s="328">
        <v>654532</v>
      </c>
      <c r="D113" s="328">
        <v>631152.60520745791</v>
      </c>
      <c r="E113" s="330">
        <f t="shared" si="2"/>
        <v>-23379.394792542094</v>
      </c>
      <c r="F113" s="329">
        <f t="shared" si="3"/>
        <v>-3.5719254051050357E-2</v>
      </c>
      <c r="G113" s="585"/>
      <c r="H113" s="587"/>
    </row>
    <row r="114" spans="1:8" s="306" customFormat="1" x14ac:dyDescent="0.3">
      <c r="A114" s="447">
        <v>710</v>
      </c>
      <c r="B114" s="304" t="s">
        <v>655</v>
      </c>
      <c r="C114" s="328">
        <v>2791200</v>
      </c>
      <c r="D114" s="328">
        <v>2754369.7184835556</v>
      </c>
      <c r="E114" s="330">
        <f t="shared" si="2"/>
        <v>-36830.281516444404</v>
      </c>
      <c r="F114" s="329">
        <f t="shared" si="3"/>
        <v>-1.3195142417757382E-2</v>
      </c>
      <c r="G114" s="585"/>
      <c r="H114" s="587"/>
    </row>
    <row r="115" spans="1:8" s="306" customFormat="1" x14ac:dyDescent="0.3">
      <c r="A115" s="447">
        <v>720</v>
      </c>
      <c r="B115" s="304" t="s">
        <v>657</v>
      </c>
      <c r="C115" s="328">
        <v>1315013</v>
      </c>
      <c r="D115" s="328">
        <v>1296130.7749015084</v>
      </c>
      <c r="E115" s="330">
        <f t="shared" si="2"/>
        <v>-18882.225098491646</v>
      </c>
      <c r="F115" s="329">
        <f t="shared" si="3"/>
        <v>-1.4358964587035753E-2</v>
      </c>
      <c r="G115" s="585"/>
      <c r="H115" s="587"/>
    </row>
    <row r="116" spans="1:8" s="306" customFormat="1" x14ac:dyDescent="0.3">
      <c r="A116" s="447">
        <v>581</v>
      </c>
      <c r="B116" s="304" t="s">
        <v>659</v>
      </c>
      <c r="C116" s="328">
        <v>77103</v>
      </c>
      <c r="D116" s="328">
        <v>77088.417921409346</v>
      </c>
      <c r="E116" s="330">
        <f t="shared" si="2"/>
        <v>-14.582078590654419</v>
      </c>
      <c r="F116" s="329">
        <f t="shared" si="3"/>
        <v>-1.8912465910087052E-4</v>
      </c>
      <c r="G116" s="585"/>
      <c r="H116" s="587"/>
    </row>
    <row r="117" spans="1:8" s="306" customFormat="1" x14ac:dyDescent="0.3">
      <c r="A117" s="447">
        <v>730</v>
      </c>
      <c r="B117" s="304" t="s">
        <v>661</v>
      </c>
      <c r="C117" s="328">
        <v>1804562</v>
      </c>
      <c r="D117" s="328">
        <v>1766351.6221167683</v>
      </c>
      <c r="E117" s="330">
        <f t="shared" si="2"/>
        <v>-38210.377883231733</v>
      </c>
      <c r="F117" s="329">
        <f t="shared" si="3"/>
        <v>-2.1174322568707382E-2</v>
      </c>
      <c r="G117" s="585"/>
      <c r="H117" s="587"/>
    </row>
    <row r="118" spans="1:8" s="306" customFormat="1" x14ac:dyDescent="0.3">
      <c r="A118" s="447">
        <v>740</v>
      </c>
      <c r="B118" s="304" t="s">
        <v>663</v>
      </c>
      <c r="C118" s="328">
        <v>2022938</v>
      </c>
      <c r="D118" s="328">
        <v>1966518.5925363803</v>
      </c>
      <c r="E118" s="330">
        <f t="shared" si="2"/>
        <v>-56419.407463619718</v>
      </c>
      <c r="F118" s="329">
        <f t="shared" si="3"/>
        <v>-2.7889835211766113E-2</v>
      </c>
      <c r="G118" s="585"/>
      <c r="H118" s="587"/>
    </row>
    <row r="119" spans="1:8" s="306" customFormat="1" x14ac:dyDescent="0.3">
      <c r="A119" s="447">
        <v>371</v>
      </c>
      <c r="B119" s="304" t="s">
        <v>665</v>
      </c>
      <c r="C119" s="328">
        <v>243387</v>
      </c>
      <c r="D119" s="328">
        <v>249264.90019872363</v>
      </c>
      <c r="E119" s="330">
        <f t="shared" si="2"/>
        <v>5877.9001987236261</v>
      </c>
      <c r="F119" s="329">
        <f t="shared" si="3"/>
        <v>2.4150427914077687E-2</v>
      </c>
      <c r="G119" s="585"/>
      <c r="H119" s="587"/>
    </row>
    <row r="120" spans="1:8" s="306" customFormat="1" x14ac:dyDescent="0.3">
      <c r="A120" s="447">
        <v>750</v>
      </c>
      <c r="B120" s="304" t="s">
        <v>667</v>
      </c>
      <c r="C120" s="328">
        <v>5776349</v>
      </c>
      <c r="D120" s="328">
        <v>5831355.7043178938</v>
      </c>
      <c r="E120" s="330">
        <f t="shared" si="2"/>
        <v>55006.704317893833</v>
      </c>
      <c r="F120" s="329">
        <f t="shared" si="3"/>
        <v>9.5227459971504204E-3</v>
      </c>
      <c r="G120" s="585"/>
      <c r="H120" s="587"/>
    </row>
    <row r="121" spans="1:8" s="306" customFormat="1" x14ac:dyDescent="0.3">
      <c r="A121" s="447">
        <v>760</v>
      </c>
      <c r="B121" s="304" t="s">
        <v>669</v>
      </c>
      <c r="C121" s="328">
        <v>1064025</v>
      </c>
      <c r="D121" s="328">
        <v>1064024.6032454502</v>
      </c>
      <c r="E121" s="330">
        <f t="shared" si="2"/>
        <v>-0.3967545498162508</v>
      </c>
      <c r="F121" s="329">
        <f t="shared" si="3"/>
        <v>-3.7288085319071525E-7</v>
      </c>
      <c r="G121" s="585"/>
      <c r="H121" s="587"/>
    </row>
    <row r="122" spans="1:8" s="306" customFormat="1" x14ac:dyDescent="0.3">
      <c r="A122" s="447">
        <v>770</v>
      </c>
      <c r="B122" s="304" t="s">
        <v>671</v>
      </c>
      <c r="C122" s="328">
        <v>676348</v>
      </c>
      <c r="D122" s="328">
        <v>663317.0696648598</v>
      </c>
      <c r="E122" s="330">
        <f t="shared" si="2"/>
        <v>-13030.930335140205</v>
      </c>
      <c r="F122" s="329">
        <f t="shared" si="3"/>
        <v>-1.9266605852520012E-2</v>
      </c>
      <c r="G122" s="585"/>
      <c r="H122" s="587"/>
    </row>
    <row r="123" spans="1:8" s="306" customFormat="1" x14ac:dyDescent="0.3">
      <c r="A123" s="447">
        <v>780</v>
      </c>
      <c r="B123" s="304" t="s">
        <v>673</v>
      </c>
      <c r="C123" s="328">
        <v>3749729</v>
      </c>
      <c r="D123" s="328">
        <v>3666475.0054512154</v>
      </c>
      <c r="E123" s="330">
        <f t="shared" si="2"/>
        <v>-83253.994548784569</v>
      </c>
      <c r="F123" s="329">
        <f t="shared" si="3"/>
        <v>-2.2202669725941412E-2</v>
      </c>
      <c r="G123" s="585"/>
      <c r="H123" s="587"/>
    </row>
    <row r="124" spans="1:8" s="306" customFormat="1" x14ac:dyDescent="0.3">
      <c r="A124" s="305">
        <v>792</v>
      </c>
      <c r="B124" s="304" t="s">
        <v>675</v>
      </c>
      <c r="C124" s="328">
        <v>64688794</v>
      </c>
      <c r="D124" s="328">
        <v>67025716.494769245</v>
      </c>
      <c r="E124" s="330">
        <f t="shared" si="2"/>
        <v>2336922.4947692454</v>
      </c>
      <c r="F124" s="329">
        <f t="shared" si="3"/>
        <v>3.6125615431464767E-2</v>
      </c>
      <c r="G124" s="585"/>
      <c r="H124" s="587"/>
    </row>
    <row r="125" spans="1:8" s="306" customFormat="1" x14ac:dyDescent="0.3">
      <c r="A125" s="447">
        <v>800</v>
      </c>
      <c r="B125" s="304" t="s">
        <v>676</v>
      </c>
      <c r="C125" s="328">
        <v>655489</v>
      </c>
      <c r="D125" s="328">
        <v>655296.70974638953</v>
      </c>
      <c r="E125" s="330">
        <f t="shared" si="2"/>
        <v>-192.29025361046661</v>
      </c>
      <c r="F125" s="329">
        <f t="shared" si="3"/>
        <v>-2.9335389855583634E-4</v>
      </c>
      <c r="G125" s="585"/>
      <c r="H125" s="587"/>
    </row>
    <row r="126" spans="1:8" s="306" customFormat="1" x14ac:dyDescent="0.3">
      <c r="A126" s="447">
        <v>95</v>
      </c>
      <c r="B126" s="304" t="s">
        <v>678</v>
      </c>
      <c r="C126" s="328">
        <v>118754</v>
      </c>
      <c r="D126" s="328">
        <v>115347.43529880718</v>
      </c>
      <c r="E126" s="330">
        <f t="shared" si="2"/>
        <v>-3406.5647011928231</v>
      </c>
      <c r="F126" s="329">
        <f t="shared" si="3"/>
        <v>-2.8685894379918343E-2</v>
      </c>
      <c r="G126" s="585"/>
      <c r="H126" s="587"/>
    </row>
    <row r="127" spans="1:8" s="306" customFormat="1" x14ac:dyDescent="0.3">
      <c r="A127" s="305">
        <v>986</v>
      </c>
      <c r="B127" s="304" t="s">
        <v>421</v>
      </c>
      <c r="C127" s="328">
        <v>489972</v>
      </c>
      <c r="D127" s="328">
        <v>512092.49367196299</v>
      </c>
      <c r="E127" s="330">
        <f t="shared" si="2"/>
        <v>22120.493671962991</v>
      </c>
      <c r="F127" s="329">
        <f t="shared" si="3"/>
        <v>4.5146444433483937E-2</v>
      </c>
      <c r="G127" s="585"/>
      <c r="H127" s="587"/>
    </row>
    <row r="128" spans="1:8" s="306" customFormat="1" x14ac:dyDescent="0.3">
      <c r="A128" s="447">
        <v>810</v>
      </c>
      <c r="B128" s="304" t="s">
        <v>680</v>
      </c>
      <c r="C128" s="328">
        <v>494223</v>
      </c>
      <c r="D128" s="328">
        <v>486028.31125085521</v>
      </c>
      <c r="E128" s="330">
        <f t="shared" si="2"/>
        <v>-8194.6887491447851</v>
      </c>
      <c r="F128" s="329">
        <f t="shared" si="3"/>
        <v>-1.6580953838944739E-2</v>
      </c>
      <c r="G128" s="585"/>
      <c r="H128" s="587"/>
    </row>
    <row r="129" spans="1:8" s="306" customFormat="1" x14ac:dyDescent="0.3">
      <c r="A129" s="447">
        <v>820</v>
      </c>
      <c r="B129" s="304" t="s">
        <v>682</v>
      </c>
      <c r="C129" s="328">
        <v>2774917</v>
      </c>
      <c r="D129" s="328">
        <v>2745546.3801583252</v>
      </c>
      <c r="E129" s="330">
        <f t="shared" si="2"/>
        <v>-29370.619841674808</v>
      </c>
      <c r="F129" s="329">
        <f t="shared" si="3"/>
        <v>-1.0584323726322196E-2</v>
      </c>
      <c r="G129" s="585"/>
      <c r="H129" s="587"/>
    </row>
    <row r="130" spans="1:8" s="306" customFormat="1" x14ac:dyDescent="0.3">
      <c r="A130" s="447">
        <v>830</v>
      </c>
      <c r="B130" s="304" t="s">
        <v>684</v>
      </c>
      <c r="C130" s="328">
        <v>4282047</v>
      </c>
      <c r="D130" s="328">
        <v>4191353.8191509815</v>
      </c>
      <c r="E130" s="330">
        <f t="shared" si="2"/>
        <v>-90693.180849018507</v>
      </c>
      <c r="F130" s="329">
        <f t="shared" si="3"/>
        <v>-2.1179865809277318E-2</v>
      </c>
      <c r="G130" s="585"/>
      <c r="H130" s="587"/>
    </row>
    <row r="131" spans="1:8" s="306" customFormat="1" x14ac:dyDescent="0.3">
      <c r="A131" s="447">
        <v>621</v>
      </c>
      <c r="B131" s="304" t="s">
        <v>686</v>
      </c>
      <c r="C131" s="328">
        <v>425160</v>
      </c>
      <c r="D131" s="328">
        <v>404213.27077083028</v>
      </c>
      <c r="E131" s="330">
        <f t="shared" si="2"/>
        <v>-20946.729229169723</v>
      </c>
      <c r="F131" s="329">
        <f t="shared" si="3"/>
        <v>-4.9267873810259016E-2</v>
      </c>
      <c r="G131" s="585"/>
      <c r="H131" s="587"/>
    </row>
    <row r="132" spans="1:8" s="306" customFormat="1" x14ac:dyDescent="0.3">
      <c r="A132" s="447">
        <v>840</v>
      </c>
      <c r="B132" s="304" t="s">
        <v>688</v>
      </c>
      <c r="C132" s="328">
        <v>2396907</v>
      </c>
      <c r="D132" s="328">
        <v>2376724.5311957584</v>
      </c>
      <c r="E132" s="330">
        <f t="shared" si="2"/>
        <v>-20182.468804241624</v>
      </c>
      <c r="F132" s="329">
        <f t="shared" si="3"/>
        <v>-8.4202135519824608E-3</v>
      </c>
      <c r="G132" s="585"/>
      <c r="H132" s="587"/>
    </row>
    <row r="133" spans="1:8" s="306" customFormat="1" x14ac:dyDescent="0.3">
      <c r="A133" s="447">
        <v>273</v>
      </c>
      <c r="B133" s="304" t="s">
        <v>690</v>
      </c>
      <c r="C133" s="328">
        <v>394977</v>
      </c>
      <c r="D133" s="328">
        <v>383945.34255785838</v>
      </c>
      <c r="E133" s="330">
        <f t="shared" si="2"/>
        <v>-11031.657442141615</v>
      </c>
      <c r="F133" s="329">
        <f t="shared" si="3"/>
        <v>-2.7929872985367796E-2</v>
      </c>
      <c r="G133" s="585"/>
      <c r="H133" s="587"/>
    </row>
    <row r="134" spans="1:8" s="306" customFormat="1" x14ac:dyDescent="0.3">
      <c r="A134" s="447">
        <v>850</v>
      </c>
      <c r="B134" s="304" t="s">
        <v>692</v>
      </c>
      <c r="C134" s="328">
        <v>293788</v>
      </c>
      <c r="D134" s="328">
        <v>287304.21543405869</v>
      </c>
      <c r="E134" s="330">
        <f t="shared" ref="E134:E151" si="4">D134-C134</f>
        <v>-6483.7845659413142</v>
      </c>
      <c r="F134" s="329">
        <f t="shared" si="3"/>
        <v>-2.2069603135394619E-2</v>
      </c>
      <c r="G134" s="585"/>
      <c r="H134" s="587"/>
    </row>
    <row r="135" spans="1:8" s="306" customFormat="1" x14ac:dyDescent="0.3">
      <c r="A135" s="447">
        <v>162</v>
      </c>
      <c r="B135" s="304" t="s">
        <v>694</v>
      </c>
      <c r="C135" s="328">
        <v>960220</v>
      </c>
      <c r="D135" s="328">
        <v>942799.98287204641</v>
      </c>
      <c r="E135" s="330">
        <f t="shared" si="4"/>
        <v>-17420.017127953586</v>
      </c>
      <c r="F135" s="329">
        <f t="shared" ref="F135:F152" si="5">(D135-C135)/C135</f>
        <v>-1.8141693703477939E-2</v>
      </c>
      <c r="G135" s="585"/>
      <c r="H135" s="587"/>
    </row>
    <row r="136" spans="1:8" s="306" customFormat="1" x14ac:dyDescent="0.3">
      <c r="A136" s="447">
        <v>860</v>
      </c>
      <c r="B136" s="304" t="s">
        <v>696</v>
      </c>
      <c r="C136" s="328">
        <v>624855</v>
      </c>
      <c r="D136" s="328">
        <v>624979.32405498368</v>
      </c>
      <c r="E136" s="330">
        <f t="shared" si="4"/>
        <v>124.32405498367734</v>
      </c>
      <c r="F136" s="329">
        <f t="shared" si="5"/>
        <v>1.9896464777216689E-4</v>
      </c>
      <c r="G136" s="585"/>
      <c r="H136" s="587"/>
    </row>
    <row r="137" spans="1:8" s="306" customFormat="1" x14ac:dyDescent="0.3">
      <c r="A137" s="447">
        <v>661</v>
      </c>
      <c r="B137" s="304" t="s">
        <v>698</v>
      </c>
      <c r="C137" s="328">
        <v>708477</v>
      </c>
      <c r="D137" s="328">
        <v>672441.51631876908</v>
      </c>
      <c r="E137" s="330">
        <f t="shared" si="4"/>
        <v>-36035.483681230922</v>
      </c>
      <c r="F137" s="329">
        <f t="shared" si="5"/>
        <v>-5.0863307744966911E-2</v>
      </c>
      <c r="G137" s="585"/>
      <c r="H137" s="587"/>
    </row>
    <row r="138" spans="1:8" s="306" customFormat="1" x14ac:dyDescent="0.3">
      <c r="A138" s="447">
        <v>870</v>
      </c>
      <c r="B138" s="304" t="s">
        <v>700</v>
      </c>
      <c r="C138" s="328">
        <v>1083797</v>
      </c>
      <c r="D138" s="328">
        <v>1055528.4817875966</v>
      </c>
      <c r="E138" s="330">
        <f t="shared" si="4"/>
        <v>-28268.518212403404</v>
      </c>
      <c r="F138" s="329">
        <f t="shared" si="5"/>
        <v>-2.6082853350215405E-2</v>
      </c>
      <c r="G138" s="585"/>
      <c r="H138" s="587"/>
    </row>
    <row r="139" spans="1:8" s="306" customFormat="1" x14ac:dyDescent="0.3">
      <c r="A139" s="447">
        <v>880</v>
      </c>
      <c r="B139" s="304" t="s">
        <v>702</v>
      </c>
      <c r="C139" s="328">
        <v>275199</v>
      </c>
      <c r="D139" s="328">
        <v>274352.35606028046</v>
      </c>
      <c r="E139" s="330">
        <f t="shared" si="4"/>
        <v>-846.64393971953541</v>
      </c>
      <c r="F139" s="329">
        <f t="shared" si="5"/>
        <v>-3.0764789832795009E-3</v>
      </c>
      <c r="G139" s="585"/>
      <c r="H139" s="587"/>
    </row>
    <row r="140" spans="1:8" s="306" customFormat="1" x14ac:dyDescent="0.3">
      <c r="A140" s="447">
        <v>890</v>
      </c>
      <c r="B140" s="304" t="s">
        <v>704</v>
      </c>
      <c r="C140" s="328">
        <v>2498110</v>
      </c>
      <c r="D140" s="328">
        <v>2494551.0404650662</v>
      </c>
      <c r="E140" s="330">
        <f t="shared" si="4"/>
        <v>-3558.9595349337906</v>
      </c>
      <c r="F140" s="329">
        <f t="shared" si="5"/>
        <v>-1.4246608575818481E-3</v>
      </c>
      <c r="G140" s="585"/>
      <c r="H140" s="587"/>
    </row>
    <row r="141" spans="1:8" s="306" customFormat="1" x14ac:dyDescent="0.3">
      <c r="A141" s="447">
        <v>900</v>
      </c>
      <c r="B141" s="304" t="s">
        <v>706</v>
      </c>
      <c r="C141" s="328">
        <v>1606899</v>
      </c>
      <c r="D141" s="328">
        <v>1593655.8098304847</v>
      </c>
      <c r="E141" s="330">
        <f t="shared" si="4"/>
        <v>-13243.190169515321</v>
      </c>
      <c r="F141" s="329">
        <f t="shared" si="5"/>
        <v>-8.2414577204387579E-3</v>
      </c>
      <c r="G141" s="585"/>
      <c r="H141" s="587"/>
    </row>
    <row r="142" spans="1:8" x14ac:dyDescent="0.3">
      <c r="A142" s="447">
        <v>910</v>
      </c>
      <c r="B142" s="304" t="s">
        <v>708</v>
      </c>
      <c r="C142" s="328">
        <v>660850</v>
      </c>
      <c r="D142" s="328">
        <v>639826.00551891257</v>
      </c>
      <c r="E142" s="330">
        <f t="shared" si="4"/>
        <v>-21023.994481087429</v>
      </c>
      <c r="F142" s="329">
        <f t="shared" si="5"/>
        <v>-3.1813565076927335E-2</v>
      </c>
      <c r="G142" s="586"/>
      <c r="H142" s="587"/>
    </row>
    <row r="143" spans="1:8" x14ac:dyDescent="0.3">
      <c r="A143" s="447">
        <v>920</v>
      </c>
      <c r="B143" s="304" t="s">
        <v>710</v>
      </c>
      <c r="C143" s="328">
        <v>1163763</v>
      </c>
      <c r="D143" s="328">
        <v>1158162.9431761247</v>
      </c>
      <c r="E143" s="330">
        <f t="shared" si="4"/>
        <v>-5600.0568238752894</v>
      </c>
      <c r="F143" s="329">
        <f t="shared" si="5"/>
        <v>-4.8120251493433712E-3</v>
      </c>
      <c r="G143" s="586"/>
      <c r="H143" s="587"/>
    </row>
    <row r="144" spans="1:8" s="306" customFormat="1" x14ac:dyDescent="0.3">
      <c r="A144" s="447">
        <v>97</v>
      </c>
      <c r="B144" s="304" t="s">
        <v>712</v>
      </c>
      <c r="C144" s="328">
        <v>317235</v>
      </c>
      <c r="D144" s="328">
        <v>310619.71103075746</v>
      </c>
      <c r="E144" s="330">
        <f t="shared" si="4"/>
        <v>-6615.2889692425379</v>
      </c>
      <c r="F144" s="329">
        <f t="shared" si="5"/>
        <v>-2.0852960641929603E-2</v>
      </c>
      <c r="G144" s="585"/>
      <c r="H144" s="587"/>
    </row>
    <row r="145" spans="1:8" x14ac:dyDescent="0.3">
      <c r="A145" s="447">
        <v>930</v>
      </c>
      <c r="B145" s="304" t="s">
        <v>714</v>
      </c>
      <c r="C145" s="328">
        <v>1166916</v>
      </c>
      <c r="D145" s="328">
        <v>1165161.689137388</v>
      </c>
      <c r="E145" s="330">
        <f t="shared" si="4"/>
        <v>-1754.3108626119792</v>
      </c>
      <c r="F145" s="329">
        <f t="shared" si="5"/>
        <v>-1.5033737326525468E-3</v>
      </c>
      <c r="G145" s="586"/>
      <c r="H145" s="587"/>
    </row>
    <row r="146" spans="1:8" x14ac:dyDescent="0.3">
      <c r="A146" s="447">
        <v>940</v>
      </c>
      <c r="B146" s="304" t="s">
        <v>716</v>
      </c>
      <c r="C146" s="328">
        <v>682249</v>
      </c>
      <c r="D146" s="328">
        <v>695686.72796022799</v>
      </c>
      <c r="E146" s="330">
        <f t="shared" si="4"/>
        <v>13437.727960227989</v>
      </c>
      <c r="F146" s="329">
        <f t="shared" si="5"/>
        <v>1.9696222288677578E-2</v>
      </c>
      <c r="G146" s="586"/>
      <c r="H146" s="587"/>
    </row>
    <row r="147" spans="1:8" x14ac:dyDescent="0.3">
      <c r="A147" s="447">
        <v>950</v>
      </c>
      <c r="B147" s="304" t="s">
        <v>718</v>
      </c>
      <c r="C147" s="328">
        <v>1691764</v>
      </c>
      <c r="D147" s="328">
        <v>1672365.1505361334</v>
      </c>
      <c r="E147" s="330">
        <f t="shared" si="4"/>
        <v>-19398.849463866558</v>
      </c>
      <c r="F147" s="329">
        <f t="shared" si="5"/>
        <v>-1.1466640420216152E-2</v>
      </c>
      <c r="G147" s="586"/>
      <c r="H147" s="587"/>
    </row>
    <row r="148" spans="1:8" x14ac:dyDescent="0.3">
      <c r="A148" s="447">
        <v>961</v>
      </c>
      <c r="B148" s="304" t="s">
        <v>442</v>
      </c>
      <c r="C148" s="328">
        <v>180728</v>
      </c>
      <c r="D148" s="328">
        <v>178353.16049726773</v>
      </c>
      <c r="E148" s="330">
        <f t="shared" si="4"/>
        <v>-2374.8395027322695</v>
      </c>
      <c r="F148" s="329">
        <f t="shared" si="5"/>
        <v>-1.3140407146276557E-2</v>
      </c>
      <c r="G148" s="586"/>
      <c r="H148" s="587"/>
    </row>
    <row r="149" spans="1:8" s="306" customFormat="1" x14ac:dyDescent="0.3">
      <c r="A149" s="447">
        <v>963</v>
      </c>
      <c r="B149" s="304" t="s">
        <v>722</v>
      </c>
      <c r="C149" s="328">
        <v>159947</v>
      </c>
      <c r="D149" s="328">
        <v>159393</v>
      </c>
      <c r="E149" s="330">
        <f t="shared" si="4"/>
        <v>-554</v>
      </c>
      <c r="F149" s="329">
        <f t="shared" si="5"/>
        <v>-3.4636473331791156E-3</v>
      </c>
      <c r="G149" s="585"/>
      <c r="H149" s="587"/>
    </row>
    <row r="150" spans="1:8" s="306" customFormat="1" x14ac:dyDescent="0.3">
      <c r="A150" s="447">
        <v>964</v>
      </c>
      <c r="B150" s="304" t="s">
        <v>724</v>
      </c>
      <c r="C150" s="328">
        <v>237816</v>
      </c>
      <c r="D150" s="328">
        <v>237265</v>
      </c>
      <c r="E150" s="330">
        <f t="shared" si="4"/>
        <v>-551</v>
      </c>
      <c r="F150" s="329">
        <f t="shared" si="5"/>
        <v>-2.3169172805866719E-3</v>
      </c>
      <c r="G150" s="588"/>
      <c r="H150" s="587"/>
    </row>
    <row r="151" spans="1:8" s="306" customFormat="1" ht="13.5" thickBot="1" x14ac:dyDescent="0.35">
      <c r="A151" s="447">
        <v>960</v>
      </c>
      <c r="B151" s="304" t="s">
        <v>726</v>
      </c>
      <c r="C151" s="584">
        <v>46565</v>
      </c>
      <c r="D151" s="584">
        <v>45914</v>
      </c>
      <c r="E151" s="583">
        <f t="shared" si="4"/>
        <v>-651</v>
      </c>
      <c r="F151" s="1102">
        <f t="shared" si="5"/>
        <v>-1.3980457425104693E-2</v>
      </c>
      <c r="G151" s="588"/>
      <c r="H151" s="587"/>
    </row>
    <row r="152" spans="1:8" x14ac:dyDescent="0.3">
      <c r="A152" s="447"/>
      <c r="B152" s="304" t="s">
        <v>767</v>
      </c>
      <c r="C152" s="1105">
        <f>SUM(C6:C151)</f>
        <v>297995552</v>
      </c>
      <c r="D152" s="1105">
        <f>SUM(D6:D151)</f>
        <v>298247816.86829621</v>
      </c>
      <c r="E152" s="666">
        <f>SUM(E6:E151)</f>
        <v>252264.86829621234</v>
      </c>
      <c r="F152" s="1100">
        <f t="shared" si="5"/>
        <v>8.4653903926796192E-4</v>
      </c>
      <c r="G152" s="586"/>
      <c r="H152" s="587"/>
    </row>
    <row r="153" spans="1:8" ht="14.5" hidden="1" x14ac:dyDescent="0.35">
      <c r="A153" s="325"/>
      <c r="B153" s="304"/>
      <c r="C153" s="1103"/>
      <c r="D153" s="1103"/>
      <c r="E153" s="1104"/>
      <c r="F153" s="1101"/>
    </row>
    <row r="154" spans="1:8" s="306" customFormat="1" ht="14.5" hidden="1" x14ac:dyDescent="0.35">
      <c r="A154" s="325"/>
      <c r="B154" s="304" t="s">
        <v>768</v>
      </c>
      <c r="C154" s="328">
        <v>1542372</v>
      </c>
      <c r="D154" s="328"/>
      <c r="E154" s="328" t="e">
        <f>C154-#REF!</f>
        <v>#REF!</v>
      </c>
      <c r="F154" s="329" t="e">
        <f>(C154-#REF!)/#REF!</f>
        <v>#REF!</v>
      </c>
    </row>
    <row r="155" spans="1:8" s="306" customFormat="1" hidden="1" x14ac:dyDescent="0.3">
      <c r="A155" s="304"/>
      <c r="B155" s="304" t="s">
        <v>769</v>
      </c>
      <c r="C155" s="440">
        <v>3088723</v>
      </c>
      <c r="D155" s="440"/>
      <c r="E155" s="328" t="e">
        <f>C155-#REF!</f>
        <v>#REF!</v>
      </c>
      <c r="F155" s="329" t="e">
        <f>(C155-#REF!)/#REF!</f>
        <v>#REF!</v>
      </c>
    </row>
    <row r="156" spans="1:8" hidden="1" x14ac:dyDescent="0.3">
      <c r="A156" s="304"/>
      <c r="B156" s="306"/>
      <c r="C156" s="306"/>
      <c r="D156" s="306"/>
      <c r="E156" s="306"/>
      <c r="F156" s="324"/>
    </row>
    <row r="157" spans="1:8" hidden="1" x14ac:dyDescent="0.3">
      <c r="A157" s="305"/>
      <c r="B157" s="304"/>
      <c r="C157" s="326"/>
      <c r="D157" s="326"/>
      <c r="E157" s="327"/>
      <c r="F157" s="324"/>
    </row>
    <row r="158" spans="1:8" hidden="1" x14ac:dyDescent="0.3">
      <c r="A158" s="305"/>
      <c r="B158" s="304"/>
      <c r="C158" s="326"/>
      <c r="D158" s="326"/>
      <c r="E158" s="327"/>
      <c r="F158" s="324"/>
    </row>
    <row r="159" spans="1:8" hidden="1" x14ac:dyDescent="0.3">
      <c r="A159" s="304"/>
      <c r="B159" s="306"/>
      <c r="C159" s="306"/>
      <c r="D159" s="306"/>
      <c r="E159" s="306"/>
      <c r="F159" s="324"/>
    </row>
    <row r="160" spans="1:8" hidden="1" x14ac:dyDescent="0.3"/>
    <row r="161" spans="1:1" hidden="1" x14ac:dyDescent="0.3">
      <c r="A161" s="300"/>
    </row>
    <row r="162" spans="1:1" hidden="1" x14ac:dyDescent="0.3">
      <c r="A162" s="300"/>
    </row>
    <row r="163" spans="1:1" hidden="1" x14ac:dyDescent="0.3"/>
    <row r="164" spans="1:1" hidden="1" x14ac:dyDescent="0.3"/>
    <row r="165" spans="1:1" hidden="1" x14ac:dyDescent="0.3"/>
    <row r="166" spans="1:1" hidden="1" x14ac:dyDescent="0.3"/>
    <row r="167" spans="1:1" hidden="1" x14ac:dyDescent="0.3"/>
    <row r="168" spans="1:1" hidden="1" x14ac:dyDescent="0.3"/>
    <row r="169" spans="1:1" hidden="1" x14ac:dyDescent="0.3"/>
    <row r="170" spans="1:1" hidden="1" x14ac:dyDescent="0.3"/>
    <row r="171" spans="1:1" hidden="1" x14ac:dyDescent="0.3"/>
    <row r="172" spans="1:1" hidden="1" x14ac:dyDescent="0.3"/>
    <row r="173" spans="1:1" hidden="1" x14ac:dyDescent="0.3"/>
    <row r="174" spans="1:1" hidden="1" x14ac:dyDescent="0.3"/>
    <row r="175" spans="1:1" x14ac:dyDescent="0.3"/>
    <row r="176" spans="1:1" x14ac:dyDescent="0.3"/>
  </sheetData>
  <autoFilter ref="B5:B152" xr:uid="{00000000-0009-0000-0000-000001000000}">
    <sortState xmlns:xlrd2="http://schemas.microsoft.com/office/spreadsheetml/2017/richdata2" ref="A6:F154">
      <sortCondition ref="B5:B152"/>
    </sortState>
  </autoFilter>
  <mergeCells count="1">
    <mergeCell ref="B3:F3"/>
  </mergeCells>
  <pageMargins left="0.7" right="0.7" top="0.75" bottom="0.75" header="0.3" footer="0.3"/>
  <pageSetup orientation="portrait"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1E50-B305-4B3E-98FE-A98CFDA088B5}">
  <dimension ref="A1:F34"/>
  <sheetViews>
    <sheetView topLeftCell="A10" workbookViewId="0">
      <selection activeCell="E57" sqref="E57"/>
    </sheetView>
  </sheetViews>
  <sheetFormatPr defaultRowHeight="14.5" x14ac:dyDescent="0.35"/>
  <cols>
    <col min="1" max="1" width="13.453125" customWidth="1"/>
    <col min="2" max="2" width="17.81640625" customWidth="1"/>
    <col min="3" max="3" width="17.7265625" customWidth="1"/>
    <col min="4" max="4" width="17.54296875" customWidth="1"/>
    <col min="5" max="5" width="16.7265625" customWidth="1"/>
    <col min="6" max="6" width="19.81640625" customWidth="1"/>
  </cols>
  <sheetData>
    <row r="1" spans="1:6" ht="15" thickBot="1" x14ac:dyDescent="0.4"/>
    <row r="2" spans="1:6" s="300" customFormat="1" ht="33" customHeight="1" thickBot="1" x14ac:dyDescent="0.35">
      <c r="B2" s="1205" t="s">
        <v>941</v>
      </c>
      <c r="C2" s="1206"/>
      <c r="D2" s="1206"/>
      <c r="E2" s="1206"/>
      <c r="F2" s="1207"/>
    </row>
    <row r="3" spans="1:6" s="300" customFormat="1" ht="45.75" customHeight="1" thickBot="1" x14ac:dyDescent="0.35">
      <c r="A3" s="301"/>
      <c r="C3" s="444" t="s">
        <v>917</v>
      </c>
      <c r="D3" s="443" t="s">
        <v>940</v>
      </c>
      <c r="E3" s="1121" t="s">
        <v>766</v>
      </c>
      <c r="F3" s="1122" t="s">
        <v>765</v>
      </c>
    </row>
    <row r="4" spans="1:6" x14ac:dyDescent="0.35">
      <c r="A4" s="302" t="s">
        <v>447</v>
      </c>
      <c r="B4" s="302" t="s">
        <v>446</v>
      </c>
    </row>
    <row r="5" spans="1:6" x14ac:dyDescent="0.35">
      <c r="A5" s="1162">
        <v>10</v>
      </c>
      <c r="B5" s="1106" t="s">
        <v>451</v>
      </c>
      <c r="C5" s="1152">
        <v>77682</v>
      </c>
      <c r="D5" s="1152">
        <v>78012</v>
      </c>
      <c r="E5" s="1119">
        <f t="shared" ref="E5:E33" si="0">D5-C5</f>
        <v>330</v>
      </c>
      <c r="F5" s="1163">
        <f>(D5-C5)/C5</f>
        <v>4.248088360237893E-3</v>
      </c>
    </row>
    <row r="6" spans="1:6" x14ac:dyDescent="0.35">
      <c r="A6" s="1162">
        <v>794</v>
      </c>
      <c r="B6" s="1106" t="s">
        <v>797</v>
      </c>
      <c r="C6" s="1152">
        <v>791824</v>
      </c>
      <c r="D6" s="1152">
        <v>791824</v>
      </c>
      <c r="E6" s="1119">
        <f t="shared" si="0"/>
        <v>0</v>
      </c>
      <c r="F6" s="1163">
        <f t="shared" ref="F6:F34" si="1">(D6-C6)/C6</f>
        <v>0</v>
      </c>
    </row>
    <row r="7" spans="1:6" x14ac:dyDescent="0.35">
      <c r="A7" s="1162">
        <v>50</v>
      </c>
      <c r="B7" s="1106" t="s">
        <v>465</v>
      </c>
      <c r="C7" s="1152">
        <v>137085</v>
      </c>
      <c r="D7" s="1152">
        <v>134199</v>
      </c>
      <c r="E7" s="1119">
        <f t="shared" si="0"/>
        <v>-2886</v>
      </c>
      <c r="F7" s="1163">
        <f t="shared" si="1"/>
        <v>-2.1052631578947368E-2</v>
      </c>
    </row>
    <row r="8" spans="1:6" x14ac:dyDescent="0.35">
      <c r="A8" s="1162">
        <v>60</v>
      </c>
      <c r="B8" s="1106" t="s">
        <v>469</v>
      </c>
      <c r="C8" s="1152">
        <v>20178</v>
      </c>
      <c r="D8" s="1152">
        <v>20052</v>
      </c>
      <c r="E8" s="1119">
        <f t="shared" si="0"/>
        <v>-126</v>
      </c>
      <c r="F8" s="1163">
        <f t="shared" si="1"/>
        <v>-6.2444246208742194E-3</v>
      </c>
    </row>
    <row r="9" spans="1:6" x14ac:dyDescent="0.35">
      <c r="A9" s="1162">
        <v>110</v>
      </c>
      <c r="B9" s="1106" t="s">
        <v>479</v>
      </c>
      <c r="C9" s="1152">
        <v>18394</v>
      </c>
      <c r="D9" s="1152">
        <v>0</v>
      </c>
      <c r="E9" s="1119">
        <f t="shared" si="0"/>
        <v>-18394</v>
      </c>
      <c r="F9" s="1163">
        <f t="shared" si="1"/>
        <v>-1</v>
      </c>
    </row>
    <row r="10" spans="1:6" x14ac:dyDescent="0.35">
      <c r="A10" s="1162">
        <v>61</v>
      </c>
      <c r="B10" s="1106" t="s">
        <v>487</v>
      </c>
      <c r="C10" s="1152">
        <v>24969</v>
      </c>
      <c r="D10" s="1152">
        <v>23814</v>
      </c>
      <c r="E10" s="1119">
        <f t="shared" si="0"/>
        <v>-1155</v>
      </c>
      <c r="F10" s="1163">
        <f t="shared" si="1"/>
        <v>-4.6257359125315388E-2</v>
      </c>
    </row>
    <row r="11" spans="1:6" x14ac:dyDescent="0.35">
      <c r="A11" s="1162">
        <v>180</v>
      </c>
      <c r="B11" s="1106" t="s">
        <v>498</v>
      </c>
      <c r="C11" s="1152">
        <v>13497</v>
      </c>
      <c r="D11" s="1152">
        <v>13211</v>
      </c>
      <c r="E11" s="1119">
        <f t="shared" si="0"/>
        <v>-286</v>
      </c>
      <c r="F11" s="1163">
        <f t="shared" si="1"/>
        <v>-2.1189894050529748E-2</v>
      </c>
    </row>
    <row r="12" spans="1:6" x14ac:dyDescent="0.35">
      <c r="A12" s="1162">
        <v>190</v>
      </c>
      <c r="B12" s="1106" t="s">
        <v>500</v>
      </c>
      <c r="C12" s="1152">
        <v>219450</v>
      </c>
      <c r="D12" s="1152">
        <v>248329</v>
      </c>
      <c r="E12" s="1119">
        <f t="shared" si="0"/>
        <v>28879</v>
      </c>
      <c r="F12" s="1163">
        <f t="shared" si="1"/>
        <v>0.13159717475506949</v>
      </c>
    </row>
    <row r="13" spans="1:6" x14ac:dyDescent="0.35">
      <c r="A13" s="1162">
        <v>210</v>
      </c>
      <c r="B13" s="1106" t="s">
        <v>840</v>
      </c>
      <c r="C13" s="1152">
        <v>44712</v>
      </c>
      <c r="D13" s="1152">
        <v>44532</v>
      </c>
      <c r="E13" s="1119">
        <f t="shared" si="0"/>
        <v>-180</v>
      </c>
      <c r="F13" s="1163">
        <f t="shared" si="1"/>
        <v>-4.0257648953301124E-3</v>
      </c>
    </row>
    <row r="14" spans="1:6" x14ac:dyDescent="0.35">
      <c r="A14" s="1162">
        <v>231</v>
      </c>
      <c r="B14" s="1106" t="s">
        <v>512</v>
      </c>
      <c r="C14" s="1152">
        <v>55395</v>
      </c>
      <c r="D14" s="1152">
        <v>55980</v>
      </c>
      <c r="E14" s="1119">
        <f t="shared" si="0"/>
        <v>585</v>
      </c>
      <c r="F14" s="1163">
        <f t="shared" si="1"/>
        <v>1.0560519902518278E-2</v>
      </c>
    </row>
    <row r="15" spans="1:6" x14ac:dyDescent="0.35">
      <c r="A15" s="1162">
        <v>101</v>
      </c>
      <c r="B15" s="1106" t="s">
        <v>514</v>
      </c>
      <c r="C15" s="1152">
        <v>39730</v>
      </c>
      <c r="D15" s="1152">
        <v>38831</v>
      </c>
      <c r="E15" s="1119">
        <f t="shared" si="0"/>
        <v>-899</v>
      </c>
      <c r="F15" s="1163">
        <f t="shared" si="1"/>
        <v>-2.2627737226277374E-2</v>
      </c>
    </row>
    <row r="16" spans="1:6" x14ac:dyDescent="0.35">
      <c r="A16" s="1162">
        <v>290</v>
      </c>
      <c r="B16" s="1106" t="s">
        <v>533</v>
      </c>
      <c r="C16" s="1152">
        <v>40590</v>
      </c>
      <c r="D16" s="1152">
        <v>40458</v>
      </c>
      <c r="E16" s="1119">
        <f t="shared" si="0"/>
        <v>-132</v>
      </c>
      <c r="F16" s="1163">
        <f t="shared" si="1"/>
        <v>-3.2520325203252032E-3</v>
      </c>
    </row>
    <row r="17" spans="1:6" x14ac:dyDescent="0.35">
      <c r="A17" s="1162">
        <v>300</v>
      </c>
      <c r="B17" s="1106" t="s">
        <v>535</v>
      </c>
      <c r="C17" s="1152">
        <v>40740</v>
      </c>
      <c r="D17" s="1152">
        <v>40180</v>
      </c>
      <c r="E17" s="1119">
        <f t="shared" si="0"/>
        <v>-560</v>
      </c>
      <c r="F17" s="1163">
        <f t="shared" si="1"/>
        <v>-1.3745704467353952E-2</v>
      </c>
    </row>
    <row r="18" spans="1:6" x14ac:dyDescent="0.35">
      <c r="A18" s="1162">
        <v>301</v>
      </c>
      <c r="B18" s="1106" t="s">
        <v>537</v>
      </c>
      <c r="C18" s="1152">
        <v>95906</v>
      </c>
      <c r="D18" s="1152">
        <v>92114</v>
      </c>
      <c r="E18" s="1119">
        <f t="shared" si="0"/>
        <v>-3792</v>
      </c>
      <c r="F18" s="1163">
        <f t="shared" si="1"/>
        <v>-3.9538714991762765E-2</v>
      </c>
    </row>
    <row r="19" spans="1:6" x14ac:dyDescent="0.35">
      <c r="A19" s="1162">
        <v>330</v>
      </c>
      <c r="B19" s="1106" t="s">
        <v>543</v>
      </c>
      <c r="C19" s="1152">
        <v>162540</v>
      </c>
      <c r="D19" s="1152">
        <v>161460</v>
      </c>
      <c r="E19" s="1119">
        <f t="shared" si="0"/>
        <v>-1080</v>
      </c>
      <c r="F19" s="1163">
        <f t="shared" si="1"/>
        <v>-6.6445182724252493E-3</v>
      </c>
    </row>
    <row r="20" spans="1:6" x14ac:dyDescent="0.35">
      <c r="A20" s="1162">
        <v>460</v>
      </c>
      <c r="B20" s="1106" t="s">
        <v>577</v>
      </c>
      <c r="C20" s="1152">
        <v>111074</v>
      </c>
      <c r="D20" s="1152">
        <v>111074</v>
      </c>
      <c r="E20" s="1119">
        <f t="shared" si="0"/>
        <v>0</v>
      </c>
      <c r="F20" s="1163">
        <f t="shared" si="1"/>
        <v>0</v>
      </c>
    </row>
    <row r="21" spans="1:6" x14ac:dyDescent="0.35">
      <c r="A21" s="1162">
        <v>822</v>
      </c>
      <c r="B21" s="1106" t="s">
        <v>579</v>
      </c>
      <c r="C21" s="1152">
        <v>19652</v>
      </c>
      <c r="D21" s="1152">
        <v>19227</v>
      </c>
      <c r="E21" s="1119">
        <f t="shared" si="0"/>
        <v>-425</v>
      </c>
      <c r="F21" s="1163">
        <f t="shared" si="1"/>
        <v>-2.162629757785467E-2</v>
      </c>
    </row>
    <row r="22" spans="1:6" x14ac:dyDescent="0.35">
      <c r="A22" s="1162">
        <v>470</v>
      </c>
      <c r="B22" s="1106" t="s">
        <v>581</v>
      </c>
      <c r="C22" s="1152">
        <v>147168</v>
      </c>
      <c r="D22" s="1152">
        <v>147360</v>
      </c>
      <c r="E22" s="1119">
        <f t="shared" si="0"/>
        <v>192</v>
      </c>
      <c r="F22" s="1163">
        <f t="shared" si="1"/>
        <v>1.3046314416177429E-3</v>
      </c>
    </row>
    <row r="23" spans="1:6" x14ac:dyDescent="0.35">
      <c r="A23" s="1162">
        <v>570</v>
      </c>
      <c r="B23" s="1106" t="s">
        <v>604</v>
      </c>
      <c r="C23" s="1152">
        <v>64923</v>
      </c>
      <c r="D23" s="1152">
        <v>64260</v>
      </c>
      <c r="E23" s="1119">
        <f t="shared" si="0"/>
        <v>-663</v>
      </c>
      <c r="F23" s="1163">
        <f t="shared" si="1"/>
        <v>-1.0212097407698351E-2</v>
      </c>
    </row>
    <row r="24" spans="1:6" x14ac:dyDescent="0.35">
      <c r="A24" s="1162">
        <v>600</v>
      </c>
      <c r="B24" s="1106" t="s">
        <v>614</v>
      </c>
      <c r="C24" s="1152">
        <v>27698</v>
      </c>
      <c r="D24" s="1152">
        <v>35700</v>
      </c>
      <c r="E24" s="1119">
        <f t="shared" si="0"/>
        <v>8002</v>
      </c>
      <c r="F24" s="1163">
        <f t="shared" si="1"/>
        <v>0.2889017257563723</v>
      </c>
    </row>
    <row r="25" spans="1:6" x14ac:dyDescent="0.35">
      <c r="A25" s="1162">
        <v>630</v>
      </c>
      <c r="B25" s="1106" t="s">
        <v>629</v>
      </c>
      <c r="C25" s="1152">
        <v>145970</v>
      </c>
      <c r="D25" s="1152">
        <v>143220</v>
      </c>
      <c r="E25" s="1119">
        <f t="shared" si="0"/>
        <v>-2750</v>
      </c>
      <c r="F25" s="1163">
        <f t="shared" si="1"/>
        <v>-1.8839487565938208E-2</v>
      </c>
    </row>
    <row r="26" spans="1:6" x14ac:dyDescent="0.35">
      <c r="A26" s="1162">
        <v>710</v>
      </c>
      <c r="B26" s="1106" t="s">
        <v>655</v>
      </c>
      <c r="C26" s="1152">
        <v>33575</v>
      </c>
      <c r="D26" s="1152">
        <v>33125</v>
      </c>
      <c r="E26" s="1119">
        <f t="shared" si="0"/>
        <v>-450</v>
      </c>
      <c r="F26" s="1163">
        <f t="shared" si="1"/>
        <v>-1.3402829486224869E-2</v>
      </c>
    </row>
    <row r="27" spans="1:6" x14ac:dyDescent="0.35">
      <c r="A27" s="1162">
        <v>730</v>
      </c>
      <c r="B27" s="1106" t="s">
        <v>661</v>
      </c>
      <c r="C27" s="1152">
        <v>59748</v>
      </c>
      <c r="D27" s="1152">
        <v>58448</v>
      </c>
      <c r="E27" s="1119">
        <f t="shared" si="0"/>
        <v>-1300</v>
      </c>
      <c r="F27" s="1163">
        <f t="shared" si="1"/>
        <v>-2.1758050478677109E-2</v>
      </c>
    </row>
    <row r="28" spans="1:6" x14ac:dyDescent="0.35">
      <c r="A28" s="1162">
        <v>780</v>
      </c>
      <c r="B28" s="1106" t="s">
        <v>673</v>
      </c>
      <c r="C28" s="1152">
        <v>75945</v>
      </c>
      <c r="D28" s="1152">
        <v>74298</v>
      </c>
      <c r="E28" s="1119">
        <f t="shared" si="0"/>
        <v>-1647</v>
      </c>
      <c r="F28" s="1163">
        <f t="shared" si="1"/>
        <v>-2.1686746987951807E-2</v>
      </c>
    </row>
    <row r="29" spans="1:6" x14ac:dyDescent="0.35">
      <c r="A29" s="1162">
        <v>792</v>
      </c>
      <c r="B29" s="1106" t="s">
        <v>675</v>
      </c>
      <c r="C29" s="1152">
        <v>523050</v>
      </c>
      <c r="D29" s="1152">
        <v>534930</v>
      </c>
      <c r="E29" s="1119">
        <f t="shared" si="0"/>
        <v>11880</v>
      </c>
      <c r="F29" s="1163">
        <f t="shared" si="1"/>
        <v>2.2712933753943218E-2</v>
      </c>
    </row>
    <row r="30" spans="1:6" x14ac:dyDescent="0.35">
      <c r="A30" s="1162">
        <v>820</v>
      </c>
      <c r="B30" s="1106" t="s">
        <v>682</v>
      </c>
      <c r="C30" s="1152">
        <v>16310</v>
      </c>
      <c r="D30" s="1152">
        <v>16142</v>
      </c>
      <c r="E30" s="1119">
        <f t="shared" si="0"/>
        <v>-168</v>
      </c>
      <c r="F30" s="1163">
        <f t="shared" si="1"/>
        <v>-1.0300429184549357E-2</v>
      </c>
    </row>
    <row r="31" spans="1:6" x14ac:dyDescent="0.35">
      <c r="A31" s="1162">
        <v>830</v>
      </c>
      <c r="B31" s="1106" t="s">
        <v>684</v>
      </c>
      <c r="C31" s="1152">
        <v>35448</v>
      </c>
      <c r="D31" s="1152">
        <v>34720</v>
      </c>
      <c r="E31" s="1119">
        <f t="shared" si="0"/>
        <v>-728</v>
      </c>
      <c r="F31" s="1163">
        <f t="shared" si="1"/>
        <v>-2.0537124802527645E-2</v>
      </c>
    </row>
    <row r="32" spans="1:6" x14ac:dyDescent="0.35">
      <c r="A32" s="1162">
        <v>940</v>
      </c>
      <c r="B32" s="1106" t="s">
        <v>716</v>
      </c>
      <c r="C32" s="1152">
        <v>6552</v>
      </c>
      <c r="D32" s="1152">
        <v>6684</v>
      </c>
      <c r="E32" s="1119">
        <f t="shared" si="0"/>
        <v>132</v>
      </c>
      <c r="F32" s="1163">
        <f t="shared" si="1"/>
        <v>2.0146520146520148E-2</v>
      </c>
    </row>
    <row r="33" spans="1:6" ht="15" thickBot="1" x14ac:dyDescent="0.4">
      <c r="A33" s="1162">
        <v>950</v>
      </c>
      <c r="B33" s="1106" t="s">
        <v>718</v>
      </c>
      <c r="C33" s="1164">
        <v>32608</v>
      </c>
      <c r="D33" s="1164">
        <v>32224</v>
      </c>
      <c r="E33" s="1120">
        <f t="shared" si="0"/>
        <v>-384</v>
      </c>
      <c r="F33" s="1165">
        <f t="shared" si="1"/>
        <v>-1.1776251226692836E-2</v>
      </c>
    </row>
    <row r="34" spans="1:6" x14ac:dyDescent="0.35">
      <c r="A34" s="1106"/>
      <c r="B34" s="1106" t="s">
        <v>884</v>
      </c>
      <c r="C34" s="1118">
        <f>SUM(C5:C33)</f>
        <v>3082413</v>
      </c>
      <c r="D34" s="1118">
        <f>SUM(D5:D33)</f>
        <v>3094408</v>
      </c>
      <c r="E34" s="1118">
        <f>SUM(E5:E33)</f>
        <v>11995</v>
      </c>
      <c r="F34" s="299">
        <f t="shared" si="1"/>
        <v>3.8914318100786625E-3</v>
      </c>
    </row>
  </sheetData>
  <mergeCells count="1">
    <mergeCell ref="B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F8B2-DE64-4749-A1D3-4610AC1C9820}">
  <dimension ref="A1:G24"/>
  <sheetViews>
    <sheetView workbookViewId="0">
      <selection activeCell="D24" sqref="D24"/>
    </sheetView>
  </sheetViews>
  <sheetFormatPr defaultColWidth="8.7265625" defaultRowHeight="14" x14ac:dyDescent="0.3"/>
  <cols>
    <col min="1" max="1" width="15.453125" style="449" customWidth="1"/>
    <col min="2" max="2" width="24.1796875" style="449" customWidth="1"/>
    <col min="3" max="3" width="23.7265625" style="449" customWidth="1"/>
    <col min="4" max="4" width="24.7265625" style="449" customWidth="1"/>
    <col min="5" max="5" width="23.1796875" style="449" customWidth="1"/>
    <col min="6" max="6" width="22.26953125" style="449" customWidth="1"/>
    <col min="7" max="16384" width="8.7265625" style="449"/>
  </cols>
  <sheetData>
    <row r="1" spans="1:7" ht="7.5" customHeight="1" thickBot="1" x14ac:dyDescent="0.35"/>
    <row r="2" spans="1:7" s="1107" customFormat="1" ht="33" customHeight="1" thickBot="1" x14ac:dyDescent="0.4">
      <c r="B2" s="1208" t="s">
        <v>944</v>
      </c>
      <c r="C2" s="1209"/>
      <c r="D2" s="1209"/>
      <c r="E2" s="1209"/>
      <c r="F2" s="1210"/>
      <c r="G2" s="1151"/>
    </row>
    <row r="3" spans="1:7" ht="45.75" customHeight="1" thickBot="1" x14ac:dyDescent="0.35">
      <c r="C3" s="1112" t="s">
        <v>917</v>
      </c>
      <c r="D3" s="1111" t="s">
        <v>940</v>
      </c>
      <c r="E3" s="1115" t="s">
        <v>766</v>
      </c>
      <c r="F3" s="1116" t="s">
        <v>765</v>
      </c>
    </row>
    <row r="4" spans="1:7" x14ac:dyDescent="0.3">
      <c r="A4" s="1108" t="s">
        <v>447</v>
      </c>
      <c r="B4" s="1109" t="s">
        <v>942</v>
      </c>
    </row>
    <row r="5" spans="1:7" x14ac:dyDescent="0.3">
      <c r="A5" s="1110">
        <v>794</v>
      </c>
      <c r="B5" s="516" t="s">
        <v>797</v>
      </c>
      <c r="C5" s="1125">
        <v>56936.61</v>
      </c>
      <c r="D5" s="1125">
        <v>56614.74</v>
      </c>
      <c r="E5" s="1125">
        <f t="shared" ref="E5:E24" si="0">D5-C5</f>
        <v>-321.87000000000262</v>
      </c>
      <c r="F5" s="1126">
        <f>(D5-C5)/C5</f>
        <v>-5.6531289797548999E-3</v>
      </c>
    </row>
    <row r="6" spans="1:7" x14ac:dyDescent="0.3">
      <c r="A6" s="1110">
        <v>20</v>
      </c>
      <c r="B6" s="516" t="s">
        <v>457</v>
      </c>
      <c r="C6" s="1125">
        <v>20334.5</v>
      </c>
      <c r="D6" s="1125">
        <v>20219.55</v>
      </c>
      <c r="E6" s="1125">
        <f t="shared" si="0"/>
        <v>-114.95000000000073</v>
      </c>
      <c r="F6" s="1126">
        <f t="shared" ref="F6:F24" si="1">(D6-C6)/C6</f>
        <v>-5.6529543386855214E-3</v>
      </c>
    </row>
    <row r="7" spans="1:7" x14ac:dyDescent="0.3">
      <c r="A7" s="1110">
        <v>50</v>
      </c>
      <c r="B7" s="516" t="s">
        <v>465</v>
      </c>
      <c r="C7" s="1125">
        <v>20334.5</v>
      </c>
      <c r="D7" s="1125">
        <v>20219.55</v>
      </c>
      <c r="E7" s="1125">
        <f t="shared" si="0"/>
        <v>-114.95000000000073</v>
      </c>
      <c r="F7" s="1126">
        <f t="shared" si="1"/>
        <v>-5.6529543386855214E-3</v>
      </c>
    </row>
    <row r="8" spans="1:7" x14ac:dyDescent="0.3">
      <c r="A8" s="1110">
        <v>120</v>
      </c>
      <c r="B8" s="516" t="s">
        <v>481</v>
      </c>
      <c r="C8" s="1125">
        <v>17284.330000000002</v>
      </c>
      <c r="D8" s="1125">
        <v>17186.62</v>
      </c>
      <c r="E8" s="1125">
        <f t="shared" si="0"/>
        <v>-97.710000000002765</v>
      </c>
      <c r="F8" s="1126">
        <f t="shared" si="1"/>
        <v>-5.653097343084907E-3</v>
      </c>
    </row>
    <row r="9" spans="1:7" x14ac:dyDescent="0.3">
      <c r="A9" s="1110">
        <v>190</v>
      </c>
      <c r="B9" s="516" t="s">
        <v>500</v>
      </c>
      <c r="C9" s="1125">
        <v>189110.87</v>
      </c>
      <c r="D9" s="1125">
        <v>188041.83</v>
      </c>
      <c r="E9" s="1125">
        <f t="shared" si="0"/>
        <v>-1069.0400000000081</v>
      </c>
      <c r="F9" s="1126">
        <f t="shared" si="1"/>
        <v>-5.6529801803566777E-3</v>
      </c>
    </row>
    <row r="10" spans="1:7" x14ac:dyDescent="0.3">
      <c r="A10" s="1110">
        <v>330</v>
      </c>
      <c r="B10" s="516" t="s">
        <v>543</v>
      </c>
      <c r="C10" s="1125">
        <v>70154.03</v>
      </c>
      <c r="D10" s="1125">
        <v>69757.45</v>
      </c>
      <c r="E10" s="1125">
        <f t="shared" si="0"/>
        <v>-396.58000000000175</v>
      </c>
      <c r="F10" s="1126">
        <f t="shared" si="1"/>
        <v>-5.6529895716611253E-3</v>
      </c>
    </row>
    <row r="11" spans="1:7" x14ac:dyDescent="0.3">
      <c r="A11" s="1110">
        <v>430</v>
      </c>
      <c r="B11" s="516" t="s">
        <v>567</v>
      </c>
      <c r="C11" s="1125">
        <v>135224.44</v>
      </c>
      <c r="D11" s="1125">
        <v>134460.01999999999</v>
      </c>
      <c r="E11" s="1125">
        <f t="shared" si="0"/>
        <v>-764.42000000001281</v>
      </c>
      <c r="F11" s="1126">
        <f t="shared" si="1"/>
        <v>-5.6529721994042848E-3</v>
      </c>
    </row>
    <row r="12" spans="1:7" x14ac:dyDescent="0.3">
      <c r="A12" s="1110">
        <v>450</v>
      </c>
      <c r="B12" s="516" t="s">
        <v>573</v>
      </c>
      <c r="C12" s="1125">
        <v>57953.33</v>
      </c>
      <c r="D12" s="1125">
        <v>57625.72</v>
      </c>
      <c r="E12" s="1125">
        <f t="shared" si="0"/>
        <v>-327.61000000000058</v>
      </c>
      <c r="F12" s="1126">
        <f t="shared" si="1"/>
        <v>-5.6529969891290213E-3</v>
      </c>
    </row>
    <row r="13" spans="1:7" x14ac:dyDescent="0.3">
      <c r="A13" s="1110">
        <v>901</v>
      </c>
      <c r="B13" s="516" t="s">
        <v>575</v>
      </c>
      <c r="C13" s="1125">
        <v>35585.379999999997</v>
      </c>
      <c r="D13" s="1125">
        <v>35384.22</v>
      </c>
      <c r="E13" s="1125">
        <f t="shared" si="0"/>
        <v>-201.15999999999622</v>
      </c>
      <c r="F13" s="1126">
        <f t="shared" si="1"/>
        <v>-5.6528832908345006E-3</v>
      </c>
    </row>
    <row r="14" spans="1:7" x14ac:dyDescent="0.3">
      <c r="A14" s="1110">
        <v>470</v>
      </c>
      <c r="B14" s="516" t="s">
        <v>581</v>
      </c>
      <c r="C14" s="1125">
        <v>161659.29</v>
      </c>
      <c r="D14" s="1125">
        <v>160745.44</v>
      </c>
      <c r="E14" s="1125">
        <f t="shared" si="0"/>
        <v>-913.85000000000582</v>
      </c>
      <c r="F14" s="1126">
        <f t="shared" si="1"/>
        <v>-5.6529383495375106E-3</v>
      </c>
    </row>
    <row r="15" spans="1:7" x14ac:dyDescent="0.3">
      <c r="A15" s="1110">
        <v>570</v>
      </c>
      <c r="B15" s="516" t="s">
        <v>604</v>
      </c>
      <c r="C15" s="1125">
        <v>61003.51</v>
      </c>
      <c r="D15" s="1125">
        <v>60658.66</v>
      </c>
      <c r="E15" s="1125">
        <f t="shared" si="0"/>
        <v>-344.84999999999854</v>
      </c>
      <c r="F15" s="1126">
        <f t="shared" si="1"/>
        <v>-5.6529534120249563E-3</v>
      </c>
    </row>
    <row r="16" spans="1:7" x14ac:dyDescent="0.3">
      <c r="A16" s="1110">
        <v>600</v>
      </c>
      <c r="B16" s="516" t="s">
        <v>614</v>
      </c>
      <c r="C16" s="1125">
        <v>133190.99</v>
      </c>
      <c r="D16" s="1125">
        <v>132438.06</v>
      </c>
      <c r="E16" s="1125">
        <f t="shared" si="0"/>
        <v>-752.92999999999302</v>
      </c>
      <c r="F16" s="1126">
        <f t="shared" si="1"/>
        <v>-5.6530100121636832E-3</v>
      </c>
    </row>
    <row r="17" spans="1:6" x14ac:dyDescent="0.3">
      <c r="A17" s="1110">
        <v>710</v>
      </c>
      <c r="B17" s="516" t="s">
        <v>655</v>
      </c>
      <c r="C17" s="1125">
        <v>38635.550000000003</v>
      </c>
      <c r="D17" s="1125">
        <v>38417.15</v>
      </c>
      <c r="E17" s="1125">
        <f t="shared" si="0"/>
        <v>-218.40000000000146</v>
      </c>
      <c r="F17" s="1126">
        <f t="shared" si="1"/>
        <v>-5.6528249241954995E-3</v>
      </c>
    </row>
    <row r="18" spans="1:6" x14ac:dyDescent="0.3">
      <c r="A18" s="1110">
        <v>750</v>
      </c>
      <c r="B18" s="516" t="s">
        <v>667</v>
      </c>
      <c r="C18" s="1125">
        <v>99639.06</v>
      </c>
      <c r="D18" s="1125">
        <v>99075.8</v>
      </c>
      <c r="E18" s="1125">
        <f t="shared" si="0"/>
        <v>-563.25999999999476</v>
      </c>
      <c r="F18" s="1126">
        <f t="shared" si="1"/>
        <v>-5.6530039524659787E-3</v>
      </c>
    </row>
    <row r="19" spans="1:6" x14ac:dyDescent="0.3">
      <c r="A19" s="1110">
        <v>780</v>
      </c>
      <c r="B19" s="516" t="s">
        <v>673</v>
      </c>
      <c r="C19" s="1125">
        <v>19317.78</v>
      </c>
      <c r="D19" s="1125">
        <v>19208.57</v>
      </c>
      <c r="E19" s="1125">
        <f t="shared" si="0"/>
        <v>-109.20999999999913</v>
      </c>
      <c r="F19" s="1126">
        <f t="shared" si="1"/>
        <v>-5.6533411189069929E-3</v>
      </c>
    </row>
    <row r="20" spans="1:6" x14ac:dyDescent="0.3">
      <c r="A20" s="1110">
        <v>792</v>
      </c>
      <c r="B20" s="516" t="s">
        <v>675</v>
      </c>
      <c r="C20" s="1125">
        <v>192161.05</v>
      </c>
      <c r="D20" s="1125">
        <v>191074.76</v>
      </c>
      <c r="E20" s="1125">
        <f t="shared" si="0"/>
        <v>-1086.289999999979</v>
      </c>
      <c r="F20" s="1126">
        <f t="shared" si="1"/>
        <v>-5.6530186528434305E-3</v>
      </c>
    </row>
    <row r="21" spans="1:6" x14ac:dyDescent="0.3">
      <c r="A21" s="1110">
        <v>900</v>
      </c>
      <c r="B21" s="516" t="s">
        <v>706</v>
      </c>
      <c r="C21" s="1125">
        <v>32535.200000000001</v>
      </c>
      <c r="D21" s="1125">
        <v>32351.279999999999</v>
      </c>
      <c r="E21" s="1125">
        <f t="shared" si="0"/>
        <v>-183.92000000000189</v>
      </c>
      <c r="F21" s="1126">
        <f t="shared" si="1"/>
        <v>-5.6529543386855431E-3</v>
      </c>
    </row>
    <row r="22" spans="1:6" x14ac:dyDescent="0.3">
      <c r="A22" s="1110">
        <v>910</v>
      </c>
      <c r="B22" s="516" t="s">
        <v>708</v>
      </c>
      <c r="C22" s="1125">
        <v>102689.24</v>
      </c>
      <c r="D22" s="1125">
        <v>102108.74</v>
      </c>
      <c r="E22" s="1125">
        <f t="shared" si="0"/>
        <v>-580.5</v>
      </c>
      <c r="F22" s="1126">
        <f t="shared" si="1"/>
        <v>-5.6529778582449335E-3</v>
      </c>
    </row>
    <row r="23" spans="1:6" ht="14.5" thickBot="1" x14ac:dyDescent="0.35">
      <c r="A23" s="1110">
        <v>940</v>
      </c>
      <c r="B23" s="516" t="s">
        <v>716</v>
      </c>
      <c r="C23" s="1127">
        <v>20334.5</v>
      </c>
      <c r="D23" s="1127">
        <v>20219.55</v>
      </c>
      <c r="E23" s="1127">
        <f t="shared" si="0"/>
        <v>-114.95000000000073</v>
      </c>
      <c r="F23" s="1128">
        <f t="shared" si="1"/>
        <v>-5.6529543386855214E-3</v>
      </c>
    </row>
    <row r="24" spans="1:6" x14ac:dyDescent="0.3">
      <c r="A24" s="516"/>
      <c r="B24" s="516" t="s">
        <v>884</v>
      </c>
      <c r="C24" s="1124">
        <v>1542372.0000000002</v>
      </c>
      <c r="D24" s="1124">
        <v>1533652.9800000002</v>
      </c>
      <c r="E24" s="1124">
        <f t="shared" si="0"/>
        <v>-8719.0200000000186</v>
      </c>
      <c r="F24" s="1129">
        <f t="shared" si="1"/>
        <v>-5.6529942192934113E-3</v>
      </c>
    </row>
  </sheetData>
  <mergeCells count="1">
    <mergeCell ref="B2: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4591-4FB5-4F1C-8F4E-FD9A31E05AD9}">
  <dimension ref="A1:G7"/>
  <sheetViews>
    <sheetView workbookViewId="0">
      <selection activeCell="C6" sqref="C6"/>
    </sheetView>
  </sheetViews>
  <sheetFormatPr defaultColWidth="8.7265625" defaultRowHeight="14" x14ac:dyDescent="0.3"/>
  <cols>
    <col min="1" max="1" width="13" style="449" customWidth="1"/>
    <col min="2" max="2" width="27.453125" style="449" customWidth="1"/>
    <col min="3" max="3" width="31.1796875" style="449" customWidth="1"/>
    <col min="4" max="4" width="24.54296875" style="449" customWidth="1"/>
    <col min="5" max="5" width="20.81640625" style="449" customWidth="1"/>
    <col min="6" max="6" width="23.26953125" style="449" customWidth="1"/>
    <col min="7" max="16384" width="8.7265625" style="449"/>
  </cols>
  <sheetData>
    <row r="1" spans="1:7" ht="7.5" customHeight="1" thickBot="1" x14ac:dyDescent="0.35"/>
    <row r="2" spans="1:7" s="1107" customFormat="1" ht="33" customHeight="1" thickBot="1" x14ac:dyDescent="0.4">
      <c r="B2" s="1208" t="s">
        <v>943</v>
      </c>
      <c r="C2" s="1209"/>
      <c r="D2" s="1209"/>
      <c r="E2" s="1209"/>
      <c r="F2" s="1210"/>
      <c r="G2" s="1151"/>
    </row>
    <row r="3" spans="1:7" ht="45.75" customHeight="1" thickBot="1" x14ac:dyDescent="0.35">
      <c r="C3" s="1112" t="s">
        <v>917</v>
      </c>
      <c r="D3" s="1111" t="s">
        <v>940</v>
      </c>
      <c r="E3" s="1115" t="s">
        <v>766</v>
      </c>
      <c r="F3" s="1116" t="s">
        <v>765</v>
      </c>
    </row>
    <row r="4" spans="1:7" x14ac:dyDescent="0.3">
      <c r="A4" s="1108" t="s">
        <v>447</v>
      </c>
      <c r="B4" s="1109" t="s">
        <v>942</v>
      </c>
    </row>
    <row r="5" spans="1:7" x14ac:dyDescent="0.3">
      <c r="A5" s="1113">
        <v>970</v>
      </c>
      <c r="B5" s="1114" t="s">
        <v>945</v>
      </c>
      <c r="C5" s="1130">
        <v>181742</v>
      </c>
      <c r="D5" s="1130">
        <v>152085</v>
      </c>
      <c r="E5" s="1130">
        <f t="shared" ref="E5:E7" si="0">D5-C5</f>
        <v>-29657</v>
      </c>
      <c r="F5" s="1131">
        <f>(D5-C5)/C5</f>
        <v>-0.16318187320487285</v>
      </c>
    </row>
    <row r="6" spans="1:7" ht="14.5" thickBot="1" x14ac:dyDescent="0.35">
      <c r="A6" s="1113">
        <v>971</v>
      </c>
      <c r="B6" s="1114" t="s">
        <v>946</v>
      </c>
      <c r="C6" s="1127">
        <v>109622</v>
      </c>
      <c r="D6" s="1127">
        <v>91734</v>
      </c>
      <c r="E6" s="1127">
        <f t="shared" si="0"/>
        <v>-17888</v>
      </c>
      <c r="F6" s="1128">
        <f>(D6-C6)/C6</f>
        <v>-0.16317892393862546</v>
      </c>
    </row>
    <row r="7" spans="1:7" x14ac:dyDescent="0.3">
      <c r="B7" s="516" t="s">
        <v>812</v>
      </c>
      <c r="C7" s="1132">
        <f>SUM(C5:C6)</f>
        <v>291364</v>
      </c>
      <c r="D7" s="1132">
        <f>SUM(D5:D6)</f>
        <v>243819</v>
      </c>
      <c r="E7" s="1132">
        <f t="shared" si="0"/>
        <v>-47545</v>
      </c>
      <c r="F7" s="1133">
        <f>(D7-C7)/C7</f>
        <v>-0.16318076358095029</v>
      </c>
    </row>
  </sheetData>
  <mergeCells count="1">
    <mergeCell ref="B2:F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C2BE-1440-43BA-B036-CE58DE2EC6D4}">
  <dimension ref="A1:F153"/>
  <sheetViews>
    <sheetView topLeftCell="A127" workbookViewId="0">
      <selection activeCell="J27" sqref="J27"/>
    </sheetView>
  </sheetViews>
  <sheetFormatPr defaultRowHeight="14.5" x14ac:dyDescent="0.35"/>
  <cols>
    <col min="1" max="1" width="13.1796875" customWidth="1"/>
    <col min="2" max="2" width="29.81640625" customWidth="1"/>
    <col min="3" max="3" width="21.1796875" customWidth="1"/>
    <col min="4" max="4" width="21.453125" customWidth="1"/>
    <col min="5" max="5" width="17.81640625" customWidth="1"/>
    <col min="6" max="6" width="22" customWidth="1"/>
  </cols>
  <sheetData>
    <row r="1" spans="1:6" ht="7.5" customHeight="1" thickBot="1" x14ac:dyDescent="0.4"/>
    <row r="2" spans="1:6" s="300" customFormat="1" ht="33" customHeight="1" thickBot="1" x14ac:dyDescent="0.35">
      <c r="B2" s="1205" t="s">
        <v>947</v>
      </c>
      <c r="C2" s="1206"/>
      <c r="D2" s="1206"/>
      <c r="E2" s="1206"/>
      <c r="F2" s="1207"/>
    </row>
    <row r="3" spans="1:6" s="300" customFormat="1" ht="45.75" customHeight="1" thickBot="1" x14ac:dyDescent="0.35">
      <c r="A3" s="301"/>
      <c r="C3" s="444" t="s">
        <v>917</v>
      </c>
      <c r="D3" s="443" t="s">
        <v>940</v>
      </c>
      <c r="E3" s="445" t="s">
        <v>766</v>
      </c>
      <c r="F3" s="446" t="s">
        <v>765</v>
      </c>
    </row>
    <row r="4" spans="1:6" x14ac:dyDescent="0.35">
      <c r="A4" s="302" t="s">
        <v>447</v>
      </c>
      <c r="B4" s="302" t="s">
        <v>446</v>
      </c>
    </row>
    <row r="5" spans="1:6" x14ac:dyDescent="0.35">
      <c r="A5" s="1110">
        <v>985</v>
      </c>
      <c r="B5" s="516" t="s">
        <v>948</v>
      </c>
      <c r="C5" s="1125">
        <v>737439</v>
      </c>
      <c r="D5" s="1125">
        <v>652687.73096485506</v>
      </c>
      <c r="E5" s="1137">
        <f t="shared" ref="E5:E68" si="0">D5-C5</f>
        <v>-84751.269035144942</v>
      </c>
      <c r="F5" s="1138">
        <f>(D5-C5)/C5</f>
        <v>-0.11492648074640065</v>
      </c>
    </row>
    <row r="6" spans="1:6" x14ac:dyDescent="0.35">
      <c r="A6" s="1110">
        <v>171</v>
      </c>
      <c r="B6" s="516" t="s">
        <v>448</v>
      </c>
      <c r="C6" s="1125">
        <v>17836</v>
      </c>
      <c r="D6" s="1125">
        <v>17845.100858914986</v>
      </c>
      <c r="E6" s="1139">
        <f t="shared" si="0"/>
        <v>9.10085891498602</v>
      </c>
      <c r="F6" s="1138">
        <f t="shared" ref="F6:F69" si="1">(D6-C6)/C6</f>
        <v>5.1025223788887753E-4</v>
      </c>
    </row>
    <row r="7" spans="1:6" x14ac:dyDescent="0.35">
      <c r="A7" s="1110">
        <v>51</v>
      </c>
      <c r="B7" s="516" t="s">
        <v>449</v>
      </c>
      <c r="C7" s="1125">
        <v>36769</v>
      </c>
      <c r="D7" s="1125">
        <v>36787.187168483331</v>
      </c>
      <c r="E7" s="1139">
        <f t="shared" si="0"/>
        <v>18.187168483331334</v>
      </c>
      <c r="F7" s="1138">
        <f t="shared" si="1"/>
        <v>4.9463320958773244E-4</v>
      </c>
    </row>
    <row r="8" spans="1:6" x14ac:dyDescent="0.35">
      <c r="A8" s="1110">
        <v>10</v>
      </c>
      <c r="B8" s="516" t="s">
        <v>451</v>
      </c>
      <c r="C8" s="1125">
        <v>236417</v>
      </c>
      <c r="D8" s="1125">
        <v>236534.18923431932</v>
      </c>
      <c r="E8" s="1139">
        <f t="shared" si="0"/>
        <v>117.18923431931762</v>
      </c>
      <c r="F8" s="1138">
        <f t="shared" si="1"/>
        <v>4.9568869548009505E-4</v>
      </c>
    </row>
    <row r="9" spans="1:6" x14ac:dyDescent="0.35">
      <c r="A9" s="1110">
        <v>793</v>
      </c>
      <c r="B9" s="516" t="s">
        <v>949</v>
      </c>
      <c r="C9" s="1125">
        <v>73321</v>
      </c>
      <c r="D9" s="1125">
        <v>73357.125706618812</v>
      </c>
      <c r="E9" s="1139">
        <f t="shared" si="0"/>
        <v>36.125706618811819</v>
      </c>
      <c r="F9" s="1138">
        <f t="shared" si="1"/>
        <v>4.9270613628853697E-4</v>
      </c>
    </row>
    <row r="10" spans="1:6" x14ac:dyDescent="0.35">
      <c r="A10" s="1110">
        <v>541</v>
      </c>
      <c r="B10" s="516" t="s">
        <v>454</v>
      </c>
      <c r="C10" s="1125">
        <v>76091</v>
      </c>
      <c r="D10" s="1125">
        <v>76128.607083839626</v>
      </c>
      <c r="E10" s="1139">
        <f t="shared" si="0"/>
        <v>37.607083839626284</v>
      </c>
      <c r="F10" s="1138">
        <f t="shared" si="1"/>
        <v>4.9423826523013607E-4</v>
      </c>
    </row>
    <row r="11" spans="1:6" x14ac:dyDescent="0.35">
      <c r="A11" s="1110">
        <v>794</v>
      </c>
      <c r="B11" s="516" t="s">
        <v>797</v>
      </c>
      <c r="C11" s="1125">
        <v>283399</v>
      </c>
      <c r="D11" s="1125">
        <v>283504.10061355151</v>
      </c>
      <c r="E11" s="1139">
        <f t="shared" si="0"/>
        <v>105.10061355150538</v>
      </c>
      <c r="F11" s="1138">
        <f t="shared" si="1"/>
        <v>3.7085739029250414E-4</v>
      </c>
    </row>
    <row r="12" spans="1:6" x14ac:dyDescent="0.35">
      <c r="A12" s="1110">
        <v>20</v>
      </c>
      <c r="B12" s="516" t="s">
        <v>457</v>
      </c>
      <c r="C12" s="1125">
        <v>329867</v>
      </c>
      <c r="D12" s="1125">
        <v>330051.40776722878</v>
      </c>
      <c r="E12" s="1139">
        <f t="shared" si="0"/>
        <v>184.40776722878218</v>
      </c>
      <c r="F12" s="1138">
        <f t="shared" si="1"/>
        <v>5.5903672458530913E-4</v>
      </c>
    </row>
    <row r="13" spans="1:6" x14ac:dyDescent="0.35">
      <c r="A13" s="1110">
        <v>172</v>
      </c>
      <c r="B13" s="516" t="s">
        <v>459</v>
      </c>
      <c r="C13" s="1125">
        <v>14097</v>
      </c>
      <c r="D13" s="1125">
        <v>14103.729841652432</v>
      </c>
      <c r="E13" s="1139">
        <f t="shared" si="0"/>
        <v>6.7298416524317872</v>
      </c>
      <c r="F13" s="1138">
        <f t="shared" si="1"/>
        <v>4.7739530768474051E-4</v>
      </c>
    </row>
    <row r="14" spans="1:6" x14ac:dyDescent="0.35">
      <c r="A14" s="1110">
        <v>30</v>
      </c>
      <c r="B14" s="516" t="s">
        <v>461</v>
      </c>
      <c r="C14" s="1125">
        <v>114909</v>
      </c>
      <c r="D14" s="1125">
        <v>114965.3838313451</v>
      </c>
      <c r="E14" s="1139">
        <f t="shared" si="0"/>
        <v>56.38383134509786</v>
      </c>
      <c r="F14" s="1138">
        <f t="shared" si="1"/>
        <v>4.9068246477732697E-4</v>
      </c>
    </row>
    <row r="15" spans="1:6" x14ac:dyDescent="0.35">
      <c r="A15" s="1110">
        <v>40</v>
      </c>
      <c r="B15" s="516" t="s">
        <v>463</v>
      </c>
      <c r="C15" s="1125">
        <v>90780</v>
      </c>
      <c r="D15" s="1125">
        <v>90825.000800747323</v>
      </c>
      <c r="E15" s="1139">
        <f t="shared" si="0"/>
        <v>45.000800747322501</v>
      </c>
      <c r="F15" s="1138">
        <f t="shared" si="1"/>
        <v>4.9571272028334982E-4</v>
      </c>
    </row>
    <row r="16" spans="1:6" x14ac:dyDescent="0.35">
      <c r="A16" s="1110">
        <v>50</v>
      </c>
      <c r="B16" s="516" t="s">
        <v>465</v>
      </c>
      <c r="C16" s="1125">
        <v>359893</v>
      </c>
      <c r="D16" s="1125">
        <v>360056.58526505542</v>
      </c>
      <c r="E16" s="1139">
        <f t="shared" si="0"/>
        <v>163.58526505541522</v>
      </c>
      <c r="F16" s="1138">
        <f t="shared" si="1"/>
        <v>4.5453861301946754E-4</v>
      </c>
    </row>
    <row r="17" spans="1:6" x14ac:dyDescent="0.35">
      <c r="A17" s="1110">
        <v>274</v>
      </c>
      <c r="B17" s="516" t="s">
        <v>467</v>
      </c>
      <c r="C17" s="1125">
        <v>16145</v>
      </c>
      <c r="D17" s="1125">
        <v>16152.501519079702</v>
      </c>
      <c r="E17" s="1139">
        <f t="shared" si="0"/>
        <v>7.5015190797021205</v>
      </c>
      <c r="F17" s="1138">
        <f t="shared" si="1"/>
        <v>4.6463419508839396E-4</v>
      </c>
    </row>
    <row r="18" spans="1:6" x14ac:dyDescent="0.35">
      <c r="A18" s="1110">
        <v>60</v>
      </c>
      <c r="B18" s="516" t="s">
        <v>469</v>
      </c>
      <c r="C18" s="1125">
        <v>341428</v>
      </c>
      <c r="D18" s="1125">
        <v>341596.26514856267</v>
      </c>
      <c r="E18" s="1139">
        <f t="shared" si="0"/>
        <v>168.26514856267022</v>
      </c>
      <c r="F18" s="1138">
        <f t="shared" si="1"/>
        <v>4.9282761976952741E-4</v>
      </c>
    </row>
    <row r="19" spans="1:6" x14ac:dyDescent="0.35">
      <c r="A19" s="1110">
        <v>821</v>
      </c>
      <c r="B19" s="516" t="s">
        <v>471</v>
      </c>
      <c r="C19" s="1125">
        <v>172665</v>
      </c>
      <c r="D19" s="1125">
        <v>172749.89224785034</v>
      </c>
      <c r="E19" s="1139">
        <f t="shared" si="0"/>
        <v>84.892247850337299</v>
      </c>
      <c r="F19" s="1138">
        <f t="shared" si="1"/>
        <v>4.9165869081943243E-4</v>
      </c>
    </row>
    <row r="20" spans="1:6" x14ac:dyDescent="0.35">
      <c r="A20" s="1110">
        <v>70</v>
      </c>
      <c r="B20" s="516" t="s">
        <v>473</v>
      </c>
      <c r="C20" s="1125">
        <v>261828</v>
      </c>
      <c r="D20" s="1125">
        <v>261957.02543303388</v>
      </c>
      <c r="E20" s="1139">
        <f t="shared" si="0"/>
        <v>129.02543303387938</v>
      </c>
      <c r="F20" s="1138">
        <f t="shared" si="1"/>
        <v>4.9278699388101877E-4</v>
      </c>
    </row>
    <row r="21" spans="1:6" x14ac:dyDescent="0.35">
      <c r="A21" s="1110">
        <v>80</v>
      </c>
      <c r="B21" s="516" t="s">
        <v>475</v>
      </c>
      <c r="C21" s="1125">
        <v>79221</v>
      </c>
      <c r="D21" s="1125">
        <v>79260.257327192507</v>
      </c>
      <c r="E21" s="1139">
        <f t="shared" si="0"/>
        <v>39.257327192506636</v>
      </c>
      <c r="F21" s="1138">
        <f t="shared" si="1"/>
        <v>4.9554192944429676E-4</v>
      </c>
    </row>
    <row r="22" spans="1:6" x14ac:dyDescent="0.35">
      <c r="A22" s="1110">
        <v>100</v>
      </c>
      <c r="B22" s="516" t="s">
        <v>477</v>
      </c>
      <c r="C22" s="1125">
        <v>280089</v>
      </c>
      <c r="D22" s="1125">
        <v>280227.14335366071</v>
      </c>
      <c r="E22" s="1139">
        <f t="shared" si="0"/>
        <v>138.14335366070736</v>
      </c>
      <c r="F22" s="1138">
        <f t="shared" si="1"/>
        <v>4.932123491486897E-4</v>
      </c>
    </row>
    <row r="23" spans="1:6" x14ac:dyDescent="0.35">
      <c r="A23" s="1110">
        <v>110</v>
      </c>
      <c r="B23" s="516" t="s">
        <v>479</v>
      </c>
      <c r="C23" s="1125">
        <v>158808</v>
      </c>
      <c r="D23" s="1125">
        <v>158886.77129276135</v>
      </c>
      <c r="E23" s="1139">
        <f t="shared" si="0"/>
        <v>78.771292761346558</v>
      </c>
      <c r="F23" s="1138">
        <f t="shared" si="1"/>
        <v>4.9601589820000606E-4</v>
      </c>
    </row>
    <row r="24" spans="1:6" x14ac:dyDescent="0.35">
      <c r="A24" s="1110">
        <v>120</v>
      </c>
      <c r="B24" s="516" t="s">
        <v>481</v>
      </c>
      <c r="C24" s="1125">
        <v>102547</v>
      </c>
      <c r="D24" s="1125">
        <v>102590.48621146692</v>
      </c>
      <c r="E24" s="1139">
        <f t="shared" si="0"/>
        <v>43.486211466923123</v>
      </c>
      <c r="F24" s="1138">
        <f t="shared" si="1"/>
        <v>4.2406127401994328E-4</v>
      </c>
    </row>
    <row r="25" spans="1:6" x14ac:dyDescent="0.35">
      <c r="A25" s="1110">
        <v>130</v>
      </c>
      <c r="B25" s="516" t="s">
        <v>483</v>
      </c>
      <c r="C25" s="1125">
        <v>215640</v>
      </c>
      <c r="D25" s="1125">
        <v>215745.90975977082</v>
      </c>
      <c r="E25" s="1139">
        <f t="shared" si="0"/>
        <v>105.90975977081689</v>
      </c>
      <c r="F25" s="1138">
        <f t="shared" si="1"/>
        <v>4.9114153112046418E-4</v>
      </c>
    </row>
    <row r="26" spans="1:6" x14ac:dyDescent="0.35">
      <c r="A26" s="1110">
        <v>140</v>
      </c>
      <c r="B26" s="516" t="s">
        <v>485</v>
      </c>
      <c r="C26" s="1125">
        <v>57120</v>
      </c>
      <c r="D26" s="1125">
        <v>57148.02193193874</v>
      </c>
      <c r="E26" s="1139">
        <f t="shared" si="0"/>
        <v>28.021931938739726</v>
      </c>
      <c r="F26" s="1138">
        <f t="shared" si="1"/>
        <v>4.9058004094432292E-4</v>
      </c>
    </row>
    <row r="27" spans="1:6" x14ac:dyDescent="0.35">
      <c r="A27" s="1110">
        <v>61</v>
      </c>
      <c r="B27" s="516" t="s">
        <v>487</v>
      </c>
      <c r="C27" s="1125">
        <v>252337</v>
      </c>
      <c r="D27" s="1125">
        <v>252311.46325288256</v>
      </c>
      <c r="E27" s="1137">
        <f t="shared" si="0"/>
        <v>-25.536747117439518</v>
      </c>
      <c r="F27" s="1138">
        <f t="shared" si="1"/>
        <v>-1.0120096187812139E-4</v>
      </c>
    </row>
    <row r="28" spans="1:6" x14ac:dyDescent="0.35">
      <c r="A28" s="1110">
        <v>11</v>
      </c>
      <c r="B28" s="516" t="s">
        <v>489</v>
      </c>
      <c r="C28" s="1125">
        <v>30367</v>
      </c>
      <c r="D28" s="1125">
        <v>30381.999932905139</v>
      </c>
      <c r="E28" s="1139">
        <f t="shared" si="0"/>
        <v>14.999932905138849</v>
      </c>
      <c r="F28" s="1138">
        <f t="shared" si="1"/>
        <v>4.9395504676585922E-4</v>
      </c>
    </row>
    <row r="29" spans="1:6" x14ac:dyDescent="0.35">
      <c r="A29" s="1110">
        <v>150</v>
      </c>
      <c r="B29" s="516" t="s">
        <v>491</v>
      </c>
      <c r="C29" s="1125">
        <v>257052</v>
      </c>
      <c r="D29" s="1125">
        <v>257178.23426234667</v>
      </c>
      <c r="E29" s="1139">
        <f t="shared" si="0"/>
        <v>126.2342623466684</v>
      </c>
      <c r="F29" s="1138">
        <f t="shared" si="1"/>
        <v>4.9108453677337036E-4</v>
      </c>
    </row>
    <row r="30" spans="1:6" x14ac:dyDescent="0.35">
      <c r="A30" s="1110">
        <v>160</v>
      </c>
      <c r="B30" s="516" t="s">
        <v>493</v>
      </c>
      <c r="C30" s="1125">
        <v>191687</v>
      </c>
      <c r="D30" s="1125">
        <v>191781.9436327639</v>
      </c>
      <c r="E30" s="1139">
        <f t="shared" si="0"/>
        <v>94.943632763897767</v>
      </c>
      <c r="F30" s="1138">
        <f t="shared" si="1"/>
        <v>4.9530553852842273E-4</v>
      </c>
    </row>
    <row r="31" spans="1:6" x14ac:dyDescent="0.35">
      <c r="A31" s="1110">
        <v>795</v>
      </c>
      <c r="B31" s="516" t="s">
        <v>950</v>
      </c>
      <c r="C31" s="1125">
        <v>207955</v>
      </c>
      <c r="D31" s="1125">
        <v>208058.87345787633</v>
      </c>
      <c r="E31" s="1139">
        <f t="shared" si="0"/>
        <v>103.87345787632512</v>
      </c>
      <c r="F31" s="1138">
        <f t="shared" si="1"/>
        <v>4.9949968924202406E-4</v>
      </c>
    </row>
    <row r="32" spans="1:6" x14ac:dyDescent="0.35">
      <c r="A32" s="1110">
        <v>170</v>
      </c>
      <c r="B32" s="516" t="s">
        <v>496</v>
      </c>
      <c r="C32" s="1125">
        <v>71013</v>
      </c>
      <c r="D32" s="1125">
        <v>71047.925974437996</v>
      </c>
      <c r="E32" s="1139">
        <f t="shared" si="0"/>
        <v>34.925974437996047</v>
      </c>
      <c r="F32" s="1138">
        <f t="shared" si="1"/>
        <v>4.9182508045000277E-4</v>
      </c>
    </row>
    <row r="33" spans="1:6" x14ac:dyDescent="0.35">
      <c r="A33" s="1110">
        <v>180</v>
      </c>
      <c r="B33" s="516" t="s">
        <v>498</v>
      </c>
      <c r="C33" s="1125">
        <v>294414</v>
      </c>
      <c r="D33" s="1125">
        <v>294559.26566876046</v>
      </c>
      <c r="E33" s="1139">
        <f t="shared" si="0"/>
        <v>145.26566876046127</v>
      </c>
      <c r="F33" s="1138">
        <f t="shared" si="1"/>
        <v>4.9340611778129183E-4</v>
      </c>
    </row>
    <row r="34" spans="1:6" x14ac:dyDescent="0.35">
      <c r="A34" s="1110">
        <v>190</v>
      </c>
      <c r="B34" s="516" t="s">
        <v>500</v>
      </c>
      <c r="C34" s="1125">
        <v>4250008</v>
      </c>
      <c r="D34" s="1125">
        <v>4252680.2944644401</v>
      </c>
      <c r="E34" s="1139">
        <f t="shared" si="0"/>
        <v>2672.294464440085</v>
      </c>
      <c r="F34" s="1138">
        <f t="shared" si="1"/>
        <v>6.2877398452899035E-4</v>
      </c>
    </row>
    <row r="35" spans="1:6" x14ac:dyDescent="0.35">
      <c r="A35" s="1110">
        <v>721</v>
      </c>
      <c r="B35" s="516" t="s">
        <v>502</v>
      </c>
      <c r="C35" s="1125">
        <v>42966</v>
      </c>
      <c r="D35" s="1125">
        <v>42986.925829420303</v>
      </c>
      <c r="E35" s="1139">
        <f t="shared" si="0"/>
        <v>20.925829420302762</v>
      </c>
      <c r="F35" s="1138">
        <f t="shared" si="1"/>
        <v>4.8703229112095057E-4</v>
      </c>
    </row>
    <row r="36" spans="1:6" x14ac:dyDescent="0.35">
      <c r="A36" s="1110">
        <v>200</v>
      </c>
      <c r="B36" s="516" t="s">
        <v>504</v>
      </c>
      <c r="C36" s="1125">
        <v>72132</v>
      </c>
      <c r="D36" s="1125">
        <v>72167.171270364342</v>
      </c>
      <c r="E36" s="1139">
        <f t="shared" si="0"/>
        <v>35.17127036434249</v>
      </c>
      <c r="F36" s="1138">
        <f t="shared" si="1"/>
        <v>4.8759594028090848E-4</v>
      </c>
    </row>
    <row r="37" spans="1:6" x14ac:dyDescent="0.35">
      <c r="A37" s="1110">
        <v>210</v>
      </c>
      <c r="B37" s="516" t="s">
        <v>840</v>
      </c>
      <c r="C37" s="1125">
        <v>126041</v>
      </c>
      <c r="D37" s="1125">
        <v>126103.28669560737</v>
      </c>
      <c r="E37" s="1139">
        <f t="shared" si="0"/>
        <v>62.286695607370348</v>
      </c>
      <c r="F37" s="1138">
        <f t="shared" si="1"/>
        <v>4.9417805005807906E-4</v>
      </c>
    </row>
    <row r="38" spans="1:6" x14ac:dyDescent="0.35">
      <c r="A38" s="1110">
        <v>220</v>
      </c>
      <c r="B38" s="516" t="s">
        <v>508</v>
      </c>
      <c r="C38" s="1125">
        <v>291421</v>
      </c>
      <c r="D38" s="1125">
        <v>291565.34574227489</v>
      </c>
      <c r="E38" s="1139">
        <f t="shared" si="0"/>
        <v>144.34574227489065</v>
      </c>
      <c r="F38" s="1138">
        <f t="shared" si="1"/>
        <v>4.9531688613686266E-4</v>
      </c>
    </row>
    <row r="39" spans="1:6" x14ac:dyDescent="0.35">
      <c r="A39" s="1110">
        <v>230</v>
      </c>
      <c r="B39" s="516" t="s">
        <v>510</v>
      </c>
      <c r="C39" s="1125">
        <v>127866</v>
      </c>
      <c r="D39" s="1125">
        <v>127928.73499814415</v>
      </c>
      <c r="E39" s="1139">
        <f t="shared" si="0"/>
        <v>62.734998144151177</v>
      </c>
      <c r="F39" s="1138">
        <f t="shared" si="1"/>
        <v>4.906308021221527E-4</v>
      </c>
    </row>
    <row r="40" spans="1:6" x14ac:dyDescent="0.35">
      <c r="A40" s="1110">
        <v>231</v>
      </c>
      <c r="B40" s="516" t="s">
        <v>512</v>
      </c>
      <c r="C40" s="1125">
        <v>157795</v>
      </c>
      <c r="D40" s="1125">
        <v>157872.93822304826</v>
      </c>
      <c r="E40" s="1139">
        <f t="shared" si="0"/>
        <v>77.938223048258806</v>
      </c>
      <c r="F40" s="1138">
        <f t="shared" si="1"/>
        <v>4.9392073923925858E-4</v>
      </c>
    </row>
    <row r="41" spans="1:6" x14ac:dyDescent="0.35">
      <c r="A41" s="1110">
        <v>101</v>
      </c>
      <c r="B41" s="516" t="s">
        <v>514</v>
      </c>
      <c r="C41" s="1125">
        <v>94123</v>
      </c>
      <c r="D41" s="1125">
        <v>94169.193036971585</v>
      </c>
      <c r="E41" s="1139">
        <f t="shared" si="0"/>
        <v>46.193036971584661</v>
      </c>
      <c r="F41" s="1138">
        <f t="shared" si="1"/>
        <v>4.9077310510273425E-4</v>
      </c>
    </row>
    <row r="42" spans="1:6" x14ac:dyDescent="0.35">
      <c r="A42" s="1110">
        <v>542</v>
      </c>
      <c r="B42" s="516" t="s">
        <v>516</v>
      </c>
      <c r="C42" s="1125">
        <v>15430</v>
      </c>
      <c r="D42" s="1125">
        <v>15437.394574360067</v>
      </c>
      <c r="E42" s="1139">
        <f t="shared" si="0"/>
        <v>7.3945743600670539</v>
      </c>
      <c r="F42" s="1138">
        <f t="shared" si="1"/>
        <v>4.7923359430117004E-4</v>
      </c>
    </row>
    <row r="43" spans="1:6" x14ac:dyDescent="0.35">
      <c r="A43" s="1110">
        <v>240</v>
      </c>
      <c r="B43" s="516" t="s">
        <v>518</v>
      </c>
      <c r="C43" s="1125">
        <v>196720</v>
      </c>
      <c r="D43" s="1125">
        <v>196817.35407405556</v>
      </c>
      <c r="E43" s="1139">
        <f t="shared" si="0"/>
        <v>97.354074055561796</v>
      </c>
      <c r="F43" s="1138">
        <f t="shared" si="1"/>
        <v>4.948865090258326E-4</v>
      </c>
    </row>
    <row r="44" spans="1:6" x14ac:dyDescent="0.35">
      <c r="A44" s="1110">
        <v>521</v>
      </c>
      <c r="B44" s="516" t="s">
        <v>520</v>
      </c>
      <c r="C44" s="1125">
        <v>45487</v>
      </c>
      <c r="D44" s="1125">
        <v>45509.552380098234</v>
      </c>
      <c r="E44" s="1139">
        <f t="shared" si="0"/>
        <v>22.552380098233698</v>
      </c>
      <c r="F44" s="1138">
        <f t="shared" si="1"/>
        <v>4.9579836213058017E-4</v>
      </c>
    </row>
    <row r="45" spans="1:6" x14ac:dyDescent="0.35">
      <c r="A45" s="1110">
        <v>250</v>
      </c>
      <c r="B45" s="516" t="s">
        <v>522</v>
      </c>
      <c r="C45" s="1125">
        <v>113378</v>
      </c>
      <c r="D45" s="1125">
        <v>113433.7264033067</v>
      </c>
      <c r="E45" s="1139">
        <f t="shared" si="0"/>
        <v>55.726403306704015</v>
      </c>
      <c r="F45" s="1138">
        <f t="shared" si="1"/>
        <v>4.9150984588459859E-4</v>
      </c>
    </row>
    <row r="46" spans="1:6" x14ac:dyDescent="0.35">
      <c r="A46" s="1110">
        <v>260</v>
      </c>
      <c r="B46" s="516" t="s">
        <v>524</v>
      </c>
      <c r="C46" s="1125">
        <v>213317</v>
      </c>
      <c r="D46" s="1125">
        <v>213421.89303392585</v>
      </c>
      <c r="E46" s="1139">
        <f t="shared" si="0"/>
        <v>104.89303392585134</v>
      </c>
      <c r="F46" s="1138">
        <f t="shared" si="1"/>
        <v>4.9172374412658783E-4</v>
      </c>
    </row>
    <row r="47" spans="1:6" x14ac:dyDescent="0.35">
      <c r="A47" s="1110">
        <v>941</v>
      </c>
      <c r="B47" s="516" t="s">
        <v>526</v>
      </c>
      <c r="C47" s="1125">
        <v>89822</v>
      </c>
      <c r="D47" s="1125">
        <v>89866.36279646348</v>
      </c>
      <c r="E47" s="1139">
        <f t="shared" si="0"/>
        <v>44.362796463479754</v>
      </c>
      <c r="F47" s="1138">
        <f t="shared" si="1"/>
        <v>4.9389677877891556E-4</v>
      </c>
    </row>
    <row r="48" spans="1:6" x14ac:dyDescent="0.35">
      <c r="A48" s="1110">
        <v>796</v>
      </c>
      <c r="B48" s="516" t="s">
        <v>951</v>
      </c>
      <c r="C48" s="1125">
        <v>93002</v>
      </c>
      <c r="D48" s="1125">
        <v>93049.103784047038</v>
      </c>
      <c r="E48" s="1139">
        <f t="shared" si="0"/>
        <v>47.103784047038062</v>
      </c>
      <c r="F48" s="1138">
        <f t="shared" si="1"/>
        <v>5.0648140950773168E-4</v>
      </c>
    </row>
    <row r="49" spans="1:6" x14ac:dyDescent="0.35">
      <c r="A49" s="1110">
        <v>275</v>
      </c>
      <c r="B49" s="516" t="s">
        <v>529</v>
      </c>
      <c r="C49" s="1125">
        <v>89979</v>
      </c>
      <c r="D49" s="1125">
        <v>90023.362076049554</v>
      </c>
      <c r="E49" s="1139">
        <f t="shared" si="0"/>
        <v>44.362076049554162</v>
      </c>
      <c r="F49" s="1138">
        <f t="shared" si="1"/>
        <v>4.9302699573849636E-4</v>
      </c>
    </row>
    <row r="50" spans="1:6" x14ac:dyDescent="0.35">
      <c r="A50" s="1110">
        <v>280</v>
      </c>
      <c r="B50" s="516" t="s">
        <v>531</v>
      </c>
      <c r="C50" s="1125">
        <v>169630</v>
      </c>
      <c r="D50" s="1125">
        <v>169713.53084682135</v>
      </c>
      <c r="E50" s="1139">
        <f t="shared" si="0"/>
        <v>83.53084682134795</v>
      </c>
      <c r="F50" s="1138">
        <f t="shared" si="1"/>
        <v>4.9242968119641542E-4</v>
      </c>
    </row>
    <row r="51" spans="1:6" x14ac:dyDescent="0.35">
      <c r="A51" s="1110">
        <v>290</v>
      </c>
      <c r="B51" s="516" t="s">
        <v>533</v>
      </c>
      <c r="C51" s="1125">
        <v>140776</v>
      </c>
      <c r="D51" s="1125">
        <v>140845.25964537612</v>
      </c>
      <c r="E51" s="1139">
        <f t="shared" si="0"/>
        <v>69.259645376121625</v>
      </c>
      <c r="F51" s="1138">
        <f t="shared" si="1"/>
        <v>4.9198475149259547E-4</v>
      </c>
    </row>
    <row r="52" spans="1:6" x14ac:dyDescent="0.35">
      <c r="A52" s="1110">
        <v>300</v>
      </c>
      <c r="B52" s="516" t="s">
        <v>535</v>
      </c>
      <c r="C52" s="1125">
        <v>298334</v>
      </c>
      <c r="D52" s="1125">
        <v>298481.63940673025</v>
      </c>
      <c r="E52" s="1139">
        <f t="shared" si="0"/>
        <v>147.63940673024626</v>
      </c>
      <c r="F52" s="1138">
        <f t="shared" si="1"/>
        <v>4.9487958707437386E-4</v>
      </c>
    </row>
    <row r="53" spans="1:6" x14ac:dyDescent="0.35">
      <c r="A53" s="1110">
        <v>301</v>
      </c>
      <c r="B53" s="516" t="s">
        <v>537</v>
      </c>
      <c r="C53" s="1125">
        <v>88335</v>
      </c>
      <c r="D53" s="1125">
        <v>88378.607929468868</v>
      </c>
      <c r="E53" s="1139">
        <f t="shared" si="0"/>
        <v>43.607929468867951</v>
      </c>
      <c r="F53" s="1138">
        <f t="shared" si="1"/>
        <v>4.9366535879173548E-4</v>
      </c>
    </row>
    <row r="54" spans="1:6" x14ac:dyDescent="0.35">
      <c r="A54" s="1110">
        <v>310</v>
      </c>
      <c r="B54" s="516" t="s">
        <v>539</v>
      </c>
      <c r="C54" s="1125">
        <v>95459</v>
      </c>
      <c r="D54" s="1125">
        <v>95505.928603965978</v>
      </c>
      <c r="E54" s="1139">
        <f t="shared" si="0"/>
        <v>46.928603965978255</v>
      </c>
      <c r="F54" s="1138">
        <f t="shared" si="1"/>
        <v>4.9161005212686344E-4</v>
      </c>
    </row>
    <row r="55" spans="1:6" x14ac:dyDescent="0.35">
      <c r="A55" s="1110">
        <v>320</v>
      </c>
      <c r="B55" s="516" t="s">
        <v>541</v>
      </c>
      <c r="C55" s="1125">
        <v>388720</v>
      </c>
      <c r="D55" s="1125">
        <v>388911.64743510028</v>
      </c>
      <c r="E55" s="1139">
        <f t="shared" si="0"/>
        <v>191.64743510028347</v>
      </c>
      <c r="F55" s="1138">
        <f t="shared" si="1"/>
        <v>4.9302180258356521E-4</v>
      </c>
    </row>
    <row r="56" spans="1:6" x14ac:dyDescent="0.35">
      <c r="A56" s="1110">
        <v>330</v>
      </c>
      <c r="B56" s="516" t="s">
        <v>543</v>
      </c>
      <c r="C56" s="1125">
        <v>1539306</v>
      </c>
      <c r="D56" s="1125">
        <v>1539746.1903843628</v>
      </c>
      <c r="E56" s="1139">
        <f t="shared" si="0"/>
        <v>440.19038436282426</v>
      </c>
      <c r="F56" s="1138">
        <f t="shared" si="1"/>
        <v>2.8596678266882886E-4</v>
      </c>
    </row>
    <row r="57" spans="1:6" x14ac:dyDescent="0.35">
      <c r="A57" s="1110">
        <v>340</v>
      </c>
      <c r="B57" s="516" t="s">
        <v>545</v>
      </c>
      <c r="C57" s="1125">
        <v>64277</v>
      </c>
      <c r="D57" s="1125">
        <v>64308.383833727938</v>
      </c>
      <c r="E57" s="1139">
        <f t="shared" si="0"/>
        <v>31.383833727937599</v>
      </c>
      <c r="F57" s="1138">
        <f t="shared" si="1"/>
        <v>4.8825915534230906E-4</v>
      </c>
    </row>
    <row r="58" spans="1:6" x14ac:dyDescent="0.35">
      <c r="A58" s="1110">
        <v>350</v>
      </c>
      <c r="B58" s="516" t="s">
        <v>547</v>
      </c>
      <c r="C58" s="1125">
        <v>167571</v>
      </c>
      <c r="D58" s="1125">
        <v>167653.03906542002</v>
      </c>
      <c r="E58" s="1139">
        <f t="shared" si="0"/>
        <v>82.039065420016414</v>
      </c>
      <c r="F58" s="1138">
        <f t="shared" si="1"/>
        <v>4.8957794260353173E-4</v>
      </c>
    </row>
    <row r="59" spans="1:6" x14ac:dyDescent="0.35">
      <c r="A59" s="1110">
        <v>360</v>
      </c>
      <c r="B59" s="516" t="s">
        <v>549</v>
      </c>
      <c r="C59" s="1125">
        <v>170766</v>
      </c>
      <c r="D59" s="1125">
        <v>170849.83304140213</v>
      </c>
      <c r="E59" s="1139">
        <f t="shared" si="0"/>
        <v>83.833041402132949</v>
      </c>
      <c r="F59" s="1138">
        <f t="shared" si="1"/>
        <v>4.9092349415066786E-4</v>
      </c>
    </row>
    <row r="60" spans="1:6" x14ac:dyDescent="0.35">
      <c r="A60" s="1110">
        <v>370</v>
      </c>
      <c r="B60" s="516" t="s">
        <v>551</v>
      </c>
      <c r="C60" s="1125">
        <v>317750</v>
      </c>
      <c r="D60" s="1125">
        <v>317906.3637072983</v>
      </c>
      <c r="E60" s="1139">
        <f t="shared" si="0"/>
        <v>156.3637072982965</v>
      </c>
      <c r="F60" s="1138">
        <f t="shared" si="1"/>
        <v>4.9209663980581122E-4</v>
      </c>
    </row>
    <row r="61" spans="1:6" x14ac:dyDescent="0.35">
      <c r="A61" s="1110">
        <v>380</v>
      </c>
      <c r="B61" s="516" t="s">
        <v>553</v>
      </c>
      <c r="C61" s="1125">
        <v>133490</v>
      </c>
      <c r="D61" s="1125">
        <v>133556.12526115801</v>
      </c>
      <c r="E61" s="1139">
        <f t="shared" si="0"/>
        <v>66.125261158013018</v>
      </c>
      <c r="F61" s="1138">
        <f t="shared" si="1"/>
        <v>4.9535741372397195E-4</v>
      </c>
    </row>
    <row r="62" spans="1:6" x14ac:dyDescent="0.35">
      <c r="A62" s="1110">
        <v>390</v>
      </c>
      <c r="B62" s="516" t="s">
        <v>555</v>
      </c>
      <c r="C62" s="1125">
        <v>147718</v>
      </c>
      <c r="D62" s="1125">
        <v>147790.57195318016</v>
      </c>
      <c r="E62" s="1139">
        <f t="shared" si="0"/>
        <v>72.571953180158744</v>
      </c>
      <c r="F62" s="1138">
        <f t="shared" si="1"/>
        <v>4.9128713616592931E-4</v>
      </c>
    </row>
    <row r="63" spans="1:6" x14ac:dyDescent="0.35">
      <c r="A63" s="1110">
        <v>400</v>
      </c>
      <c r="B63" s="516" t="s">
        <v>557</v>
      </c>
      <c r="C63" s="1125">
        <v>157736</v>
      </c>
      <c r="D63" s="1125">
        <v>157813.3729258196</v>
      </c>
      <c r="E63" s="1139">
        <f t="shared" si="0"/>
        <v>77.372925819596276</v>
      </c>
      <c r="F63" s="1138">
        <f t="shared" si="1"/>
        <v>4.9052166797431329E-4</v>
      </c>
    </row>
    <row r="64" spans="1:6" x14ac:dyDescent="0.35">
      <c r="A64" s="1110">
        <v>410</v>
      </c>
      <c r="B64" s="516" t="s">
        <v>559</v>
      </c>
      <c r="C64" s="1125">
        <v>150509</v>
      </c>
      <c r="D64" s="1125">
        <v>150583.66999076842</v>
      </c>
      <c r="E64" s="1139">
        <f t="shared" si="0"/>
        <v>74.669990768423304</v>
      </c>
      <c r="F64" s="1138">
        <f t="shared" si="1"/>
        <v>4.9611644996925967E-4</v>
      </c>
    </row>
    <row r="65" spans="1:6" x14ac:dyDescent="0.35">
      <c r="A65" s="1110">
        <v>92</v>
      </c>
      <c r="B65" s="516" t="s">
        <v>561</v>
      </c>
      <c r="C65" s="1125">
        <v>32409</v>
      </c>
      <c r="D65" s="1125">
        <v>32424.817686149872</v>
      </c>
      <c r="E65" s="1139">
        <f t="shared" si="0"/>
        <v>15.817686149872316</v>
      </c>
      <c r="F65" s="1138">
        <f t="shared" si="1"/>
        <v>4.8806461630634441E-4</v>
      </c>
    </row>
    <row r="66" spans="1:6" x14ac:dyDescent="0.35">
      <c r="A66" s="1110">
        <v>420</v>
      </c>
      <c r="B66" s="516" t="s">
        <v>563</v>
      </c>
      <c r="C66" s="1125">
        <v>54957</v>
      </c>
      <c r="D66" s="1125">
        <v>54983.887575575602</v>
      </c>
      <c r="E66" s="1139">
        <f t="shared" si="0"/>
        <v>26.887575575601659</v>
      </c>
      <c r="F66" s="1138">
        <f t="shared" si="1"/>
        <v>4.8924751306660954E-4</v>
      </c>
    </row>
    <row r="67" spans="1:6" x14ac:dyDescent="0.35">
      <c r="A67" s="1110">
        <v>271</v>
      </c>
      <c r="B67" s="516" t="s">
        <v>565</v>
      </c>
      <c r="C67" s="1125">
        <v>75096</v>
      </c>
      <c r="D67" s="1125">
        <v>75132.810503363493</v>
      </c>
      <c r="E67" s="1139">
        <f t="shared" si="0"/>
        <v>36.810503363492899</v>
      </c>
      <c r="F67" s="1138">
        <f t="shared" si="1"/>
        <v>4.9017928203223739E-4</v>
      </c>
    </row>
    <row r="68" spans="1:6" x14ac:dyDescent="0.35">
      <c r="A68" s="1110">
        <v>430</v>
      </c>
      <c r="B68" s="516" t="s">
        <v>567</v>
      </c>
      <c r="C68" s="1125">
        <v>95556</v>
      </c>
      <c r="D68" s="1125">
        <v>95503.354078821285</v>
      </c>
      <c r="E68" s="1137">
        <f t="shared" si="0"/>
        <v>-52.645921178715071</v>
      </c>
      <c r="F68" s="1138">
        <f t="shared" si="1"/>
        <v>-5.5094312422783573E-4</v>
      </c>
    </row>
    <row r="69" spans="1:6" x14ac:dyDescent="0.35">
      <c r="A69" s="1110">
        <v>93</v>
      </c>
      <c r="B69" s="516" t="s">
        <v>569</v>
      </c>
      <c r="C69" s="1125">
        <v>59126</v>
      </c>
      <c r="D69" s="1125">
        <v>59155.478601168579</v>
      </c>
      <c r="E69" s="1139">
        <f t="shared" ref="E69:E132" si="2">D69-C69</f>
        <v>29.478601168579189</v>
      </c>
      <c r="F69" s="1138">
        <f t="shared" si="1"/>
        <v>4.9857255976354213E-4</v>
      </c>
    </row>
    <row r="70" spans="1:6" x14ac:dyDescent="0.35">
      <c r="A70" s="1110">
        <v>440</v>
      </c>
      <c r="B70" s="516" t="s">
        <v>571</v>
      </c>
      <c r="C70" s="1125">
        <v>70210</v>
      </c>
      <c r="D70" s="1125">
        <v>70244.543653892062</v>
      </c>
      <c r="E70" s="1139">
        <f t="shared" si="2"/>
        <v>34.543653892062139</v>
      </c>
      <c r="F70" s="1138">
        <f t="shared" ref="F70:F133" si="3">(D70-C70)/C70</f>
        <v>4.9200475561974276E-4</v>
      </c>
    </row>
    <row r="71" spans="1:6" x14ac:dyDescent="0.35">
      <c r="A71" s="1110">
        <v>450</v>
      </c>
      <c r="B71" s="516" t="s">
        <v>573</v>
      </c>
      <c r="C71" s="1125">
        <v>282164</v>
      </c>
      <c r="D71" s="1125">
        <v>282345.68544946116</v>
      </c>
      <c r="E71" s="1139">
        <f t="shared" si="2"/>
        <v>181.68544946116162</v>
      </c>
      <c r="F71" s="1138">
        <f t="shared" si="3"/>
        <v>6.4390017670986244E-4</v>
      </c>
    </row>
    <row r="72" spans="1:6" x14ac:dyDescent="0.35">
      <c r="A72" s="1110">
        <v>901</v>
      </c>
      <c r="B72" s="516" t="s">
        <v>575</v>
      </c>
      <c r="C72" s="1125">
        <v>284078</v>
      </c>
      <c r="D72" s="1125">
        <v>284225.0536897952</v>
      </c>
      <c r="E72" s="1139">
        <f t="shared" si="2"/>
        <v>147.05368979519699</v>
      </c>
      <c r="F72" s="1138">
        <f t="shared" si="3"/>
        <v>5.1765251020915732E-4</v>
      </c>
    </row>
    <row r="73" spans="1:6" x14ac:dyDescent="0.35">
      <c r="A73" s="1110">
        <v>460</v>
      </c>
      <c r="B73" s="516" t="s">
        <v>577</v>
      </c>
      <c r="C73" s="1125">
        <v>95926</v>
      </c>
      <c r="D73" s="1125">
        <v>95973.011651439228</v>
      </c>
      <c r="E73" s="1139">
        <f t="shared" si="2"/>
        <v>47.011651439228444</v>
      </c>
      <c r="F73" s="1138">
        <f t="shared" si="3"/>
        <v>4.9008247439931245E-4</v>
      </c>
    </row>
    <row r="74" spans="1:6" x14ac:dyDescent="0.35">
      <c r="A74" s="1110">
        <v>822</v>
      </c>
      <c r="B74" s="516" t="s">
        <v>579</v>
      </c>
      <c r="C74" s="1125">
        <v>343575</v>
      </c>
      <c r="D74" s="1125">
        <v>343744.61594838079</v>
      </c>
      <c r="E74" s="1139">
        <f t="shared" si="2"/>
        <v>169.61594838078599</v>
      </c>
      <c r="F74" s="1138">
        <f t="shared" si="3"/>
        <v>4.9367954123782584E-4</v>
      </c>
    </row>
    <row r="75" spans="1:6" x14ac:dyDescent="0.35">
      <c r="A75" s="1110">
        <v>470</v>
      </c>
      <c r="B75" s="516" t="s">
        <v>581</v>
      </c>
      <c r="C75" s="1125">
        <v>1899875</v>
      </c>
      <c r="D75" s="1125">
        <v>1900458.9344264115</v>
      </c>
      <c r="E75" s="1139">
        <f t="shared" si="2"/>
        <v>583.93442641152069</v>
      </c>
      <c r="F75" s="1138">
        <f t="shared" si="3"/>
        <v>3.0735412930404406E-4</v>
      </c>
    </row>
    <row r="76" spans="1:6" x14ac:dyDescent="0.35">
      <c r="A76" s="1110">
        <v>480</v>
      </c>
      <c r="B76" s="516" t="s">
        <v>583</v>
      </c>
      <c r="C76" s="1125">
        <v>47536</v>
      </c>
      <c r="D76" s="1125">
        <v>47559.141959120352</v>
      </c>
      <c r="E76" s="1139">
        <f t="shared" si="2"/>
        <v>23.141959120352112</v>
      </c>
      <c r="F76" s="1138">
        <f t="shared" si="3"/>
        <v>4.8683017334971625E-4</v>
      </c>
    </row>
    <row r="77" spans="1:6" x14ac:dyDescent="0.35">
      <c r="A77" s="1110">
        <v>797</v>
      </c>
      <c r="B77" s="516" t="s">
        <v>952</v>
      </c>
      <c r="C77" s="1125">
        <v>36908</v>
      </c>
      <c r="D77" s="1125">
        <v>36926.432468180232</v>
      </c>
      <c r="E77" s="1139">
        <f t="shared" si="2"/>
        <v>18.432468180231808</v>
      </c>
      <c r="F77" s="1138">
        <f t="shared" si="3"/>
        <v>4.9941660832967941E-4</v>
      </c>
    </row>
    <row r="78" spans="1:6" x14ac:dyDescent="0.35">
      <c r="A78" s="1110">
        <v>490</v>
      </c>
      <c r="B78" s="516" t="s">
        <v>586</v>
      </c>
      <c r="C78" s="1125">
        <v>235912</v>
      </c>
      <c r="D78" s="1125">
        <v>236027.9363186821</v>
      </c>
      <c r="E78" s="1139">
        <f t="shared" si="2"/>
        <v>115.93631868209923</v>
      </c>
      <c r="F78" s="1138">
        <f t="shared" si="3"/>
        <v>4.9143883601554484E-4</v>
      </c>
    </row>
    <row r="79" spans="1:6" x14ac:dyDescent="0.35">
      <c r="A79" s="1110">
        <v>500</v>
      </c>
      <c r="B79" s="516" t="s">
        <v>588</v>
      </c>
      <c r="C79" s="1125">
        <v>316339</v>
      </c>
      <c r="D79" s="1125">
        <v>316495.39272517449</v>
      </c>
      <c r="E79" s="1139">
        <f t="shared" si="2"/>
        <v>156.3927251744899</v>
      </c>
      <c r="F79" s="1138">
        <f t="shared" si="3"/>
        <v>4.9438332034459833E-4</v>
      </c>
    </row>
    <row r="80" spans="1:6" x14ac:dyDescent="0.35">
      <c r="A80" s="1110">
        <v>951</v>
      </c>
      <c r="B80" s="516" t="s">
        <v>590</v>
      </c>
      <c r="C80" s="1125">
        <v>113438</v>
      </c>
      <c r="D80" s="1125">
        <v>113494.59288357069</v>
      </c>
      <c r="E80" s="1139">
        <f t="shared" si="2"/>
        <v>56.592883570687263</v>
      </c>
      <c r="F80" s="1138">
        <f t="shared" si="3"/>
        <v>4.9888823472458315E-4</v>
      </c>
    </row>
    <row r="81" spans="1:6" x14ac:dyDescent="0.35">
      <c r="A81" s="1110">
        <v>531</v>
      </c>
      <c r="B81" s="516" t="s">
        <v>592</v>
      </c>
      <c r="C81" s="1125">
        <v>55188</v>
      </c>
      <c r="D81" s="1125">
        <v>55215.672475762411</v>
      </c>
      <c r="E81" s="1139">
        <f t="shared" si="2"/>
        <v>27.672475762410613</v>
      </c>
      <c r="F81" s="1138">
        <f t="shared" si="3"/>
        <v>5.0142197148674733E-4</v>
      </c>
    </row>
    <row r="82" spans="1:6" x14ac:dyDescent="0.35">
      <c r="A82" s="1110">
        <v>510</v>
      </c>
      <c r="B82" s="516" t="s">
        <v>594</v>
      </c>
      <c r="C82" s="1125">
        <v>80977</v>
      </c>
      <c r="D82" s="1125">
        <v>81016.807009280194</v>
      </c>
      <c r="E82" s="1139">
        <f t="shared" si="2"/>
        <v>39.807009280193597</v>
      </c>
      <c r="F82" s="1138">
        <f t="shared" si="3"/>
        <v>4.9158414463605215E-4</v>
      </c>
    </row>
    <row r="83" spans="1:6" x14ac:dyDescent="0.35">
      <c r="A83" s="1110">
        <v>391</v>
      </c>
      <c r="B83" s="516" t="s">
        <v>596</v>
      </c>
      <c r="C83" s="1125">
        <v>36813</v>
      </c>
      <c r="D83" s="1125">
        <v>36831.076701825434</v>
      </c>
      <c r="E83" s="1139">
        <f t="shared" si="2"/>
        <v>18.076701825433702</v>
      </c>
      <c r="F83" s="1138">
        <f t="shared" si="3"/>
        <v>4.9104125785547775E-4</v>
      </c>
    </row>
    <row r="84" spans="1:6" x14ac:dyDescent="0.35">
      <c r="A84" s="1110">
        <v>520</v>
      </c>
      <c r="B84" s="516" t="s">
        <v>598</v>
      </c>
      <c r="C84" s="1125">
        <v>135669</v>
      </c>
      <c r="D84" s="1125">
        <v>135735.73460931508</v>
      </c>
      <c r="E84" s="1139">
        <f t="shared" si="2"/>
        <v>66.734609315084526</v>
      </c>
      <c r="F84" s="1138">
        <f t="shared" si="3"/>
        <v>4.9189283708941998E-4</v>
      </c>
    </row>
    <row r="85" spans="1:6" x14ac:dyDescent="0.35">
      <c r="A85" s="1110">
        <v>530</v>
      </c>
      <c r="B85" s="516" t="s">
        <v>600</v>
      </c>
      <c r="C85" s="1125">
        <v>159132</v>
      </c>
      <c r="D85" s="1125">
        <v>159210.78722868697</v>
      </c>
      <c r="E85" s="1139">
        <f t="shared" si="2"/>
        <v>78.787228686967865</v>
      </c>
      <c r="F85" s="1138">
        <f t="shared" si="3"/>
        <v>4.9510613004906531E-4</v>
      </c>
    </row>
    <row r="86" spans="1:6" x14ac:dyDescent="0.35">
      <c r="A86" s="1110">
        <v>560</v>
      </c>
      <c r="B86" s="516" t="s">
        <v>602</v>
      </c>
      <c r="C86" s="1125">
        <v>174661</v>
      </c>
      <c r="D86" s="1125">
        <v>174746.87609981213</v>
      </c>
      <c r="E86" s="1139">
        <f t="shared" si="2"/>
        <v>85.876099812128814</v>
      </c>
      <c r="F86" s="1138">
        <f t="shared" si="3"/>
        <v>4.9167301121675027E-4</v>
      </c>
    </row>
    <row r="87" spans="1:6" x14ac:dyDescent="0.35">
      <c r="A87" s="1110">
        <v>570</v>
      </c>
      <c r="B87" s="516" t="s">
        <v>604</v>
      </c>
      <c r="C87" s="1125">
        <v>674280</v>
      </c>
      <c r="D87" s="1125">
        <v>674654.96177714248</v>
      </c>
      <c r="E87" s="1139">
        <f t="shared" si="2"/>
        <v>374.96177714248188</v>
      </c>
      <c r="F87" s="1138">
        <f t="shared" si="3"/>
        <v>5.560920940002401E-4</v>
      </c>
    </row>
    <row r="88" spans="1:6" x14ac:dyDescent="0.35">
      <c r="A88" s="1110">
        <v>161</v>
      </c>
      <c r="B88" s="516" t="s">
        <v>606</v>
      </c>
      <c r="C88" s="1125">
        <v>59884</v>
      </c>
      <c r="D88" s="1125">
        <v>59913.093944462489</v>
      </c>
      <c r="E88" s="1139">
        <f t="shared" si="2"/>
        <v>29.093944462489162</v>
      </c>
      <c r="F88" s="1138">
        <f t="shared" si="3"/>
        <v>4.8583836187444327E-4</v>
      </c>
    </row>
    <row r="89" spans="1:6" x14ac:dyDescent="0.35">
      <c r="A89" s="1110">
        <v>580</v>
      </c>
      <c r="B89" s="516" t="s">
        <v>608</v>
      </c>
      <c r="C89" s="1125">
        <v>162083</v>
      </c>
      <c r="D89" s="1125">
        <v>162163.39214697509</v>
      </c>
      <c r="E89" s="1139">
        <f t="shared" si="2"/>
        <v>80.392146975093056</v>
      </c>
      <c r="F89" s="1138">
        <f t="shared" si="3"/>
        <v>4.9599370060458565E-4</v>
      </c>
    </row>
    <row r="90" spans="1:6" x14ac:dyDescent="0.35">
      <c r="A90" s="1110">
        <v>590</v>
      </c>
      <c r="B90" s="516" t="s">
        <v>610</v>
      </c>
      <c r="C90" s="1125">
        <v>190975</v>
      </c>
      <c r="D90" s="1125">
        <v>191069.08962073619</v>
      </c>
      <c r="E90" s="1139">
        <f t="shared" si="2"/>
        <v>94.089620736194775</v>
      </c>
      <c r="F90" s="1138">
        <f t="shared" si="3"/>
        <v>4.9268030232331342E-4</v>
      </c>
    </row>
    <row r="91" spans="1:6" x14ac:dyDescent="0.35">
      <c r="A91" s="1110">
        <v>52</v>
      </c>
      <c r="B91" s="516" t="s">
        <v>612</v>
      </c>
      <c r="C91" s="1125">
        <v>105667</v>
      </c>
      <c r="D91" s="1125">
        <v>105726.45457581262</v>
      </c>
      <c r="E91" s="1139">
        <f t="shared" si="2"/>
        <v>59.454575812618714</v>
      </c>
      <c r="F91" s="1138">
        <f t="shared" si="3"/>
        <v>5.6265982579820301E-4</v>
      </c>
    </row>
    <row r="92" spans="1:6" x14ac:dyDescent="0.35">
      <c r="A92" s="1110">
        <v>600</v>
      </c>
      <c r="B92" s="516" t="s">
        <v>614</v>
      </c>
      <c r="C92" s="1125">
        <v>406604</v>
      </c>
      <c r="D92" s="1125">
        <v>406691.26994123153</v>
      </c>
      <c r="E92" s="1139">
        <f t="shared" si="2"/>
        <v>87.2699412315269</v>
      </c>
      <c r="F92" s="1138">
        <f t="shared" si="3"/>
        <v>2.1463129047310627E-4</v>
      </c>
    </row>
    <row r="93" spans="1:6" x14ac:dyDescent="0.35">
      <c r="A93" s="1110">
        <v>94</v>
      </c>
      <c r="B93" s="516" t="s">
        <v>616</v>
      </c>
      <c r="C93" s="1125">
        <v>46996</v>
      </c>
      <c r="D93" s="1125">
        <v>47019.580120067476</v>
      </c>
      <c r="E93" s="1139">
        <f t="shared" si="2"/>
        <v>23.580120067475946</v>
      </c>
      <c r="F93" s="1138">
        <f t="shared" si="3"/>
        <v>5.0174738419175987E-4</v>
      </c>
    </row>
    <row r="94" spans="1:6" x14ac:dyDescent="0.35">
      <c r="A94" s="1110">
        <v>540</v>
      </c>
      <c r="B94" s="516" t="s">
        <v>618</v>
      </c>
      <c r="C94" s="1125">
        <v>212018</v>
      </c>
      <c r="D94" s="1125">
        <v>212123.14697242022</v>
      </c>
      <c r="E94" s="1139">
        <f t="shared" si="2"/>
        <v>105.14697242021793</v>
      </c>
      <c r="F94" s="1138">
        <f t="shared" si="3"/>
        <v>4.9593417738219364E-4</v>
      </c>
    </row>
    <row r="95" spans="1:6" x14ac:dyDescent="0.35">
      <c r="A95" s="1110">
        <v>550</v>
      </c>
      <c r="B95" s="516" t="s">
        <v>620</v>
      </c>
      <c r="C95" s="1125">
        <v>156647</v>
      </c>
      <c r="D95" s="1125">
        <v>156724.40658764969</v>
      </c>
      <c r="E95" s="1139">
        <f t="shared" si="2"/>
        <v>77.406587649689754</v>
      </c>
      <c r="F95" s="1138">
        <f t="shared" si="3"/>
        <v>4.9414663319239922E-4</v>
      </c>
    </row>
    <row r="96" spans="1:6" x14ac:dyDescent="0.35">
      <c r="A96" s="1110">
        <v>610</v>
      </c>
      <c r="B96" s="516" t="s">
        <v>622</v>
      </c>
      <c r="C96" s="1125">
        <v>77913</v>
      </c>
      <c r="D96" s="1125">
        <v>77951.735529653626</v>
      </c>
      <c r="E96" s="1139">
        <f t="shared" si="2"/>
        <v>38.735529653626145</v>
      </c>
      <c r="F96" s="1138">
        <f t="shared" si="3"/>
        <v>4.9716388348062764E-4</v>
      </c>
    </row>
    <row r="97" spans="1:6" x14ac:dyDescent="0.35">
      <c r="A97" s="1110">
        <v>272</v>
      </c>
      <c r="B97" s="516" t="s">
        <v>624</v>
      </c>
      <c r="C97" s="1125">
        <v>71206</v>
      </c>
      <c r="D97" s="1125">
        <v>71241.278956323149</v>
      </c>
      <c r="E97" s="1139">
        <f t="shared" si="2"/>
        <v>35.278956323149032</v>
      </c>
      <c r="F97" s="1138">
        <f t="shared" si="3"/>
        <v>4.9544920825701528E-4</v>
      </c>
    </row>
    <row r="98" spans="1:6" x14ac:dyDescent="0.35">
      <c r="A98" s="1110">
        <v>798</v>
      </c>
      <c r="B98" s="516" t="s">
        <v>953</v>
      </c>
      <c r="C98" s="1125">
        <v>119321</v>
      </c>
      <c r="D98" s="1125">
        <v>119379.541139144</v>
      </c>
      <c r="E98" s="1139">
        <f t="shared" si="2"/>
        <v>58.541139143999317</v>
      </c>
      <c r="F98" s="1138">
        <f t="shared" si="3"/>
        <v>4.9061891154113116E-4</v>
      </c>
    </row>
    <row r="99" spans="1:6" x14ac:dyDescent="0.35">
      <c r="A99" s="1110">
        <v>620</v>
      </c>
      <c r="B99" s="516" t="s">
        <v>627</v>
      </c>
      <c r="C99" s="1125">
        <v>214868</v>
      </c>
      <c r="D99" s="1125">
        <v>214973.86593929637</v>
      </c>
      <c r="E99" s="1139">
        <f t="shared" si="2"/>
        <v>105.86593929637456</v>
      </c>
      <c r="F99" s="1138">
        <f t="shared" si="3"/>
        <v>4.9270221390050899E-4</v>
      </c>
    </row>
    <row r="100" spans="1:6" x14ac:dyDescent="0.35">
      <c r="A100" s="1110">
        <v>630</v>
      </c>
      <c r="B100" s="516" t="s">
        <v>629</v>
      </c>
      <c r="C100" s="1125">
        <v>1134251</v>
      </c>
      <c r="D100" s="1125">
        <v>1134812.2880268139</v>
      </c>
      <c r="E100" s="1139">
        <f t="shared" si="2"/>
        <v>561.28802681388333</v>
      </c>
      <c r="F100" s="1138">
        <f t="shared" si="3"/>
        <v>4.948534555525041E-4</v>
      </c>
    </row>
    <row r="101" spans="1:6" x14ac:dyDescent="0.35">
      <c r="A101" s="1110">
        <v>640</v>
      </c>
      <c r="B101" s="516" t="s">
        <v>631</v>
      </c>
      <c r="C101" s="1125">
        <v>24319</v>
      </c>
      <c r="D101" s="1125">
        <v>24331.416155760104</v>
      </c>
      <c r="E101" s="1139">
        <f t="shared" si="2"/>
        <v>12.41615576010372</v>
      </c>
      <c r="F101" s="1138">
        <f t="shared" si="3"/>
        <v>5.1055371356156592E-4</v>
      </c>
    </row>
    <row r="102" spans="1:6" x14ac:dyDescent="0.35">
      <c r="A102" s="1110">
        <v>650</v>
      </c>
      <c r="B102" s="516" t="s">
        <v>633</v>
      </c>
      <c r="C102" s="1125">
        <v>127331</v>
      </c>
      <c r="D102" s="1125">
        <v>127393.69205217675</v>
      </c>
      <c r="E102" s="1139">
        <f t="shared" si="2"/>
        <v>62.692052176746074</v>
      </c>
      <c r="F102" s="1138">
        <f t="shared" si="3"/>
        <v>4.9235498171494823E-4</v>
      </c>
    </row>
    <row r="103" spans="1:6" x14ac:dyDescent="0.35">
      <c r="A103" s="1110">
        <v>751</v>
      </c>
      <c r="B103" s="516" t="s">
        <v>635</v>
      </c>
      <c r="C103" s="1125">
        <v>320877</v>
      </c>
      <c r="D103" s="1125">
        <v>321036.36511975975</v>
      </c>
      <c r="E103" s="1139">
        <f t="shared" si="2"/>
        <v>159.36511975975009</v>
      </c>
      <c r="F103" s="1138">
        <f t="shared" si="3"/>
        <v>4.9665485453849944E-4</v>
      </c>
    </row>
    <row r="104" spans="1:6" x14ac:dyDescent="0.35">
      <c r="A104" s="1110">
        <v>151</v>
      </c>
      <c r="B104" s="516" t="s">
        <v>637</v>
      </c>
      <c r="C104" s="1125">
        <v>53796</v>
      </c>
      <c r="D104" s="1125">
        <v>53822.200805105866</v>
      </c>
      <c r="E104" s="1139">
        <f t="shared" si="2"/>
        <v>26.200805105865584</v>
      </c>
      <c r="F104" s="1138">
        <f t="shared" si="3"/>
        <v>4.8704002353084958E-4</v>
      </c>
    </row>
    <row r="105" spans="1:6" x14ac:dyDescent="0.35">
      <c r="A105" s="1110">
        <v>12</v>
      </c>
      <c r="B105" s="516" t="s">
        <v>639</v>
      </c>
      <c r="C105" s="1125">
        <v>156322</v>
      </c>
      <c r="D105" s="1125">
        <v>156399.4519297691</v>
      </c>
      <c r="E105" s="1139">
        <f t="shared" si="2"/>
        <v>77.451929769100389</v>
      </c>
      <c r="F105" s="1138">
        <f t="shared" si="3"/>
        <v>4.9546404069229148E-4</v>
      </c>
    </row>
    <row r="106" spans="1:6" x14ac:dyDescent="0.35">
      <c r="A106" s="1110">
        <v>660</v>
      </c>
      <c r="B106" s="516" t="s">
        <v>641</v>
      </c>
      <c r="C106" s="1125">
        <v>121074</v>
      </c>
      <c r="D106" s="1125">
        <v>121133.32855169602</v>
      </c>
      <c r="E106" s="1139">
        <f t="shared" si="2"/>
        <v>59.328551696016802</v>
      </c>
      <c r="F106" s="1138">
        <f t="shared" si="3"/>
        <v>4.9001892806066374E-4</v>
      </c>
    </row>
    <row r="107" spans="1:6" x14ac:dyDescent="0.35">
      <c r="A107" s="1110">
        <v>761</v>
      </c>
      <c r="B107" s="516" t="s">
        <v>643</v>
      </c>
      <c r="C107" s="1125">
        <v>28174</v>
      </c>
      <c r="D107" s="1125">
        <v>28187.962107567542</v>
      </c>
      <c r="E107" s="1139">
        <f t="shared" si="2"/>
        <v>13.962107567542262</v>
      </c>
      <c r="F107" s="1138">
        <f t="shared" si="3"/>
        <v>4.9556710327047142E-4</v>
      </c>
    </row>
    <row r="108" spans="1:6" x14ac:dyDescent="0.35">
      <c r="A108" s="1110">
        <v>670</v>
      </c>
      <c r="B108" s="516" t="s">
        <v>645</v>
      </c>
      <c r="C108" s="1125">
        <v>122600</v>
      </c>
      <c r="D108" s="1125">
        <v>122660.7217550708</v>
      </c>
      <c r="E108" s="1139">
        <f t="shared" si="2"/>
        <v>60.721755070801009</v>
      </c>
      <c r="F108" s="1138">
        <f t="shared" si="3"/>
        <v>4.9528348344862164E-4</v>
      </c>
    </row>
    <row r="109" spans="1:6" x14ac:dyDescent="0.35">
      <c r="A109" s="1110">
        <v>401</v>
      </c>
      <c r="B109" s="516" t="s">
        <v>647</v>
      </c>
      <c r="C109" s="1125">
        <v>73515</v>
      </c>
      <c r="D109" s="1125">
        <v>73551.309617800478</v>
      </c>
      <c r="E109" s="1139">
        <f t="shared" si="2"/>
        <v>36.309617800478009</v>
      </c>
      <c r="F109" s="1138">
        <f t="shared" si="3"/>
        <v>4.9390760797766455E-4</v>
      </c>
    </row>
    <row r="110" spans="1:6" x14ac:dyDescent="0.35">
      <c r="A110" s="1110">
        <v>680</v>
      </c>
      <c r="B110" s="516" t="s">
        <v>649</v>
      </c>
      <c r="C110" s="1125">
        <v>55440</v>
      </c>
      <c r="D110" s="1125">
        <v>55467.021875717423</v>
      </c>
      <c r="E110" s="1139">
        <f t="shared" si="2"/>
        <v>27.021875717422517</v>
      </c>
      <c r="F110" s="1138">
        <f t="shared" si="3"/>
        <v>4.8740757066057931E-4</v>
      </c>
    </row>
    <row r="111" spans="1:6" x14ac:dyDescent="0.35">
      <c r="A111" s="1110">
        <v>690</v>
      </c>
      <c r="B111" s="516" t="s">
        <v>651</v>
      </c>
      <c r="C111" s="1125">
        <v>26544</v>
      </c>
      <c r="D111" s="1125">
        <v>26557.180997652857</v>
      </c>
      <c r="E111" s="1139">
        <f t="shared" si="2"/>
        <v>13.180997652856604</v>
      </c>
      <c r="F111" s="1138">
        <f t="shared" si="3"/>
        <v>4.9657164153317523E-4</v>
      </c>
    </row>
    <row r="112" spans="1:6" x14ac:dyDescent="0.35">
      <c r="A112" s="1110">
        <v>700</v>
      </c>
      <c r="B112" s="516" t="s">
        <v>653</v>
      </c>
      <c r="C112" s="1125">
        <v>97097</v>
      </c>
      <c r="D112" s="1125">
        <v>97145.358983567974</v>
      </c>
      <c r="E112" s="1139">
        <f t="shared" si="2"/>
        <v>48.358983567974064</v>
      </c>
      <c r="F112" s="1138">
        <f t="shared" si="3"/>
        <v>4.9804817417607196E-4</v>
      </c>
    </row>
    <row r="113" spans="1:6" x14ac:dyDescent="0.35">
      <c r="A113" s="1110">
        <v>710</v>
      </c>
      <c r="B113" s="516" t="s">
        <v>655</v>
      </c>
      <c r="C113" s="1125">
        <v>377018</v>
      </c>
      <c r="D113" s="1125">
        <v>377083.2043004125</v>
      </c>
      <c r="E113" s="1139">
        <f t="shared" si="2"/>
        <v>65.204300412500743</v>
      </c>
      <c r="F113" s="1138">
        <f t="shared" si="3"/>
        <v>1.7294744657417085E-4</v>
      </c>
    </row>
    <row r="114" spans="1:6" x14ac:dyDescent="0.35">
      <c r="A114" s="1110">
        <v>720</v>
      </c>
      <c r="B114" s="516" t="s">
        <v>657</v>
      </c>
      <c r="C114" s="1125">
        <v>194678</v>
      </c>
      <c r="D114" s="1125">
        <v>194687.89674817427</v>
      </c>
      <c r="E114" s="1139">
        <f t="shared" si="2"/>
        <v>9.8967481742729433</v>
      </c>
      <c r="F114" s="1138">
        <f t="shared" si="3"/>
        <v>5.0836500140092582E-5</v>
      </c>
    </row>
    <row r="115" spans="1:6" x14ac:dyDescent="0.35">
      <c r="A115" s="1110">
        <v>581</v>
      </c>
      <c r="B115" s="516" t="s">
        <v>659</v>
      </c>
      <c r="C115" s="1125">
        <v>8838</v>
      </c>
      <c r="D115" s="1125">
        <v>8842.6761687474573</v>
      </c>
      <c r="E115" s="1139">
        <f t="shared" si="2"/>
        <v>4.6761687474572682</v>
      </c>
      <c r="F115" s="1138">
        <f t="shared" si="3"/>
        <v>5.2909807054280021E-4</v>
      </c>
    </row>
    <row r="116" spans="1:6" x14ac:dyDescent="0.35">
      <c r="A116" s="1110">
        <v>730</v>
      </c>
      <c r="B116" s="516" t="s">
        <v>661</v>
      </c>
      <c r="C116" s="1125">
        <v>272143</v>
      </c>
      <c r="D116" s="1125">
        <v>272276.8089348186</v>
      </c>
      <c r="E116" s="1139">
        <f t="shared" si="2"/>
        <v>133.80893481860403</v>
      </c>
      <c r="F116" s="1138">
        <f t="shared" si="3"/>
        <v>4.9168611655858881E-4</v>
      </c>
    </row>
    <row r="117" spans="1:6" x14ac:dyDescent="0.35">
      <c r="A117" s="1110">
        <v>740</v>
      </c>
      <c r="B117" s="516" t="s">
        <v>663</v>
      </c>
      <c r="C117" s="1125">
        <v>334266</v>
      </c>
      <c r="D117" s="1125">
        <v>334431.6929184391</v>
      </c>
      <c r="E117" s="1139">
        <f t="shared" si="2"/>
        <v>165.69291843910469</v>
      </c>
      <c r="F117" s="1138">
        <f t="shared" si="3"/>
        <v>4.9569180963395822E-4</v>
      </c>
    </row>
    <row r="118" spans="1:6" x14ac:dyDescent="0.35">
      <c r="A118" s="1110">
        <v>371</v>
      </c>
      <c r="B118" s="516" t="s">
        <v>665</v>
      </c>
      <c r="C118" s="1125">
        <v>26027</v>
      </c>
      <c r="D118" s="1125">
        <v>26039.691259481977</v>
      </c>
      <c r="E118" s="1139">
        <f t="shared" si="2"/>
        <v>12.691259481976886</v>
      </c>
      <c r="F118" s="1138">
        <f t="shared" si="3"/>
        <v>4.8761899112371326E-4</v>
      </c>
    </row>
    <row r="119" spans="1:6" x14ac:dyDescent="0.35">
      <c r="A119" s="1110">
        <v>750</v>
      </c>
      <c r="B119" s="516" t="s">
        <v>667</v>
      </c>
      <c r="C119" s="1125">
        <v>1042411</v>
      </c>
      <c r="D119" s="1125">
        <v>1042878.8920217128</v>
      </c>
      <c r="E119" s="1139">
        <f t="shared" si="2"/>
        <v>467.89202171284705</v>
      </c>
      <c r="F119" s="1138">
        <f t="shared" si="3"/>
        <v>4.4885560658209386E-4</v>
      </c>
    </row>
    <row r="120" spans="1:6" x14ac:dyDescent="0.35">
      <c r="A120" s="1110">
        <v>760</v>
      </c>
      <c r="B120" s="516" t="s">
        <v>669</v>
      </c>
      <c r="C120" s="1125">
        <v>133259</v>
      </c>
      <c r="D120" s="1125">
        <v>133188.66220470317</v>
      </c>
      <c r="E120" s="1137">
        <f t="shared" si="2"/>
        <v>-70.337795296829427</v>
      </c>
      <c r="F120" s="1138">
        <f t="shared" si="3"/>
        <v>-5.2782772868496255E-4</v>
      </c>
    </row>
    <row r="121" spans="1:6" x14ac:dyDescent="0.35">
      <c r="A121" s="1110">
        <v>770</v>
      </c>
      <c r="B121" s="516" t="s">
        <v>671</v>
      </c>
      <c r="C121" s="1125">
        <v>96116</v>
      </c>
      <c r="D121" s="1125">
        <v>96163.857032210595</v>
      </c>
      <c r="E121" s="1139">
        <f t="shared" si="2"/>
        <v>47.857032210595207</v>
      </c>
      <c r="F121" s="1138">
        <f t="shared" si="3"/>
        <v>4.9790911201667994E-4</v>
      </c>
    </row>
    <row r="122" spans="1:6" x14ac:dyDescent="0.35">
      <c r="A122" s="1110">
        <v>780</v>
      </c>
      <c r="B122" s="516" t="s">
        <v>673</v>
      </c>
      <c r="C122" s="1125">
        <v>540314</v>
      </c>
      <c r="D122" s="1125">
        <v>540681.0206651612</v>
      </c>
      <c r="E122" s="1139">
        <f t="shared" si="2"/>
        <v>367.02066516119521</v>
      </c>
      <c r="F122" s="1138">
        <f t="shared" si="3"/>
        <v>6.7927291382639582E-4</v>
      </c>
    </row>
    <row r="123" spans="1:6" x14ac:dyDescent="0.35">
      <c r="A123" s="1110">
        <v>792</v>
      </c>
      <c r="B123" s="516" t="s">
        <v>675</v>
      </c>
      <c r="C123" s="1125">
        <v>6726549</v>
      </c>
      <c r="D123" s="1125">
        <v>6814361.3119600266</v>
      </c>
      <c r="E123" s="1139">
        <f t="shared" si="2"/>
        <v>87812.311960026622</v>
      </c>
      <c r="F123" s="1138">
        <f t="shared" si="3"/>
        <v>1.3054585934039374E-2</v>
      </c>
    </row>
    <row r="124" spans="1:6" x14ac:dyDescent="0.35">
      <c r="A124" s="1110">
        <v>800</v>
      </c>
      <c r="B124" s="516" t="s">
        <v>676</v>
      </c>
      <c r="C124" s="1125">
        <v>105828</v>
      </c>
      <c r="D124" s="1125">
        <v>105880.5707655029</v>
      </c>
      <c r="E124" s="1139">
        <f t="shared" si="2"/>
        <v>52.570765502896393</v>
      </c>
      <c r="F124" s="1138">
        <f t="shared" si="3"/>
        <v>4.9675667595434469E-4</v>
      </c>
    </row>
    <row r="125" spans="1:6" x14ac:dyDescent="0.35">
      <c r="A125" s="1110">
        <v>95</v>
      </c>
      <c r="B125" s="516" t="s">
        <v>678</v>
      </c>
      <c r="C125" s="1125">
        <v>17629</v>
      </c>
      <c r="D125" s="1125">
        <v>17638.016481084062</v>
      </c>
      <c r="E125" s="1139">
        <f t="shared" si="2"/>
        <v>9.0164810840615246</v>
      </c>
      <c r="F125" s="1138">
        <f t="shared" si="3"/>
        <v>5.1145731942035995E-4</v>
      </c>
    </row>
    <row r="126" spans="1:6" x14ac:dyDescent="0.35">
      <c r="A126" s="1110">
        <v>986</v>
      </c>
      <c r="B126" s="516" t="s">
        <v>954</v>
      </c>
      <c r="C126" s="1125">
        <v>74836</v>
      </c>
      <c r="D126" s="1125">
        <v>75308.985766234124</v>
      </c>
      <c r="E126" s="1139">
        <f t="shared" si="2"/>
        <v>472.98576623412373</v>
      </c>
      <c r="F126" s="1138">
        <f t="shared" si="3"/>
        <v>6.320297266477681E-3</v>
      </c>
    </row>
    <row r="127" spans="1:6" x14ac:dyDescent="0.35">
      <c r="A127" s="1110">
        <v>810</v>
      </c>
      <c r="B127" s="516" t="s">
        <v>680</v>
      </c>
      <c r="C127" s="1125">
        <v>77959</v>
      </c>
      <c r="D127" s="1125">
        <v>77997.690251296648</v>
      </c>
      <c r="E127" s="1139">
        <f t="shared" si="2"/>
        <v>38.690251296648057</v>
      </c>
      <c r="F127" s="1138">
        <f t="shared" si="3"/>
        <v>4.9628973302181991E-4</v>
      </c>
    </row>
    <row r="128" spans="1:6" x14ac:dyDescent="0.35">
      <c r="A128" s="1110">
        <v>820</v>
      </c>
      <c r="B128" s="516" t="s">
        <v>682</v>
      </c>
      <c r="C128" s="1125">
        <v>420357</v>
      </c>
      <c r="D128" s="1125">
        <v>420564.93063761946</v>
      </c>
      <c r="E128" s="1139">
        <f t="shared" si="2"/>
        <v>207.93063761945814</v>
      </c>
      <c r="F128" s="1138">
        <f t="shared" si="3"/>
        <v>4.9465249209471507E-4</v>
      </c>
    </row>
    <row r="129" spans="1:6" x14ac:dyDescent="0.35">
      <c r="A129" s="1110">
        <v>830</v>
      </c>
      <c r="B129" s="516" t="s">
        <v>684</v>
      </c>
      <c r="C129" s="1125">
        <v>718425</v>
      </c>
      <c r="D129" s="1125">
        <v>718781.92041908263</v>
      </c>
      <c r="E129" s="1139">
        <f t="shared" si="2"/>
        <v>356.92041908262763</v>
      </c>
      <c r="F129" s="1138">
        <f t="shared" si="3"/>
        <v>4.9680957522723679E-4</v>
      </c>
    </row>
    <row r="130" spans="1:6" x14ac:dyDescent="0.35">
      <c r="A130" s="1110">
        <v>621</v>
      </c>
      <c r="B130" s="516" t="s">
        <v>686</v>
      </c>
      <c r="C130" s="1125">
        <v>57273</v>
      </c>
      <c r="D130" s="1125">
        <v>57300.998627581415</v>
      </c>
      <c r="E130" s="1139">
        <f t="shared" si="2"/>
        <v>27.998627581415349</v>
      </c>
      <c r="F130" s="1138">
        <f t="shared" si="3"/>
        <v>4.8886259810757861E-4</v>
      </c>
    </row>
    <row r="131" spans="1:6" x14ac:dyDescent="0.35">
      <c r="A131" s="1110">
        <v>840</v>
      </c>
      <c r="B131" s="516" t="s">
        <v>688</v>
      </c>
      <c r="C131" s="1125">
        <v>358920</v>
      </c>
      <c r="D131" s="1125">
        <v>359097.47700703272</v>
      </c>
      <c r="E131" s="1139">
        <f t="shared" si="2"/>
        <v>177.4770070327213</v>
      </c>
      <c r="F131" s="1138">
        <f t="shared" si="3"/>
        <v>4.9447511153661347E-4</v>
      </c>
    </row>
    <row r="132" spans="1:6" x14ac:dyDescent="0.35">
      <c r="A132" s="1110">
        <v>273</v>
      </c>
      <c r="B132" s="516" t="s">
        <v>690</v>
      </c>
      <c r="C132" s="1125">
        <v>61931</v>
      </c>
      <c r="D132" s="1125">
        <v>61961.677877498769</v>
      </c>
      <c r="E132" s="1139">
        <f t="shared" si="2"/>
        <v>30.677877498768794</v>
      </c>
      <c r="F132" s="1138">
        <f t="shared" si="3"/>
        <v>4.953557588084932E-4</v>
      </c>
    </row>
    <row r="133" spans="1:6" x14ac:dyDescent="0.35">
      <c r="A133" s="1110">
        <v>850</v>
      </c>
      <c r="B133" s="516" t="s">
        <v>692</v>
      </c>
      <c r="C133" s="1125">
        <v>46976</v>
      </c>
      <c r="D133" s="1125">
        <v>46999.076898344312</v>
      </c>
      <c r="E133" s="1139">
        <f t="shared" ref="E133:E153" si="4">D133-C133</f>
        <v>23.076898344312212</v>
      </c>
      <c r="F133" s="1138">
        <f t="shared" si="3"/>
        <v>4.9124868750664624E-4</v>
      </c>
    </row>
    <row r="134" spans="1:6" x14ac:dyDescent="0.35">
      <c r="A134" s="1110">
        <v>162</v>
      </c>
      <c r="B134" s="516" t="s">
        <v>694</v>
      </c>
      <c r="C134" s="1125">
        <v>154726</v>
      </c>
      <c r="D134" s="1125">
        <v>154802.40912838126</v>
      </c>
      <c r="E134" s="1139">
        <f t="shared" si="4"/>
        <v>76.409128381259507</v>
      </c>
      <c r="F134" s="1138">
        <f t="shared" ref="F134:F153" si="5">(D134-C134)/C134</f>
        <v>4.9383509158938709E-4</v>
      </c>
    </row>
    <row r="135" spans="1:6" x14ac:dyDescent="0.35">
      <c r="A135" s="1110">
        <v>860</v>
      </c>
      <c r="B135" s="516" t="s">
        <v>696</v>
      </c>
      <c r="C135" s="1125">
        <v>93584</v>
      </c>
      <c r="D135" s="1125">
        <v>93630.569919873669</v>
      </c>
      <c r="E135" s="1139">
        <f t="shared" si="4"/>
        <v>46.569919873669278</v>
      </c>
      <c r="F135" s="1138">
        <f t="shared" si="5"/>
        <v>4.9762694342696701E-4</v>
      </c>
    </row>
    <row r="136" spans="1:6" x14ac:dyDescent="0.35">
      <c r="A136" s="1110">
        <v>661</v>
      </c>
      <c r="B136" s="516" t="s">
        <v>698</v>
      </c>
      <c r="C136" s="1125">
        <v>81681</v>
      </c>
      <c r="D136" s="1125">
        <v>81720.75708319871</v>
      </c>
      <c r="E136" s="1139">
        <f t="shared" si="4"/>
        <v>39.757083198710461</v>
      </c>
      <c r="F136" s="1138">
        <f t="shared" si="5"/>
        <v>4.8673599978832854E-4</v>
      </c>
    </row>
    <row r="137" spans="1:6" x14ac:dyDescent="0.35">
      <c r="A137" s="1110">
        <v>870</v>
      </c>
      <c r="B137" s="516" t="s">
        <v>700</v>
      </c>
      <c r="C137" s="1125">
        <v>140292</v>
      </c>
      <c r="D137" s="1125">
        <v>140360.81113449731</v>
      </c>
      <c r="E137" s="1139">
        <f t="shared" si="4"/>
        <v>68.811134497314924</v>
      </c>
      <c r="F137" s="1138">
        <f t="shared" si="5"/>
        <v>4.9048509178937453E-4</v>
      </c>
    </row>
    <row r="138" spans="1:6" x14ac:dyDescent="0.35">
      <c r="A138" s="1110">
        <v>880</v>
      </c>
      <c r="B138" s="516" t="s">
        <v>702</v>
      </c>
      <c r="C138" s="1125">
        <v>37979</v>
      </c>
      <c r="D138" s="1125">
        <v>37997.845598553627</v>
      </c>
      <c r="E138" s="1139">
        <f t="shared" si="4"/>
        <v>18.845598553627497</v>
      </c>
      <c r="F138" s="1138">
        <f t="shared" si="5"/>
        <v>4.9621102592557721E-4</v>
      </c>
    </row>
    <row r="139" spans="1:6" x14ac:dyDescent="0.35">
      <c r="A139" s="1110">
        <v>890</v>
      </c>
      <c r="B139" s="516" t="s">
        <v>704</v>
      </c>
      <c r="C139" s="1125">
        <v>369266</v>
      </c>
      <c r="D139" s="1125">
        <v>369448.07485882094</v>
      </c>
      <c r="E139" s="1139">
        <f t="shared" si="4"/>
        <v>182.07485882093897</v>
      </c>
      <c r="F139" s="1138">
        <f t="shared" si="5"/>
        <v>4.9307236198550364E-4</v>
      </c>
    </row>
    <row r="140" spans="1:6" x14ac:dyDescent="0.35">
      <c r="A140" s="1110">
        <v>900</v>
      </c>
      <c r="B140" s="516" t="s">
        <v>706</v>
      </c>
      <c r="C140" s="1125">
        <v>268316</v>
      </c>
      <c r="D140" s="1125">
        <v>268449.02695793804</v>
      </c>
      <c r="E140" s="1139">
        <f t="shared" si="4"/>
        <v>133.02695793804014</v>
      </c>
      <c r="F140" s="1138">
        <f t="shared" si="5"/>
        <v>4.9578466412006795E-4</v>
      </c>
    </row>
    <row r="141" spans="1:6" x14ac:dyDescent="0.35">
      <c r="A141" s="1110">
        <v>910</v>
      </c>
      <c r="B141" s="516" t="s">
        <v>708</v>
      </c>
      <c r="C141" s="1125">
        <v>87780</v>
      </c>
      <c r="D141" s="1125">
        <v>87966.008052965844</v>
      </c>
      <c r="E141" s="1139">
        <f t="shared" si="4"/>
        <v>186.0080529658444</v>
      </c>
      <c r="F141" s="1138">
        <f t="shared" si="5"/>
        <v>2.1190254382073867E-3</v>
      </c>
    </row>
    <row r="142" spans="1:6" x14ac:dyDescent="0.35">
      <c r="A142" s="1110">
        <v>920</v>
      </c>
      <c r="B142" s="516" t="s">
        <v>710</v>
      </c>
      <c r="C142" s="1125">
        <v>177764</v>
      </c>
      <c r="D142" s="1125">
        <v>177851.31821969533</v>
      </c>
      <c r="E142" s="1139">
        <f t="shared" si="4"/>
        <v>87.318219695327571</v>
      </c>
      <c r="F142" s="1138">
        <f t="shared" si="5"/>
        <v>4.9120305402290437E-4</v>
      </c>
    </row>
    <row r="143" spans="1:6" x14ac:dyDescent="0.35">
      <c r="A143" s="1110">
        <v>97</v>
      </c>
      <c r="B143" s="516" t="s">
        <v>712</v>
      </c>
      <c r="C143" s="1125">
        <v>47849</v>
      </c>
      <c r="D143" s="1125">
        <v>47872.242664965088</v>
      </c>
      <c r="E143" s="1139">
        <f t="shared" si="4"/>
        <v>23.242664965087897</v>
      </c>
      <c r="F143" s="1138">
        <f t="shared" si="5"/>
        <v>4.8575027618315736E-4</v>
      </c>
    </row>
    <row r="144" spans="1:6" x14ac:dyDescent="0.35">
      <c r="A144" s="1110">
        <v>930</v>
      </c>
      <c r="B144" s="516" t="s">
        <v>714</v>
      </c>
      <c r="C144" s="1125">
        <v>171888</v>
      </c>
      <c r="D144" s="1125">
        <v>171972.71240478824</v>
      </c>
      <c r="E144" s="1139">
        <f t="shared" si="4"/>
        <v>84.712404788238928</v>
      </c>
      <c r="F144" s="1138">
        <f t="shared" si="5"/>
        <v>4.928348970739024E-4</v>
      </c>
    </row>
    <row r="145" spans="1:6" x14ac:dyDescent="0.35">
      <c r="A145" s="1110">
        <v>940</v>
      </c>
      <c r="B145" s="516" t="s">
        <v>716</v>
      </c>
      <c r="C145" s="1125">
        <v>487871</v>
      </c>
      <c r="D145" s="1125">
        <v>488618.27101630822</v>
      </c>
      <c r="E145" s="1139">
        <f t="shared" si="4"/>
        <v>747.2710163082229</v>
      </c>
      <c r="F145" s="1138">
        <f t="shared" si="5"/>
        <v>1.5316979617731386E-3</v>
      </c>
    </row>
    <row r="146" spans="1:6" x14ac:dyDescent="0.35">
      <c r="A146" s="1110">
        <v>950</v>
      </c>
      <c r="B146" s="516" t="s">
        <v>718</v>
      </c>
      <c r="C146" s="1125">
        <v>380837</v>
      </c>
      <c r="D146" s="1125">
        <v>381027.41028406657</v>
      </c>
      <c r="E146" s="1139">
        <f t="shared" si="4"/>
        <v>190.41028406657279</v>
      </c>
      <c r="F146" s="1138">
        <f t="shared" si="5"/>
        <v>4.9997842664072241E-4</v>
      </c>
    </row>
    <row r="147" spans="1:6" x14ac:dyDescent="0.35">
      <c r="A147" s="1110">
        <v>961</v>
      </c>
      <c r="B147" s="516" t="s">
        <v>442</v>
      </c>
      <c r="C147" s="1125">
        <v>20907</v>
      </c>
      <c r="D147" s="1125">
        <v>20917.695141882919</v>
      </c>
      <c r="E147" s="1139">
        <f t="shared" si="4"/>
        <v>10.695141882919415</v>
      </c>
      <c r="F147" s="1138">
        <f t="shared" si="5"/>
        <v>5.1155794149899156E-4</v>
      </c>
    </row>
    <row r="148" spans="1:6" x14ac:dyDescent="0.35">
      <c r="A148" s="516">
        <v>970</v>
      </c>
      <c r="B148" s="516" t="s">
        <v>945</v>
      </c>
      <c r="C148" s="1125">
        <v>19195</v>
      </c>
      <c r="D148" s="1125">
        <v>19204.096271182374</v>
      </c>
      <c r="E148" s="1139">
        <f t="shared" si="4"/>
        <v>9.0962711823740392</v>
      </c>
      <c r="F148" s="1138">
        <f t="shared" si="5"/>
        <v>4.73887532293516E-4</v>
      </c>
    </row>
    <row r="149" spans="1:6" x14ac:dyDescent="0.35">
      <c r="A149" s="516">
        <v>971</v>
      </c>
      <c r="B149" s="516" t="s">
        <v>946</v>
      </c>
      <c r="C149" s="1125">
        <v>11578</v>
      </c>
      <c r="D149" s="1125">
        <v>11583.423147697302</v>
      </c>
      <c r="E149" s="1139">
        <f t="shared" si="4"/>
        <v>5.4231476973018289</v>
      </c>
      <c r="F149" s="1138">
        <f t="shared" si="5"/>
        <v>4.6840107940074527E-4</v>
      </c>
    </row>
    <row r="150" spans="1:6" x14ac:dyDescent="0.35">
      <c r="A150" s="1110">
        <v>963</v>
      </c>
      <c r="B150" s="516" t="s">
        <v>722</v>
      </c>
      <c r="C150" s="1125">
        <v>19042</v>
      </c>
      <c r="D150" s="1125">
        <v>19051.682808712671</v>
      </c>
      <c r="E150" s="1139">
        <f t="shared" si="4"/>
        <v>9.6828087126705213</v>
      </c>
      <c r="F150" s="1138">
        <f t="shared" si="5"/>
        <v>5.0849746416713171E-4</v>
      </c>
    </row>
    <row r="151" spans="1:6" x14ac:dyDescent="0.35">
      <c r="A151" s="1110">
        <v>964</v>
      </c>
      <c r="B151" s="516" t="s">
        <v>724</v>
      </c>
      <c r="C151" s="1125">
        <v>26964</v>
      </c>
      <c r="D151" s="1125">
        <v>26977.182857137141</v>
      </c>
      <c r="E151" s="1139">
        <f t="shared" si="4"/>
        <v>13.182857137140672</v>
      </c>
      <c r="F151" s="1138">
        <f t="shared" si="5"/>
        <v>4.889058424989123E-4</v>
      </c>
    </row>
    <row r="152" spans="1:6" ht="15" thickBot="1" x14ac:dyDescent="0.4">
      <c r="A152" s="1110">
        <v>960</v>
      </c>
      <c r="B152" s="516" t="s">
        <v>726</v>
      </c>
      <c r="C152" s="1127">
        <v>5789</v>
      </c>
      <c r="D152" s="1127">
        <v>5791.7115738486509</v>
      </c>
      <c r="E152" s="1140">
        <f t="shared" si="4"/>
        <v>2.7115738486509144</v>
      </c>
      <c r="F152" s="1141">
        <f t="shared" si="5"/>
        <v>4.6840107940074527E-4</v>
      </c>
    </row>
    <row r="153" spans="1:6" x14ac:dyDescent="0.35">
      <c r="A153" s="449"/>
      <c r="B153" s="516" t="s">
        <v>884</v>
      </c>
      <c r="C153" s="1134">
        <f>SUM(C5:C152)</f>
        <v>39231406</v>
      </c>
      <c r="D153" s="1134">
        <f>SUM(D5:D152)</f>
        <v>39250549.999999993</v>
      </c>
      <c r="E153" s="1135">
        <f t="shared" si="4"/>
        <v>19143.999999992549</v>
      </c>
      <c r="F153" s="1136">
        <f t="shared" si="5"/>
        <v>4.8797639319866714E-4</v>
      </c>
    </row>
  </sheetData>
  <mergeCells count="1">
    <mergeCell ref="B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4934-12E0-43F8-9EC3-42F0C02BF536}">
  <dimension ref="A1:F153"/>
  <sheetViews>
    <sheetView workbookViewId="0">
      <selection activeCell="J43" sqref="J43"/>
    </sheetView>
  </sheetViews>
  <sheetFormatPr defaultRowHeight="14.5" x14ac:dyDescent="0.35"/>
  <cols>
    <col min="1" max="1" width="13.26953125" customWidth="1"/>
    <col min="2" max="2" width="28.54296875" customWidth="1"/>
    <col min="3" max="3" width="21.1796875" customWidth="1"/>
    <col min="4" max="4" width="21.26953125" customWidth="1"/>
    <col min="5" max="5" width="18.7265625" customWidth="1"/>
    <col min="6" max="6" width="21.1796875" customWidth="1"/>
  </cols>
  <sheetData>
    <row r="1" spans="1:6" ht="7.5" customHeight="1" thickBot="1" x14ac:dyDescent="0.4"/>
    <row r="2" spans="1:6" s="300" customFormat="1" ht="33" customHeight="1" thickBot="1" x14ac:dyDescent="0.35">
      <c r="B2" s="1205" t="s">
        <v>955</v>
      </c>
      <c r="C2" s="1206"/>
      <c r="D2" s="1206"/>
      <c r="E2" s="1206"/>
      <c r="F2" s="1207"/>
    </row>
    <row r="3" spans="1:6" s="300" customFormat="1" ht="45.75" customHeight="1" thickBot="1" x14ac:dyDescent="0.35">
      <c r="A3" s="301"/>
      <c r="C3" s="444" t="s">
        <v>917</v>
      </c>
      <c r="D3" s="443" t="s">
        <v>940</v>
      </c>
      <c r="E3" s="1121" t="s">
        <v>766</v>
      </c>
      <c r="F3" s="1122" t="s">
        <v>765</v>
      </c>
    </row>
    <row r="4" spans="1:6" x14ac:dyDescent="0.35">
      <c r="A4" s="1123" t="s">
        <v>447</v>
      </c>
      <c r="B4" s="1123" t="s">
        <v>446</v>
      </c>
    </row>
    <row r="5" spans="1:6" x14ac:dyDescent="0.35">
      <c r="A5" s="1110">
        <v>985</v>
      </c>
      <c r="B5" s="516" t="s">
        <v>948</v>
      </c>
      <c r="C5" s="1125">
        <v>67792.41</v>
      </c>
      <c r="D5" s="1125">
        <v>68213.246983721678</v>
      </c>
      <c r="E5" s="1142">
        <f t="shared" ref="E5:E68" si="0">D5-C5</f>
        <v>420.83698372167419</v>
      </c>
      <c r="F5" s="1126">
        <f>(D5-C5)/C5</f>
        <v>6.2077300942933603E-3</v>
      </c>
    </row>
    <row r="6" spans="1:6" x14ac:dyDescent="0.35">
      <c r="A6" s="1110">
        <v>171</v>
      </c>
      <c r="B6" s="516" t="s">
        <v>448</v>
      </c>
      <c r="C6" s="1125">
        <v>13394.47</v>
      </c>
      <c r="D6" s="1125">
        <v>13477.617347590171</v>
      </c>
      <c r="E6" s="1142">
        <f t="shared" si="0"/>
        <v>83.147347590171194</v>
      </c>
      <c r="F6" s="1126">
        <f t="shared" ref="F6:F69" si="1">(D6-C6)/C6</f>
        <v>6.207587727634703E-3</v>
      </c>
    </row>
    <row r="7" spans="1:6" x14ac:dyDescent="0.35">
      <c r="A7" s="1110">
        <v>51</v>
      </c>
      <c r="B7" s="516" t="s">
        <v>449</v>
      </c>
      <c r="C7" s="1125">
        <v>12164.36</v>
      </c>
      <c r="D7" s="1125">
        <v>12239.876978933929</v>
      </c>
      <c r="E7" s="1142">
        <f t="shared" si="0"/>
        <v>75.51697893392884</v>
      </c>
      <c r="F7" s="1126">
        <f t="shared" si="1"/>
        <v>6.2080519594889362E-3</v>
      </c>
    </row>
    <row r="8" spans="1:6" hidden="1" x14ac:dyDescent="0.35">
      <c r="A8" s="1110">
        <v>10</v>
      </c>
      <c r="B8" s="516" t="s">
        <v>451</v>
      </c>
      <c r="C8" s="1125">
        <v>0</v>
      </c>
      <c r="D8" s="1125" t="s">
        <v>956</v>
      </c>
      <c r="E8" s="1142">
        <f t="shared" si="0"/>
        <v>0</v>
      </c>
      <c r="F8" s="1126" t="e">
        <f t="shared" si="1"/>
        <v>#DIV/0!</v>
      </c>
    </row>
    <row r="9" spans="1:6" hidden="1" x14ac:dyDescent="0.35">
      <c r="A9" s="1110">
        <v>793</v>
      </c>
      <c r="B9" s="516" t="s">
        <v>949</v>
      </c>
      <c r="C9" s="1125">
        <v>0</v>
      </c>
      <c r="D9" s="1125">
        <v>0</v>
      </c>
      <c r="E9" s="1142">
        <f t="shared" si="0"/>
        <v>0</v>
      </c>
      <c r="F9" s="1126" t="e">
        <f t="shared" si="1"/>
        <v>#DIV/0!</v>
      </c>
    </row>
    <row r="10" spans="1:6" x14ac:dyDescent="0.35">
      <c r="A10" s="1110">
        <v>541</v>
      </c>
      <c r="B10" s="516" t="s">
        <v>454</v>
      </c>
      <c r="C10" s="1125">
        <v>24875.439999999999</v>
      </c>
      <c r="D10" s="1125">
        <v>25029.860788381746</v>
      </c>
      <c r="E10" s="1142">
        <f t="shared" si="0"/>
        <v>154.42078838174712</v>
      </c>
      <c r="F10" s="1126">
        <f t="shared" si="1"/>
        <v>6.2077610840952811E-3</v>
      </c>
    </row>
    <row r="11" spans="1:6" x14ac:dyDescent="0.35">
      <c r="A11" s="1110">
        <v>794</v>
      </c>
      <c r="B11" s="516" t="s">
        <v>797</v>
      </c>
      <c r="C11" s="1125">
        <v>15854.68</v>
      </c>
      <c r="D11" s="1125">
        <v>15953.098084902649</v>
      </c>
      <c r="E11" s="1142">
        <f t="shared" si="0"/>
        <v>98.418084902648843</v>
      </c>
      <c r="F11" s="1126">
        <f t="shared" si="1"/>
        <v>6.207510016137118E-3</v>
      </c>
    </row>
    <row r="12" spans="1:6" x14ac:dyDescent="0.35">
      <c r="A12" s="1110">
        <v>20</v>
      </c>
      <c r="B12" s="516" t="s">
        <v>457</v>
      </c>
      <c r="C12" s="1125">
        <v>104968.9</v>
      </c>
      <c r="D12" s="1125">
        <v>105620.51145866582</v>
      </c>
      <c r="E12" s="1142">
        <f t="shared" si="0"/>
        <v>651.61145866582228</v>
      </c>
      <c r="F12" s="1126">
        <f t="shared" si="1"/>
        <v>6.2076620662484061E-3</v>
      </c>
    </row>
    <row r="13" spans="1:6" hidden="1" x14ac:dyDescent="0.35">
      <c r="A13" s="1110">
        <v>172</v>
      </c>
      <c r="B13" s="516" t="s">
        <v>459</v>
      </c>
      <c r="C13" s="1125">
        <v>0</v>
      </c>
      <c r="D13" s="1125">
        <v>0</v>
      </c>
      <c r="E13" s="1142">
        <f t="shared" si="0"/>
        <v>0</v>
      </c>
      <c r="F13" s="1126" t="e">
        <f t="shared" si="1"/>
        <v>#DIV/0!</v>
      </c>
    </row>
    <row r="14" spans="1:6" hidden="1" x14ac:dyDescent="0.35">
      <c r="A14" s="1110">
        <v>30</v>
      </c>
      <c r="B14" s="516" t="s">
        <v>461</v>
      </c>
      <c r="C14" s="1125">
        <v>0</v>
      </c>
      <c r="D14" s="1125">
        <v>0</v>
      </c>
      <c r="E14" s="1142">
        <f t="shared" si="0"/>
        <v>0</v>
      </c>
      <c r="F14" s="1126" t="e">
        <f t="shared" si="1"/>
        <v>#DIV/0!</v>
      </c>
    </row>
    <row r="15" spans="1:6" hidden="1" x14ac:dyDescent="0.35">
      <c r="A15" s="1110">
        <v>40</v>
      </c>
      <c r="B15" s="516" t="s">
        <v>463</v>
      </c>
      <c r="C15" s="1125">
        <v>0</v>
      </c>
      <c r="D15" s="1125" t="s">
        <v>956</v>
      </c>
      <c r="E15" s="1142">
        <f t="shared" si="0"/>
        <v>0</v>
      </c>
      <c r="F15" s="1126" t="e">
        <f t="shared" si="1"/>
        <v>#DIV/0!</v>
      </c>
    </row>
    <row r="16" spans="1:6" x14ac:dyDescent="0.35">
      <c r="A16" s="1110">
        <v>50</v>
      </c>
      <c r="B16" s="516" t="s">
        <v>465</v>
      </c>
      <c r="C16" s="1125">
        <v>25148.799999999999</v>
      </c>
      <c r="D16" s="1125">
        <v>25304.914203638684</v>
      </c>
      <c r="E16" s="1142">
        <f t="shared" si="0"/>
        <v>156.11420363868456</v>
      </c>
      <c r="F16" s="1126">
        <f t="shared" si="1"/>
        <v>6.2076203889921012E-3</v>
      </c>
    </row>
    <row r="17" spans="1:6" hidden="1" x14ac:dyDescent="0.35">
      <c r="A17" s="1110">
        <v>274</v>
      </c>
      <c r="B17" s="516" t="s">
        <v>467</v>
      </c>
      <c r="C17" s="1125">
        <v>0</v>
      </c>
      <c r="D17" s="1125">
        <v>0</v>
      </c>
      <c r="E17" s="1142">
        <f t="shared" si="0"/>
        <v>0</v>
      </c>
      <c r="F17" s="1126" t="e">
        <f t="shared" si="1"/>
        <v>#DIV/0!</v>
      </c>
    </row>
    <row r="18" spans="1:6" x14ac:dyDescent="0.35">
      <c r="A18" s="1110">
        <v>60</v>
      </c>
      <c r="B18" s="516" t="s">
        <v>469</v>
      </c>
      <c r="C18" s="1125">
        <v>25148.799999999999</v>
      </c>
      <c r="D18" s="1125">
        <v>25304.914203638684</v>
      </c>
      <c r="E18" s="1142">
        <f t="shared" si="0"/>
        <v>156.11420363868456</v>
      </c>
      <c r="F18" s="1126">
        <f t="shared" si="1"/>
        <v>6.2076203889921012E-3</v>
      </c>
    </row>
    <row r="19" spans="1:6" hidden="1" x14ac:dyDescent="0.35">
      <c r="A19" s="1110">
        <v>821</v>
      </c>
      <c r="B19" s="516" t="s">
        <v>471</v>
      </c>
      <c r="C19" s="1125">
        <v>0</v>
      </c>
      <c r="D19" s="1125">
        <v>0</v>
      </c>
      <c r="E19" s="1142">
        <f t="shared" si="0"/>
        <v>0</v>
      </c>
      <c r="F19" s="1126" t="e">
        <f t="shared" si="1"/>
        <v>#DIV/0!</v>
      </c>
    </row>
    <row r="20" spans="1:6" hidden="1" x14ac:dyDescent="0.35">
      <c r="A20" s="1110">
        <v>70</v>
      </c>
      <c r="B20" s="516" t="s">
        <v>473</v>
      </c>
      <c r="C20" s="1125">
        <v>0</v>
      </c>
      <c r="D20" s="1125" t="s">
        <v>956</v>
      </c>
      <c r="E20" s="1142">
        <f t="shared" si="0"/>
        <v>0</v>
      </c>
      <c r="F20" s="1126" t="e">
        <f t="shared" si="1"/>
        <v>#DIV/0!</v>
      </c>
    </row>
    <row r="21" spans="1:6" hidden="1" x14ac:dyDescent="0.35">
      <c r="A21" s="1110">
        <v>80</v>
      </c>
      <c r="B21" s="516" t="s">
        <v>475</v>
      </c>
      <c r="C21" s="1125">
        <v>0</v>
      </c>
      <c r="D21" s="1125" t="s">
        <v>956</v>
      </c>
      <c r="E21" s="1142">
        <f t="shared" si="0"/>
        <v>0</v>
      </c>
      <c r="F21" s="1126" t="e">
        <f t="shared" si="1"/>
        <v>#DIV/0!</v>
      </c>
    </row>
    <row r="22" spans="1:6" hidden="1" x14ac:dyDescent="0.35">
      <c r="A22" s="1110">
        <v>100</v>
      </c>
      <c r="B22" s="516" t="s">
        <v>477</v>
      </c>
      <c r="C22" s="1125">
        <v>0</v>
      </c>
      <c r="D22" s="1125">
        <v>0</v>
      </c>
      <c r="E22" s="1142">
        <f t="shared" si="0"/>
        <v>0</v>
      </c>
      <c r="F22" s="1126" t="e">
        <f t="shared" si="1"/>
        <v>#DIV/0!</v>
      </c>
    </row>
    <row r="23" spans="1:6" x14ac:dyDescent="0.35">
      <c r="A23" s="1110">
        <v>110</v>
      </c>
      <c r="B23" s="516" t="s">
        <v>479</v>
      </c>
      <c r="C23" s="1125">
        <v>14487.9</v>
      </c>
      <c r="D23" s="1125">
        <v>14577.831008617939</v>
      </c>
      <c r="E23" s="1142">
        <f t="shared" si="0"/>
        <v>89.931008617939369</v>
      </c>
      <c r="F23" s="1126">
        <f t="shared" si="1"/>
        <v>6.2073184255785428E-3</v>
      </c>
    </row>
    <row r="24" spans="1:6" hidden="1" x14ac:dyDescent="0.35">
      <c r="A24" s="1110">
        <v>120</v>
      </c>
      <c r="B24" s="516" t="s">
        <v>481</v>
      </c>
      <c r="C24" s="1125">
        <v>0</v>
      </c>
      <c r="D24" s="1125" t="s">
        <v>956</v>
      </c>
      <c r="E24" s="1142">
        <f t="shared" si="0"/>
        <v>0</v>
      </c>
      <c r="F24" s="1126" t="e">
        <f t="shared" si="1"/>
        <v>#DIV/0!</v>
      </c>
    </row>
    <row r="25" spans="1:6" hidden="1" x14ac:dyDescent="0.35">
      <c r="A25" s="1110">
        <v>130</v>
      </c>
      <c r="B25" s="516" t="s">
        <v>483</v>
      </c>
      <c r="C25" s="1125">
        <v>0</v>
      </c>
      <c r="D25" s="1125" t="s">
        <v>956</v>
      </c>
      <c r="E25" s="1142">
        <f t="shared" si="0"/>
        <v>0</v>
      </c>
      <c r="F25" s="1126" t="e">
        <f t="shared" si="1"/>
        <v>#DIV/0!</v>
      </c>
    </row>
    <row r="26" spans="1:6" hidden="1" x14ac:dyDescent="0.35">
      <c r="A26" s="1110">
        <v>140</v>
      </c>
      <c r="B26" s="516" t="s">
        <v>485</v>
      </c>
      <c r="C26" s="1125">
        <v>0</v>
      </c>
      <c r="D26" s="1125" t="s">
        <v>956</v>
      </c>
      <c r="E26" s="1142">
        <f t="shared" si="0"/>
        <v>0</v>
      </c>
      <c r="F26" s="1126" t="e">
        <f t="shared" si="1"/>
        <v>#DIV/0!</v>
      </c>
    </row>
    <row r="27" spans="1:6" x14ac:dyDescent="0.35">
      <c r="A27" s="1110">
        <v>61</v>
      </c>
      <c r="B27" s="516" t="s">
        <v>487</v>
      </c>
      <c r="C27" s="1125">
        <v>73532.899999999994</v>
      </c>
      <c r="D27" s="1125">
        <v>73989.368704117456</v>
      </c>
      <c r="E27" s="1142">
        <f t="shared" si="0"/>
        <v>456.46870411746204</v>
      </c>
      <c r="F27" s="1126">
        <f t="shared" si="1"/>
        <v>6.2076798836638034E-3</v>
      </c>
    </row>
    <row r="28" spans="1:6" hidden="1" x14ac:dyDescent="0.35">
      <c r="A28" s="1110">
        <v>11</v>
      </c>
      <c r="B28" s="516" t="s">
        <v>489</v>
      </c>
      <c r="C28" s="1125">
        <v>0</v>
      </c>
      <c r="D28" s="1125" t="s">
        <v>956</v>
      </c>
      <c r="E28" s="1142">
        <f t="shared" si="0"/>
        <v>0</v>
      </c>
      <c r="F28" s="1126" t="e">
        <f t="shared" si="1"/>
        <v>#DIV/0!</v>
      </c>
    </row>
    <row r="29" spans="1:6" hidden="1" x14ac:dyDescent="0.35">
      <c r="A29" s="1110">
        <v>150</v>
      </c>
      <c r="B29" s="516" t="s">
        <v>491</v>
      </c>
      <c r="C29" s="1125">
        <v>0</v>
      </c>
      <c r="D29" s="1125">
        <v>0</v>
      </c>
      <c r="E29" s="1142">
        <f t="shared" si="0"/>
        <v>0</v>
      </c>
      <c r="F29" s="1126" t="e">
        <f t="shared" si="1"/>
        <v>#DIV/0!</v>
      </c>
    </row>
    <row r="30" spans="1:6" x14ac:dyDescent="0.35">
      <c r="A30" s="1110">
        <v>160</v>
      </c>
      <c r="B30" s="516" t="s">
        <v>493</v>
      </c>
      <c r="C30" s="1125">
        <v>10524.23</v>
      </c>
      <c r="D30" s="1125">
        <v>10589.556487392276</v>
      </c>
      <c r="E30" s="1142">
        <f t="shared" si="0"/>
        <v>65.326487392276249</v>
      </c>
      <c r="F30" s="1126">
        <f t="shared" si="1"/>
        <v>6.2072462681142708E-3</v>
      </c>
    </row>
    <row r="31" spans="1:6" x14ac:dyDescent="0.35">
      <c r="A31" s="1110">
        <v>795</v>
      </c>
      <c r="B31" s="516" t="s">
        <v>950</v>
      </c>
      <c r="C31" s="1125">
        <v>35809.699999999997</v>
      </c>
      <c r="D31" s="1125">
        <v>36031.997398659434</v>
      </c>
      <c r="E31" s="1142">
        <f t="shared" si="0"/>
        <v>222.29739865943702</v>
      </c>
      <c r="F31" s="1126">
        <f t="shared" si="1"/>
        <v>6.2077425574477594E-3</v>
      </c>
    </row>
    <row r="32" spans="1:6" hidden="1" x14ac:dyDescent="0.35">
      <c r="A32" s="1110">
        <v>170</v>
      </c>
      <c r="B32" s="516" t="s">
        <v>496</v>
      </c>
      <c r="C32" s="1125">
        <v>0</v>
      </c>
      <c r="D32" s="1125">
        <v>0</v>
      </c>
      <c r="E32" s="1142">
        <f t="shared" si="0"/>
        <v>0</v>
      </c>
      <c r="F32" s="1126" t="e">
        <f t="shared" si="1"/>
        <v>#DIV/0!</v>
      </c>
    </row>
    <row r="33" spans="1:6" x14ac:dyDescent="0.35">
      <c r="A33" s="1110">
        <v>180</v>
      </c>
      <c r="B33" s="516" t="s">
        <v>498</v>
      </c>
      <c r="C33" s="1125">
        <v>18314.89</v>
      </c>
      <c r="D33" s="1125">
        <v>18428.578822215128</v>
      </c>
      <c r="E33" s="1142">
        <f t="shared" si="0"/>
        <v>113.68882221512831</v>
      </c>
      <c r="F33" s="1126">
        <f t="shared" si="1"/>
        <v>6.2074531823630014E-3</v>
      </c>
    </row>
    <row r="34" spans="1:6" x14ac:dyDescent="0.35">
      <c r="A34" s="1110">
        <v>190</v>
      </c>
      <c r="B34" s="516" t="s">
        <v>500</v>
      </c>
      <c r="C34" s="1125">
        <v>2115506.06</v>
      </c>
      <c r="D34" s="1125">
        <v>2128638.380673476</v>
      </c>
      <c r="E34" s="1142">
        <f t="shared" si="0"/>
        <v>13132.320673475973</v>
      </c>
      <c r="F34" s="1126">
        <f t="shared" si="1"/>
        <v>6.2076497542512231E-3</v>
      </c>
    </row>
    <row r="35" spans="1:6" hidden="1" x14ac:dyDescent="0.35">
      <c r="A35" s="1110">
        <v>721</v>
      </c>
      <c r="B35" s="516" t="s">
        <v>502</v>
      </c>
      <c r="C35" s="1125">
        <v>0</v>
      </c>
      <c r="D35" s="1125">
        <v>0</v>
      </c>
      <c r="E35" s="1142">
        <f t="shared" si="0"/>
        <v>0</v>
      </c>
      <c r="F35" s="1126" t="e">
        <f t="shared" si="1"/>
        <v>#DIV/0!</v>
      </c>
    </row>
    <row r="36" spans="1:6" hidden="1" x14ac:dyDescent="0.35">
      <c r="A36" s="1110">
        <v>200</v>
      </c>
      <c r="B36" s="516" t="s">
        <v>504</v>
      </c>
      <c r="C36" s="1125">
        <v>0</v>
      </c>
      <c r="D36" s="1125">
        <v>0</v>
      </c>
      <c r="E36" s="1142">
        <f t="shared" si="0"/>
        <v>0</v>
      </c>
      <c r="F36" s="1126" t="e">
        <f t="shared" si="1"/>
        <v>#DIV/0!</v>
      </c>
    </row>
    <row r="37" spans="1:6" x14ac:dyDescent="0.35">
      <c r="A37" s="1110">
        <v>210</v>
      </c>
      <c r="B37" s="516" t="s">
        <v>840</v>
      </c>
      <c r="C37" s="1125">
        <v>22005.200000000001</v>
      </c>
      <c r="D37" s="1125">
        <v>22141.799928183849</v>
      </c>
      <c r="E37" s="1142">
        <f t="shared" si="0"/>
        <v>136.59992818384853</v>
      </c>
      <c r="F37" s="1126">
        <f t="shared" si="1"/>
        <v>6.2076203889920804E-3</v>
      </c>
    </row>
    <row r="38" spans="1:6" x14ac:dyDescent="0.35">
      <c r="A38" s="1110">
        <v>220</v>
      </c>
      <c r="B38" s="516" t="s">
        <v>508</v>
      </c>
      <c r="C38" s="1125">
        <v>22961.95</v>
      </c>
      <c r="D38" s="1125">
        <v>23104.486881583147</v>
      </c>
      <c r="E38" s="1142">
        <f t="shared" si="0"/>
        <v>142.53688158314617</v>
      </c>
      <c r="F38" s="1126">
        <f t="shared" si="1"/>
        <v>6.2075251267050997E-3</v>
      </c>
    </row>
    <row r="39" spans="1:6" hidden="1" x14ac:dyDescent="0.35">
      <c r="A39" s="1110">
        <v>230</v>
      </c>
      <c r="B39" s="516" t="s">
        <v>510</v>
      </c>
      <c r="C39" s="1125">
        <v>0</v>
      </c>
      <c r="D39" s="1125" t="s">
        <v>956</v>
      </c>
      <c r="E39" s="1142">
        <f t="shared" si="0"/>
        <v>0</v>
      </c>
      <c r="F39" s="1126" t="e">
        <f t="shared" si="1"/>
        <v>#DIV/0!</v>
      </c>
    </row>
    <row r="40" spans="1:6" hidden="1" x14ac:dyDescent="0.35">
      <c r="A40" s="1110">
        <v>231</v>
      </c>
      <c r="B40" s="516" t="s">
        <v>512</v>
      </c>
      <c r="C40" s="1125">
        <v>0</v>
      </c>
      <c r="D40" s="1125">
        <v>0</v>
      </c>
      <c r="E40" s="1142">
        <f t="shared" si="0"/>
        <v>0</v>
      </c>
      <c r="F40" s="1126" t="e">
        <f t="shared" si="1"/>
        <v>#DIV/0!</v>
      </c>
    </row>
    <row r="41" spans="1:6" hidden="1" x14ac:dyDescent="0.35">
      <c r="A41" s="1110">
        <v>101</v>
      </c>
      <c r="B41" s="516" t="s">
        <v>514</v>
      </c>
      <c r="C41" s="1125">
        <v>0</v>
      </c>
      <c r="D41" s="1125" t="s">
        <v>956</v>
      </c>
      <c r="E41" s="1142">
        <f t="shared" si="0"/>
        <v>0</v>
      </c>
      <c r="F41" s="1126" t="e">
        <f t="shared" si="1"/>
        <v>#DIV/0!</v>
      </c>
    </row>
    <row r="42" spans="1:6" hidden="1" x14ac:dyDescent="0.35">
      <c r="A42" s="1110">
        <v>542</v>
      </c>
      <c r="B42" s="516" t="s">
        <v>516</v>
      </c>
      <c r="C42" s="1125">
        <v>0</v>
      </c>
      <c r="D42" s="1125" t="s">
        <v>956</v>
      </c>
      <c r="E42" s="1142">
        <f t="shared" si="0"/>
        <v>0</v>
      </c>
      <c r="F42" s="1126" t="e">
        <f t="shared" si="1"/>
        <v>#DIV/0!</v>
      </c>
    </row>
    <row r="43" spans="1:6" x14ac:dyDescent="0.35">
      <c r="A43" s="1110">
        <v>240</v>
      </c>
      <c r="B43" s="516" t="s">
        <v>518</v>
      </c>
      <c r="C43" s="1125">
        <v>11480.97</v>
      </c>
      <c r="D43" s="1125">
        <v>11552.243440791573</v>
      </c>
      <c r="E43" s="1142">
        <f t="shared" si="0"/>
        <v>71.273440791574103</v>
      </c>
      <c r="F43" s="1126">
        <f t="shared" si="1"/>
        <v>6.2079633333746286E-3</v>
      </c>
    </row>
    <row r="44" spans="1:6" hidden="1" x14ac:dyDescent="0.35">
      <c r="A44" s="1110">
        <v>521</v>
      </c>
      <c r="B44" s="516" t="s">
        <v>520</v>
      </c>
      <c r="C44" s="1125">
        <v>0</v>
      </c>
      <c r="D44" s="1125">
        <v>0</v>
      </c>
      <c r="E44" s="1142">
        <f t="shared" si="0"/>
        <v>0</v>
      </c>
      <c r="F44" s="1126" t="e">
        <f t="shared" si="1"/>
        <v>#DIV/0!</v>
      </c>
    </row>
    <row r="45" spans="1:6" hidden="1" x14ac:dyDescent="0.35">
      <c r="A45" s="1110">
        <v>250</v>
      </c>
      <c r="B45" s="516" t="s">
        <v>522</v>
      </c>
      <c r="C45" s="1125">
        <v>0</v>
      </c>
      <c r="D45" s="1125" t="s">
        <v>956</v>
      </c>
      <c r="E45" s="1142">
        <f t="shared" si="0"/>
        <v>0</v>
      </c>
      <c r="F45" s="1126" t="e">
        <f t="shared" si="1"/>
        <v>#DIV/0!</v>
      </c>
    </row>
    <row r="46" spans="1:6" x14ac:dyDescent="0.35">
      <c r="A46" s="1110">
        <v>260</v>
      </c>
      <c r="B46" s="516" t="s">
        <v>524</v>
      </c>
      <c r="C46" s="1125">
        <v>15854.68</v>
      </c>
      <c r="D46" s="1125">
        <v>15953.098084902649</v>
      </c>
      <c r="E46" s="1142">
        <f t="shared" si="0"/>
        <v>98.418084902648843</v>
      </c>
      <c r="F46" s="1126">
        <f t="shared" si="1"/>
        <v>6.207510016137118E-3</v>
      </c>
    </row>
    <row r="47" spans="1:6" x14ac:dyDescent="0.35">
      <c r="A47" s="1110">
        <v>941</v>
      </c>
      <c r="B47" s="516" t="s">
        <v>526</v>
      </c>
      <c r="C47" s="1125">
        <v>43600.36</v>
      </c>
      <c r="D47" s="1125">
        <v>43871.019733482288</v>
      </c>
      <c r="E47" s="1142">
        <f t="shared" si="0"/>
        <v>270.65973348228727</v>
      </c>
      <c r="F47" s="1126">
        <f t="shared" si="1"/>
        <v>6.2077407957706601E-3</v>
      </c>
    </row>
    <row r="48" spans="1:6" x14ac:dyDescent="0.35">
      <c r="A48" s="1110">
        <v>796</v>
      </c>
      <c r="B48" s="516" t="s">
        <v>951</v>
      </c>
      <c r="C48" s="1125">
        <v>12847.76</v>
      </c>
      <c r="D48" s="1125">
        <v>12927.510517076285</v>
      </c>
      <c r="E48" s="1142">
        <f t="shared" si="0"/>
        <v>79.750517076285178</v>
      </c>
      <c r="F48" s="1126">
        <f t="shared" si="1"/>
        <v>6.2073479794365069E-3</v>
      </c>
    </row>
    <row r="49" spans="1:6" hidden="1" x14ac:dyDescent="0.35">
      <c r="A49" s="1110">
        <v>275</v>
      </c>
      <c r="B49" s="516" t="s">
        <v>529</v>
      </c>
      <c r="C49" s="1125">
        <v>0</v>
      </c>
      <c r="D49" s="1125">
        <v>0</v>
      </c>
      <c r="E49" s="1142">
        <f t="shared" si="0"/>
        <v>0</v>
      </c>
      <c r="F49" s="1126" t="e">
        <f t="shared" si="1"/>
        <v>#DIV/0!</v>
      </c>
    </row>
    <row r="50" spans="1:6" x14ac:dyDescent="0.35">
      <c r="A50" s="1110">
        <v>280</v>
      </c>
      <c r="B50" s="516" t="s">
        <v>531</v>
      </c>
      <c r="C50" s="1125">
        <v>24328.73</v>
      </c>
      <c r="D50" s="1125">
        <v>24479.753957867859</v>
      </c>
      <c r="E50" s="1142">
        <f t="shared" si="0"/>
        <v>151.02395786785928</v>
      </c>
      <c r="F50" s="1126">
        <f t="shared" si="1"/>
        <v>6.2076383710888026E-3</v>
      </c>
    </row>
    <row r="51" spans="1:6" hidden="1" x14ac:dyDescent="0.35">
      <c r="A51" s="1110">
        <v>290</v>
      </c>
      <c r="B51" s="516" t="s">
        <v>533</v>
      </c>
      <c r="C51" s="1125">
        <v>0</v>
      </c>
      <c r="D51" s="1125">
        <v>0</v>
      </c>
      <c r="E51" s="1142">
        <f t="shared" si="0"/>
        <v>0</v>
      </c>
      <c r="F51" s="1126" t="e">
        <f t="shared" si="1"/>
        <v>#DIV/0!</v>
      </c>
    </row>
    <row r="52" spans="1:6" hidden="1" x14ac:dyDescent="0.35">
      <c r="A52" s="1110">
        <v>300</v>
      </c>
      <c r="B52" s="516" t="s">
        <v>535</v>
      </c>
      <c r="C52" s="1125">
        <v>0</v>
      </c>
      <c r="D52" s="1125">
        <v>0</v>
      </c>
      <c r="E52" s="1142">
        <f t="shared" si="0"/>
        <v>0</v>
      </c>
      <c r="F52" s="1126" t="e">
        <f t="shared" si="1"/>
        <v>#DIV/0!</v>
      </c>
    </row>
    <row r="53" spans="1:6" x14ac:dyDescent="0.35">
      <c r="A53" s="1110">
        <v>301</v>
      </c>
      <c r="B53" s="516" t="s">
        <v>537</v>
      </c>
      <c r="C53" s="1125">
        <v>40046.720000000001</v>
      </c>
      <c r="D53" s="1125">
        <v>40295.325335142035</v>
      </c>
      <c r="E53" s="1142">
        <f t="shared" si="0"/>
        <v>248.60533514203416</v>
      </c>
      <c r="F53" s="1126">
        <f t="shared" si="1"/>
        <v>6.2078825717070997E-3</v>
      </c>
    </row>
    <row r="54" spans="1:6" hidden="1" x14ac:dyDescent="0.35">
      <c r="A54" s="1110">
        <v>310</v>
      </c>
      <c r="B54" s="516" t="s">
        <v>539</v>
      </c>
      <c r="C54" s="1125">
        <v>0</v>
      </c>
      <c r="D54" s="1125" t="s">
        <v>956</v>
      </c>
      <c r="E54" s="1142">
        <f t="shared" si="0"/>
        <v>0</v>
      </c>
      <c r="F54" s="1126" t="e">
        <f t="shared" si="1"/>
        <v>#DIV/0!</v>
      </c>
    </row>
    <row r="55" spans="1:6" x14ac:dyDescent="0.35">
      <c r="A55" s="1110">
        <v>320</v>
      </c>
      <c r="B55" s="516" t="s">
        <v>541</v>
      </c>
      <c r="C55" s="1125">
        <v>159913.56</v>
      </c>
      <c r="D55" s="1125">
        <v>160906.24792531121</v>
      </c>
      <c r="E55" s="1142">
        <f t="shared" si="0"/>
        <v>992.68792531121289</v>
      </c>
      <c r="F55" s="1126">
        <f t="shared" si="1"/>
        <v>6.2076532178460221E-3</v>
      </c>
    </row>
    <row r="56" spans="1:6" x14ac:dyDescent="0.35">
      <c r="A56" s="1110">
        <v>330</v>
      </c>
      <c r="B56" s="516" t="s">
        <v>543</v>
      </c>
      <c r="C56" s="1125">
        <v>424796.02</v>
      </c>
      <c r="D56" s="1125">
        <v>427433.00730928825</v>
      </c>
      <c r="E56" s="1142">
        <f t="shared" si="0"/>
        <v>2636.9873092882335</v>
      </c>
      <c r="F56" s="1126">
        <f t="shared" si="1"/>
        <v>6.2076554043237822E-3</v>
      </c>
    </row>
    <row r="57" spans="1:6" hidden="1" x14ac:dyDescent="0.35">
      <c r="A57" s="1110">
        <v>340</v>
      </c>
      <c r="B57" s="516" t="s">
        <v>545</v>
      </c>
      <c r="C57" s="1125">
        <v>0</v>
      </c>
      <c r="D57" s="1125">
        <v>0</v>
      </c>
      <c r="E57" s="1142">
        <f t="shared" si="0"/>
        <v>0</v>
      </c>
      <c r="F57" s="1126" t="e">
        <f t="shared" si="1"/>
        <v>#DIV/0!</v>
      </c>
    </row>
    <row r="58" spans="1:6" hidden="1" x14ac:dyDescent="0.35">
      <c r="A58" s="1110">
        <v>350</v>
      </c>
      <c r="B58" s="516" t="s">
        <v>547</v>
      </c>
      <c r="C58" s="1125">
        <v>0</v>
      </c>
      <c r="D58" s="1125">
        <v>0</v>
      </c>
      <c r="E58" s="1142">
        <f t="shared" si="0"/>
        <v>0</v>
      </c>
      <c r="F58" s="1126" t="e">
        <f t="shared" si="1"/>
        <v>#DIV/0!</v>
      </c>
    </row>
    <row r="59" spans="1:6" hidden="1" x14ac:dyDescent="0.35">
      <c r="A59" s="1110">
        <v>360</v>
      </c>
      <c r="B59" s="516" t="s">
        <v>549</v>
      </c>
      <c r="C59" s="1125">
        <v>0</v>
      </c>
      <c r="D59" s="1125" t="s">
        <v>956</v>
      </c>
      <c r="E59" s="1142">
        <f t="shared" si="0"/>
        <v>0</v>
      </c>
      <c r="F59" s="1126" t="e">
        <f t="shared" si="1"/>
        <v>#DIV/0!</v>
      </c>
    </row>
    <row r="60" spans="1:6" hidden="1" x14ac:dyDescent="0.35">
      <c r="A60" s="1110">
        <v>370</v>
      </c>
      <c r="B60" s="516" t="s">
        <v>551</v>
      </c>
      <c r="C60" s="1125">
        <v>0</v>
      </c>
      <c r="D60" s="1125">
        <v>0</v>
      </c>
      <c r="E60" s="1142">
        <f t="shared" si="0"/>
        <v>0</v>
      </c>
      <c r="F60" s="1126" t="e">
        <f t="shared" si="1"/>
        <v>#DIV/0!</v>
      </c>
    </row>
    <row r="61" spans="1:6" hidden="1" x14ac:dyDescent="0.35">
      <c r="A61" s="1110">
        <v>380</v>
      </c>
      <c r="B61" s="516" t="s">
        <v>553</v>
      </c>
      <c r="C61" s="1142">
        <v>0</v>
      </c>
      <c r="D61" s="1125">
        <v>0</v>
      </c>
      <c r="E61" s="1142">
        <f t="shared" si="0"/>
        <v>0</v>
      </c>
      <c r="F61" s="1126" t="e">
        <f t="shared" si="1"/>
        <v>#DIV/0!</v>
      </c>
    </row>
    <row r="62" spans="1:6" hidden="1" x14ac:dyDescent="0.35">
      <c r="A62" s="1110">
        <v>390</v>
      </c>
      <c r="B62" s="516" t="s">
        <v>555</v>
      </c>
      <c r="C62" s="1143">
        <v>0</v>
      </c>
      <c r="D62" s="1125" t="s">
        <v>956</v>
      </c>
      <c r="E62" s="1142">
        <f t="shared" si="0"/>
        <v>0</v>
      </c>
      <c r="F62" s="1126" t="e">
        <f t="shared" si="1"/>
        <v>#DIV/0!</v>
      </c>
    </row>
    <row r="63" spans="1:6" hidden="1" x14ac:dyDescent="0.35">
      <c r="A63" s="1110">
        <v>400</v>
      </c>
      <c r="B63" s="516" t="s">
        <v>557</v>
      </c>
      <c r="C63" s="1143">
        <v>0</v>
      </c>
      <c r="D63" s="1125">
        <v>0</v>
      </c>
      <c r="E63" s="1142">
        <f t="shared" si="0"/>
        <v>0</v>
      </c>
      <c r="F63" s="1126" t="e">
        <f t="shared" si="1"/>
        <v>#DIV/0!</v>
      </c>
    </row>
    <row r="64" spans="1:6" hidden="1" x14ac:dyDescent="0.35">
      <c r="A64" s="1110">
        <v>410</v>
      </c>
      <c r="B64" s="516" t="s">
        <v>559</v>
      </c>
      <c r="C64" s="1143">
        <v>0</v>
      </c>
      <c r="D64" s="1125" t="s">
        <v>956</v>
      </c>
      <c r="E64" s="1142">
        <f t="shared" si="0"/>
        <v>0</v>
      </c>
      <c r="F64" s="1126" t="e">
        <f t="shared" si="1"/>
        <v>#DIV/0!</v>
      </c>
    </row>
    <row r="65" spans="1:6" hidden="1" x14ac:dyDescent="0.35">
      <c r="A65" s="1110">
        <v>92</v>
      </c>
      <c r="B65" s="516" t="s">
        <v>561</v>
      </c>
      <c r="C65" s="1143">
        <v>0</v>
      </c>
      <c r="D65" s="1125">
        <v>0</v>
      </c>
      <c r="E65" s="1142">
        <f t="shared" si="0"/>
        <v>0</v>
      </c>
      <c r="F65" s="1126" t="e">
        <f t="shared" si="1"/>
        <v>#DIV/0!</v>
      </c>
    </row>
    <row r="66" spans="1:6" hidden="1" x14ac:dyDescent="0.35">
      <c r="A66" s="1110">
        <v>420</v>
      </c>
      <c r="B66" s="516" t="s">
        <v>563</v>
      </c>
      <c r="C66" s="1143">
        <v>0</v>
      </c>
      <c r="D66" s="1125" t="s">
        <v>956</v>
      </c>
      <c r="E66" s="1142">
        <f t="shared" si="0"/>
        <v>0</v>
      </c>
      <c r="F66" s="1126" t="e">
        <f t="shared" si="1"/>
        <v>#DIV/0!</v>
      </c>
    </row>
    <row r="67" spans="1:6" x14ac:dyDescent="0.35">
      <c r="A67" s="1110">
        <v>271</v>
      </c>
      <c r="B67" s="516" t="s">
        <v>565</v>
      </c>
      <c r="C67" s="1125">
        <v>25422.17</v>
      </c>
      <c r="D67" s="1125">
        <v>25579.967618895629</v>
      </c>
      <c r="E67" s="1142">
        <f t="shared" si="0"/>
        <v>157.79761889563088</v>
      </c>
      <c r="F67" s="1126">
        <f t="shared" si="1"/>
        <v>6.2070869204175283E-3</v>
      </c>
    </row>
    <row r="68" spans="1:6" hidden="1" x14ac:dyDescent="0.35">
      <c r="A68" s="1110">
        <v>430</v>
      </c>
      <c r="B68" s="516" t="s">
        <v>567</v>
      </c>
      <c r="C68" s="1125">
        <v>0</v>
      </c>
      <c r="D68" s="1125">
        <v>0</v>
      </c>
      <c r="E68" s="1142">
        <f t="shared" si="0"/>
        <v>0</v>
      </c>
      <c r="F68" s="1126" t="e">
        <f t="shared" si="1"/>
        <v>#DIV/0!</v>
      </c>
    </row>
    <row r="69" spans="1:6" hidden="1" x14ac:dyDescent="0.35">
      <c r="A69" s="1110">
        <v>93</v>
      </c>
      <c r="B69" s="516" t="s">
        <v>569</v>
      </c>
      <c r="C69" s="1125">
        <v>0</v>
      </c>
      <c r="D69" s="1125" t="s">
        <v>956</v>
      </c>
      <c r="E69" s="1142">
        <f t="shared" ref="E69:E132" si="2">D69-C69</f>
        <v>0</v>
      </c>
      <c r="F69" s="1126" t="e">
        <f t="shared" si="1"/>
        <v>#DIV/0!</v>
      </c>
    </row>
    <row r="70" spans="1:6" hidden="1" x14ac:dyDescent="0.35">
      <c r="A70" s="1110">
        <v>440</v>
      </c>
      <c r="B70" s="516" t="s">
        <v>571</v>
      </c>
      <c r="C70" s="1125">
        <v>0</v>
      </c>
      <c r="D70" s="1125" t="s">
        <v>956</v>
      </c>
      <c r="E70" s="1142">
        <f t="shared" si="2"/>
        <v>0</v>
      </c>
      <c r="F70" s="1126" t="e">
        <f t="shared" ref="F70:F133" si="3">(D70-C70)/C70</f>
        <v>#DIV/0!</v>
      </c>
    </row>
    <row r="71" spans="1:6" x14ac:dyDescent="0.35">
      <c r="A71" s="1110">
        <v>450</v>
      </c>
      <c r="B71" s="516" t="s">
        <v>573</v>
      </c>
      <c r="C71" s="1125">
        <v>37176.49</v>
      </c>
      <c r="D71" s="1125">
        <v>37407.264474944146</v>
      </c>
      <c r="E71" s="1142">
        <f t="shared" si="2"/>
        <v>230.7744749441481</v>
      </c>
      <c r="F71" s="1126">
        <f t="shared" si="3"/>
        <v>6.2075380151312863E-3</v>
      </c>
    </row>
    <row r="72" spans="1:6" x14ac:dyDescent="0.35">
      <c r="A72" s="1110">
        <v>901</v>
      </c>
      <c r="B72" s="516" t="s">
        <v>575</v>
      </c>
      <c r="C72" s="1125">
        <v>45787.22</v>
      </c>
      <c r="D72" s="1125">
        <v>46071.447055537821</v>
      </c>
      <c r="E72" s="1142">
        <f t="shared" si="2"/>
        <v>284.22705553781998</v>
      </c>
      <c r="F72" s="1126">
        <f t="shared" si="3"/>
        <v>6.2075630609986802E-3</v>
      </c>
    </row>
    <row r="73" spans="1:6" hidden="1" x14ac:dyDescent="0.35">
      <c r="A73" s="1110">
        <v>460</v>
      </c>
      <c r="B73" s="516" t="s">
        <v>577</v>
      </c>
      <c r="C73" s="1125">
        <v>0</v>
      </c>
      <c r="D73" s="1125" t="s">
        <v>956</v>
      </c>
      <c r="E73" s="1142">
        <f t="shared" si="2"/>
        <v>0</v>
      </c>
      <c r="F73" s="1126" t="e">
        <f t="shared" si="3"/>
        <v>#DIV/0!</v>
      </c>
    </row>
    <row r="74" spans="1:6" x14ac:dyDescent="0.35">
      <c r="A74" s="1110">
        <v>822</v>
      </c>
      <c r="B74" s="516" t="s">
        <v>579</v>
      </c>
      <c r="C74" s="1125">
        <v>12847.76</v>
      </c>
      <c r="D74" s="1125">
        <v>12927.510517076285</v>
      </c>
      <c r="E74" s="1142">
        <f t="shared" si="2"/>
        <v>79.750517076285178</v>
      </c>
      <c r="F74" s="1126">
        <f t="shared" si="3"/>
        <v>6.2073479794365069E-3</v>
      </c>
    </row>
    <row r="75" spans="1:6" x14ac:dyDescent="0.35">
      <c r="A75" s="1110">
        <v>470</v>
      </c>
      <c r="B75" s="516" t="s">
        <v>581</v>
      </c>
      <c r="C75" s="1125">
        <v>466072.86</v>
      </c>
      <c r="D75" s="1125">
        <v>468966.07301308651</v>
      </c>
      <c r="E75" s="1142">
        <f t="shared" si="2"/>
        <v>2893.2130130865262</v>
      </c>
      <c r="F75" s="1126">
        <f t="shared" si="3"/>
        <v>6.2076410393999909E-3</v>
      </c>
    </row>
    <row r="76" spans="1:6" hidden="1" x14ac:dyDescent="0.35">
      <c r="A76" s="1110">
        <v>480</v>
      </c>
      <c r="B76" s="516" t="s">
        <v>583</v>
      </c>
      <c r="C76" s="1125">
        <v>0</v>
      </c>
      <c r="D76" s="1125">
        <v>0</v>
      </c>
      <c r="E76" s="1142">
        <f t="shared" si="2"/>
        <v>0</v>
      </c>
      <c r="F76" s="1126" t="e">
        <f t="shared" si="3"/>
        <v>#DIV/0!</v>
      </c>
    </row>
    <row r="77" spans="1:6" x14ac:dyDescent="0.35">
      <c r="A77" s="516">
        <v>797</v>
      </c>
      <c r="B77" s="516" t="s">
        <v>952</v>
      </c>
      <c r="C77" s="1125">
        <v>11617.65</v>
      </c>
      <c r="D77" s="1125">
        <v>11689.770148420044</v>
      </c>
      <c r="E77" s="1142">
        <f t="shared" si="2"/>
        <v>72.120148420044643</v>
      </c>
      <c r="F77" s="1126">
        <f t="shared" si="3"/>
        <v>6.2078086721535459E-3</v>
      </c>
    </row>
    <row r="78" spans="1:6" x14ac:dyDescent="0.35">
      <c r="A78" s="1110">
        <v>490</v>
      </c>
      <c r="B78" s="516" t="s">
        <v>586</v>
      </c>
      <c r="C78" s="1125">
        <v>26515.58</v>
      </c>
      <c r="D78" s="1125">
        <v>26680.181279923396</v>
      </c>
      <c r="E78" s="1142">
        <f t="shared" si="2"/>
        <v>164.60127992339403</v>
      </c>
      <c r="F78" s="1126">
        <f t="shared" si="3"/>
        <v>6.2077193832227699E-3</v>
      </c>
    </row>
    <row r="79" spans="1:6" hidden="1" x14ac:dyDescent="0.35">
      <c r="A79" s="1110">
        <v>500</v>
      </c>
      <c r="B79" s="516" t="s">
        <v>588</v>
      </c>
      <c r="C79" s="1125">
        <v>0</v>
      </c>
      <c r="D79" s="1125">
        <v>0</v>
      </c>
      <c r="E79" s="1142">
        <f t="shared" si="2"/>
        <v>0</v>
      </c>
      <c r="F79" s="1126" t="e">
        <f t="shared" si="3"/>
        <v>#DIV/0!</v>
      </c>
    </row>
    <row r="80" spans="1:6" x14ac:dyDescent="0.35">
      <c r="A80" s="1110">
        <v>951</v>
      </c>
      <c r="B80" s="516" t="s">
        <v>590</v>
      </c>
      <c r="C80" s="1125">
        <v>30615.93</v>
      </c>
      <c r="D80" s="1125">
        <v>30805.982508777532</v>
      </c>
      <c r="E80" s="1142">
        <f t="shared" si="2"/>
        <v>190.05250877753133</v>
      </c>
      <c r="F80" s="1126">
        <f t="shared" si="3"/>
        <v>6.2076346783367783E-3</v>
      </c>
    </row>
    <row r="81" spans="1:6" x14ac:dyDescent="0.35">
      <c r="A81" s="1110">
        <v>531</v>
      </c>
      <c r="B81" s="516" t="s">
        <v>592</v>
      </c>
      <c r="C81" s="1125">
        <v>43873.72</v>
      </c>
      <c r="D81" s="1125">
        <v>44146.073148739226</v>
      </c>
      <c r="E81" s="1142">
        <f t="shared" si="2"/>
        <v>272.35314873922471</v>
      </c>
      <c r="F81" s="1126">
        <f t="shared" si="3"/>
        <v>6.2076602745156943E-3</v>
      </c>
    </row>
    <row r="82" spans="1:6" hidden="1" x14ac:dyDescent="0.35">
      <c r="A82" s="1110">
        <v>510</v>
      </c>
      <c r="B82" s="516" t="s">
        <v>594</v>
      </c>
      <c r="C82" s="1125">
        <v>0</v>
      </c>
      <c r="D82" s="1125" t="s">
        <v>956</v>
      </c>
      <c r="E82" s="1142">
        <f t="shared" si="2"/>
        <v>0</v>
      </c>
      <c r="F82" s="1126" t="e">
        <f t="shared" si="3"/>
        <v>#DIV/0!</v>
      </c>
    </row>
    <row r="83" spans="1:6" hidden="1" x14ac:dyDescent="0.35">
      <c r="A83" s="1110">
        <v>391</v>
      </c>
      <c r="B83" s="516" t="s">
        <v>596</v>
      </c>
      <c r="C83" s="1125">
        <v>0</v>
      </c>
      <c r="D83" s="1125">
        <v>0</v>
      </c>
      <c r="E83" s="1142">
        <f t="shared" si="2"/>
        <v>0</v>
      </c>
      <c r="F83" s="1126" t="e">
        <f t="shared" si="3"/>
        <v>#DIV/0!</v>
      </c>
    </row>
    <row r="84" spans="1:6" hidden="1" x14ac:dyDescent="0.35">
      <c r="A84" s="1110">
        <v>520</v>
      </c>
      <c r="B84" s="516" t="s">
        <v>598</v>
      </c>
      <c r="C84" s="1125">
        <v>0</v>
      </c>
      <c r="D84" s="1125">
        <v>0</v>
      </c>
      <c r="E84" s="1142">
        <f t="shared" si="2"/>
        <v>0</v>
      </c>
      <c r="F84" s="1126" t="e">
        <f t="shared" si="3"/>
        <v>#DIV/0!</v>
      </c>
    </row>
    <row r="85" spans="1:6" x14ac:dyDescent="0.35">
      <c r="A85" s="1110">
        <v>530</v>
      </c>
      <c r="B85" s="516" t="s">
        <v>600</v>
      </c>
      <c r="C85" s="1125">
        <v>18998.28</v>
      </c>
      <c r="D85" s="1125">
        <v>19116.212360357484</v>
      </c>
      <c r="E85" s="1142">
        <f t="shared" si="2"/>
        <v>117.93236035748487</v>
      </c>
      <c r="F85" s="1126">
        <f t="shared" si="3"/>
        <v>6.2075282792697483E-3</v>
      </c>
    </row>
    <row r="86" spans="1:6" x14ac:dyDescent="0.35">
      <c r="A86" s="1110">
        <v>560</v>
      </c>
      <c r="B86" s="516" t="s">
        <v>602</v>
      </c>
      <c r="C86" s="1125">
        <v>17631.5</v>
      </c>
      <c r="D86" s="1125">
        <v>17740.945284072775</v>
      </c>
      <c r="E86" s="1142">
        <f t="shared" si="2"/>
        <v>109.44528407277539</v>
      </c>
      <c r="F86" s="1126">
        <f t="shared" si="3"/>
        <v>6.2073722640033687E-3</v>
      </c>
    </row>
    <row r="87" spans="1:6" x14ac:dyDescent="0.35">
      <c r="A87" s="1110">
        <v>570</v>
      </c>
      <c r="B87" s="516" t="s">
        <v>604</v>
      </c>
      <c r="C87" s="1125">
        <v>59865.08</v>
      </c>
      <c r="D87" s="1125">
        <v>60236.697941270351</v>
      </c>
      <c r="E87" s="1142">
        <f t="shared" si="2"/>
        <v>371.61794127034955</v>
      </c>
      <c r="F87" s="1126">
        <f t="shared" si="3"/>
        <v>6.207591157822716E-3</v>
      </c>
    </row>
    <row r="88" spans="1:6" x14ac:dyDescent="0.35">
      <c r="A88" s="1110">
        <v>161</v>
      </c>
      <c r="B88" s="516" t="s">
        <v>606</v>
      </c>
      <c r="C88" s="1125">
        <v>15991.36</v>
      </c>
      <c r="D88" s="1125">
        <v>16090.62479253112</v>
      </c>
      <c r="E88" s="1142">
        <f t="shared" si="2"/>
        <v>99.264792531119383</v>
      </c>
      <c r="F88" s="1126">
        <f t="shared" si="3"/>
        <v>6.2074015300211723E-3</v>
      </c>
    </row>
    <row r="89" spans="1:6" hidden="1" x14ac:dyDescent="0.35">
      <c r="A89" s="1110">
        <v>580</v>
      </c>
      <c r="B89" s="516" t="s">
        <v>608</v>
      </c>
      <c r="C89" s="1125">
        <v>0</v>
      </c>
      <c r="D89" s="1125">
        <v>0</v>
      </c>
      <c r="E89" s="1142">
        <f t="shared" si="2"/>
        <v>0</v>
      </c>
      <c r="F89" s="1126" t="e">
        <f t="shared" si="3"/>
        <v>#DIV/0!</v>
      </c>
    </row>
    <row r="90" spans="1:6" x14ac:dyDescent="0.35">
      <c r="A90" s="1110">
        <v>590</v>
      </c>
      <c r="B90" s="516" t="s">
        <v>610</v>
      </c>
      <c r="C90" s="1125">
        <v>17494.82</v>
      </c>
      <c r="D90" s="1125">
        <v>17603.418576444303</v>
      </c>
      <c r="E90" s="1142">
        <f t="shared" si="2"/>
        <v>108.59857644430303</v>
      </c>
      <c r="F90" s="1126">
        <f t="shared" si="3"/>
        <v>6.2074703508983248E-3</v>
      </c>
    </row>
    <row r="91" spans="1:6" x14ac:dyDescent="0.35">
      <c r="A91" s="1110">
        <v>52</v>
      </c>
      <c r="B91" s="516" t="s">
        <v>612</v>
      </c>
      <c r="C91" s="1125">
        <v>17494.82</v>
      </c>
      <c r="D91" s="1125">
        <v>17603.418576444303</v>
      </c>
      <c r="E91" s="1142">
        <f t="shared" si="2"/>
        <v>108.59857644430303</v>
      </c>
      <c r="F91" s="1126">
        <f t="shared" si="3"/>
        <v>6.2074703508983248E-3</v>
      </c>
    </row>
    <row r="92" spans="1:6" x14ac:dyDescent="0.35">
      <c r="A92" s="1110">
        <v>600</v>
      </c>
      <c r="B92" s="516" t="s">
        <v>614</v>
      </c>
      <c r="C92" s="1125">
        <v>66425.63</v>
      </c>
      <c r="D92" s="1125">
        <v>66837.979907436966</v>
      </c>
      <c r="E92" s="1142">
        <f t="shared" si="2"/>
        <v>412.34990743696108</v>
      </c>
      <c r="F92" s="1126">
        <f t="shared" si="3"/>
        <v>6.2076928353853936E-3</v>
      </c>
    </row>
    <row r="93" spans="1:6" hidden="1" x14ac:dyDescent="0.35">
      <c r="A93" s="1110">
        <v>94</v>
      </c>
      <c r="B93" s="516" t="s">
        <v>616</v>
      </c>
      <c r="C93" s="1125">
        <v>0</v>
      </c>
      <c r="D93" s="1125">
        <v>0</v>
      </c>
      <c r="E93" s="1142">
        <f t="shared" si="2"/>
        <v>0</v>
      </c>
      <c r="F93" s="1126" t="e">
        <f t="shared" si="3"/>
        <v>#DIV/0!</v>
      </c>
    </row>
    <row r="94" spans="1:6" x14ac:dyDescent="0.35">
      <c r="A94" s="1110">
        <v>540</v>
      </c>
      <c r="B94" s="516" t="s">
        <v>618</v>
      </c>
      <c r="C94" s="1125">
        <v>10250.870000000001</v>
      </c>
      <c r="D94" s="1125">
        <v>10314.503072135334</v>
      </c>
      <c r="E94" s="1142">
        <f t="shared" si="2"/>
        <v>63.63307213533335</v>
      </c>
      <c r="F94" s="1126">
        <f t="shared" si="3"/>
        <v>6.2075777114853027E-3</v>
      </c>
    </row>
    <row r="95" spans="1:6" hidden="1" x14ac:dyDescent="0.35">
      <c r="A95" s="1110">
        <v>550</v>
      </c>
      <c r="B95" s="516" t="s">
        <v>620</v>
      </c>
      <c r="C95" s="1125">
        <v>0</v>
      </c>
      <c r="D95" s="1125" t="s">
        <v>956</v>
      </c>
      <c r="E95" s="1142">
        <f t="shared" si="2"/>
        <v>0</v>
      </c>
      <c r="F95" s="1126" t="e">
        <f t="shared" si="3"/>
        <v>#DIV/0!</v>
      </c>
    </row>
    <row r="96" spans="1:6" hidden="1" x14ac:dyDescent="0.35">
      <c r="A96" s="1110">
        <v>610</v>
      </c>
      <c r="B96" s="516" t="s">
        <v>622</v>
      </c>
      <c r="C96" s="1125">
        <v>0</v>
      </c>
      <c r="D96" s="1125" t="s">
        <v>956</v>
      </c>
      <c r="E96" s="1142">
        <f t="shared" si="2"/>
        <v>0</v>
      </c>
      <c r="F96" s="1126" t="e">
        <f t="shared" si="3"/>
        <v>#DIV/0!</v>
      </c>
    </row>
    <row r="97" spans="1:6" hidden="1" x14ac:dyDescent="0.35">
      <c r="A97" s="1110">
        <v>272</v>
      </c>
      <c r="B97" s="516" t="s">
        <v>624</v>
      </c>
      <c r="C97" s="1125">
        <v>0</v>
      </c>
      <c r="D97" s="1125">
        <v>0</v>
      </c>
      <c r="E97" s="1142">
        <f t="shared" si="2"/>
        <v>0</v>
      </c>
      <c r="F97" s="1126" t="e">
        <f t="shared" si="3"/>
        <v>#DIV/0!</v>
      </c>
    </row>
    <row r="98" spans="1:6" x14ac:dyDescent="0.35">
      <c r="A98" s="516">
        <v>798</v>
      </c>
      <c r="B98" s="516" t="s">
        <v>953</v>
      </c>
      <c r="C98" s="1125">
        <v>14214.54</v>
      </c>
      <c r="D98" s="1125">
        <v>14302.777593360996</v>
      </c>
      <c r="E98" s="1142">
        <f t="shared" si="2"/>
        <v>88.237593360994651</v>
      </c>
      <c r="F98" s="1126">
        <f t="shared" si="3"/>
        <v>6.207558834896848E-3</v>
      </c>
    </row>
    <row r="99" spans="1:6" hidden="1" x14ac:dyDescent="0.35">
      <c r="A99" s="1110">
        <v>620</v>
      </c>
      <c r="B99" s="516" t="s">
        <v>627</v>
      </c>
      <c r="C99" s="1125">
        <v>0</v>
      </c>
      <c r="D99" s="1125">
        <v>0</v>
      </c>
      <c r="E99" s="1142">
        <f t="shared" si="2"/>
        <v>0</v>
      </c>
      <c r="F99" s="1126" t="e">
        <f t="shared" si="3"/>
        <v>#DIV/0!</v>
      </c>
    </row>
    <row r="100" spans="1:6" x14ac:dyDescent="0.35">
      <c r="A100" s="1110">
        <v>630</v>
      </c>
      <c r="B100" s="516" t="s">
        <v>629</v>
      </c>
      <c r="C100" s="1125">
        <v>108385.86</v>
      </c>
      <c r="D100" s="1125">
        <v>109058.6791493776</v>
      </c>
      <c r="E100" s="1142">
        <f t="shared" si="2"/>
        <v>672.81914937759575</v>
      </c>
      <c r="F100" s="1126">
        <f t="shared" si="3"/>
        <v>6.2076284616609193E-3</v>
      </c>
    </row>
    <row r="101" spans="1:6" hidden="1" x14ac:dyDescent="0.35">
      <c r="A101" s="1110">
        <v>640</v>
      </c>
      <c r="B101" s="516" t="s">
        <v>631</v>
      </c>
      <c r="C101" s="1125">
        <v>0</v>
      </c>
      <c r="D101" s="1125" t="s">
        <v>956</v>
      </c>
      <c r="E101" s="1142">
        <f t="shared" si="2"/>
        <v>0</v>
      </c>
      <c r="F101" s="1126" t="e">
        <f t="shared" si="3"/>
        <v>#DIV/0!</v>
      </c>
    </row>
    <row r="102" spans="1:6" hidden="1" x14ac:dyDescent="0.35">
      <c r="A102" s="1110">
        <v>650</v>
      </c>
      <c r="B102" s="516" t="s">
        <v>633</v>
      </c>
      <c r="C102" s="1125">
        <v>0</v>
      </c>
      <c r="D102" s="1125" t="s">
        <v>956</v>
      </c>
      <c r="E102" s="1142">
        <f t="shared" si="2"/>
        <v>0</v>
      </c>
      <c r="F102" s="1126" t="e">
        <f t="shared" si="3"/>
        <v>#DIV/0!</v>
      </c>
    </row>
    <row r="103" spans="1:6" x14ac:dyDescent="0.35">
      <c r="A103" s="1110">
        <v>751</v>
      </c>
      <c r="B103" s="516" t="s">
        <v>635</v>
      </c>
      <c r="C103" s="1125">
        <v>89387.58</v>
      </c>
      <c r="D103" s="1125">
        <v>89942.466789020109</v>
      </c>
      <c r="E103" s="1142">
        <f t="shared" si="2"/>
        <v>554.88678902010724</v>
      </c>
      <c r="F103" s="1126">
        <f t="shared" si="3"/>
        <v>6.2076497542511745E-3</v>
      </c>
    </row>
    <row r="104" spans="1:6" hidden="1" x14ac:dyDescent="0.35">
      <c r="A104" s="1110">
        <v>151</v>
      </c>
      <c r="B104" s="516" t="s">
        <v>637</v>
      </c>
      <c r="C104" s="1125">
        <v>0</v>
      </c>
      <c r="D104" s="1125" t="s">
        <v>956</v>
      </c>
      <c r="E104" s="1142">
        <f t="shared" si="2"/>
        <v>0</v>
      </c>
      <c r="F104" s="1126" t="e">
        <f t="shared" si="3"/>
        <v>#DIV/0!</v>
      </c>
    </row>
    <row r="105" spans="1:6" x14ac:dyDescent="0.35">
      <c r="A105" s="1110">
        <v>12</v>
      </c>
      <c r="B105" s="516" t="s">
        <v>639</v>
      </c>
      <c r="C105" s="1125">
        <v>17631.5</v>
      </c>
      <c r="D105" s="1125">
        <v>17740.945284072775</v>
      </c>
      <c r="E105" s="1142">
        <f t="shared" si="2"/>
        <v>109.44528407277539</v>
      </c>
      <c r="F105" s="1126">
        <f t="shared" si="3"/>
        <v>6.2073722640033687E-3</v>
      </c>
    </row>
    <row r="106" spans="1:6" hidden="1" x14ac:dyDescent="0.35">
      <c r="A106" s="1110">
        <v>660</v>
      </c>
      <c r="B106" s="516" t="s">
        <v>641</v>
      </c>
      <c r="C106" s="1125">
        <v>0</v>
      </c>
      <c r="D106" s="1125">
        <v>0</v>
      </c>
      <c r="E106" s="1142">
        <f t="shared" si="2"/>
        <v>0</v>
      </c>
      <c r="F106" s="1126" t="e">
        <f t="shared" si="3"/>
        <v>#DIV/0!</v>
      </c>
    </row>
    <row r="107" spans="1:6" hidden="1" x14ac:dyDescent="0.35">
      <c r="A107" s="1110">
        <v>761</v>
      </c>
      <c r="B107" s="516" t="s">
        <v>643</v>
      </c>
      <c r="C107" s="1125">
        <v>0</v>
      </c>
      <c r="D107" s="1125" t="s">
        <v>956</v>
      </c>
      <c r="E107" s="1142">
        <f t="shared" si="2"/>
        <v>0</v>
      </c>
      <c r="F107" s="1126" t="e">
        <f t="shared" si="3"/>
        <v>#DIV/0!</v>
      </c>
    </row>
    <row r="108" spans="1:6" hidden="1" x14ac:dyDescent="0.35">
      <c r="A108" s="1110">
        <v>670</v>
      </c>
      <c r="B108" s="516" t="s">
        <v>645</v>
      </c>
      <c r="C108" s="1125">
        <v>0</v>
      </c>
      <c r="D108" s="1125" t="s">
        <v>956</v>
      </c>
      <c r="E108" s="1142">
        <f t="shared" si="2"/>
        <v>0</v>
      </c>
      <c r="F108" s="1126" t="e">
        <f t="shared" si="3"/>
        <v>#DIV/0!</v>
      </c>
    </row>
    <row r="109" spans="1:6" hidden="1" x14ac:dyDescent="0.35">
      <c r="A109" s="1110">
        <v>401</v>
      </c>
      <c r="B109" s="516" t="s">
        <v>647</v>
      </c>
      <c r="C109" s="1125">
        <v>0</v>
      </c>
      <c r="D109" s="1125">
        <v>0</v>
      </c>
      <c r="E109" s="1142">
        <f t="shared" si="2"/>
        <v>0</v>
      </c>
      <c r="F109" s="1126" t="e">
        <f t="shared" si="3"/>
        <v>#DIV/0!</v>
      </c>
    </row>
    <row r="110" spans="1:6" hidden="1" x14ac:dyDescent="0.35">
      <c r="A110" s="1110">
        <v>680</v>
      </c>
      <c r="B110" s="516" t="s">
        <v>649</v>
      </c>
      <c r="C110" s="1125">
        <v>0</v>
      </c>
      <c r="D110" s="1125">
        <v>0</v>
      </c>
      <c r="E110" s="1142">
        <f t="shared" si="2"/>
        <v>0</v>
      </c>
      <c r="F110" s="1126" t="e">
        <f t="shared" si="3"/>
        <v>#DIV/0!</v>
      </c>
    </row>
    <row r="111" spans="1:6" hidden="1" x14ac:dyDescent="0.35">
      <c r="A111" s="1110">
        <v>690</v>
      </c>
      <c r="B111" s="516" t="s">
        <v>651</v>
      </c>
      <c r="C111" s="1125">
        <v>0</v>
      </c>
      <c r="D111" s="1125">
        <v>0</v>
      </c>
      <c r="E111" s="1142">
        <f t="shared" si="2"/>
        <v>0</v>
      </c>
      <c r="F111" s="1126" t="e">
        <f t="shared" si="3"/>
        <v>#DIV/0!</v>
      </c>
    </row>
    <row r="112" spans="1:6" hidden="1" x14ac:dyDescent="0.35">
      <c r="A112" s="1110">
        <v>700</v>
      </c>
      <c r="B112" s="516" t="s">
        <v>653</v>
      </c>
      <c r="C112" s="1125">
        <v>0</v>
      </c>
      <c r="D112" s="1125" t="s">
        <v>956</v>
      </c>
      <c r="E112" s="1142">
        <f t="shared" si="2"/>
        <v>0</v>
      </c>
      <c r="F112" s="1126" t="e">
        <f t="shared" si="3"/>
        <v>#DIV/0!</v>
      </c>
    </row>
    <row r="113" spans="1:6" x14ac:dyDescent="0.35">
      <c r="A113" s="1110">
        <v>710</v>
      </c>
      <c r="B113" s="516" t="s">
        <v>655</v>
      </c>
      <c r="C113" s="1125">
        <v>103738.81</v>
      </c>
      <c r="D113" s="1125">
        <v>104382.77109000957</v>
      </c>
      <c r="E113" s="1142">
        <f t="shared" si="2"/>
        <v>643.96109000957222</v>
      </c>
      <c r="F113" s="1126">
        <f t="shared" si="3"/>
        <v>6.2075233946636962E-3</v>
      </c>
    </row>
    <row r="114" spans="1:6" x14ac:dyDescent="0.35">
      <c r="A114" s="1110">
        <v>720</v>
      </c>
      <c r="B114" s="516" t="s">
        <v>657</v>
      </c>
      <c r="C114" s="1125">
        <v>14761.25</v>
      </c>
      <c r="D114" s="1125">
        <v>14852.884423874881</v>
      </c>
      <c r="E114" s="1142">
        <f t="shared" si="2"/>
        <v>91.634423874880667</v>
      </c>
      <c r="F114" s="1126">
        <f t="shared" si="3"/>
        <v>6.2077685748077342E-3</v>
      </c>
    </row>
    <row r="115" spans="1:6" hidden="1" x14ac:dyDescent="0.35">
      <c r="A115" s="1110">
        <v>581</v>
      </c>
      <c r="B115" s="516" t="s">
        <v>659</v>
      </c>
      <c r="C115" s="1125">
        <v>0</v>
      </c>
      <c r="D115" s="1125">
        <v>0</v>
      </c>
      <c r="E115" s="1142">
        <f t="shared" si="2"/>
        <v>0</v>
      </c>
      <c r="F115" s="1126" t="e">
        <f t="shared" si="3"/>
        <v>#DIV/0!</v>
      </c>
    </row>
    <row r="116" spans="1:6" hidden="1" x14ac:dyDescent="0.35">
      <c r="A116" s="1110">
        <v>730</v>
      </c>
      <c r="B116" s="516" t="s">
        <v>661</v>
      </c>
      <c r="C116" s="1125">
        <v>0</v>
      </c>
      <c r="D116" s="1125">
        <v>0</v>
      </c>
      <c r="E116" s="1142">
        <f t="shared" si="2"/>
        <v>0</v>
      </c>
      <c r="F116" s="1126" t="e">
        <f t="shared" si="3"/>
        <v>#DIV/0!</v>
      </c>
    </row>
    <row r="117" spans="1:6" x14ac:dyDescent="0.35">
      <c r="A117" s="1110">
        <v>740</v>
      </c>
      <c r="B117" s="516" t="s">
        <v>663</v>
      </c>
      <c r="C117" s="1125">
        <v>104968.9</v>
      </c>
      <c r="D117" s="1125">
        <v>105620.51145866582</v>
      </c>
      <c r="E117" s="1142">
        <f t="shared" si="2"/>
        <v>651.61145866582228</v>
      </c>
      <c r="F117" s="1126">
        <f t="shared" si="3"/>
        <v>6.2076620662484061E-3</v>
      </c>
    </row>
    <row r="118" spans="1:6" hidden="1" x14ac:dyDescent="0.35">
      <c r="A118" s="1110">
        <v>371</v>
      </c>
      <c r="B118" s="516" t="s">
        <v>665</v>
      </c>
      <c r="C118" s="1125">
        <v>0</v>
      </c>
      <c r="D118" s="1125" t="s">
        <v>956</v>
      </c>
      <c r="E118" s="1142">
        <f t="shared" si="2"/>
        <v>0</v>
      </c>
      <c r="F118" s="1126" t="e">
        <f t="shared" si="3"/>
        <v>#DIV/0!</v>
      </c>
    </row>
    <row r="119" spans="1:6" x14ac:dyDescent="0.35">
      <c r="A119" s="1110">
        <v>750</v>
      </c>
      <c r="B119" s="516" t="s">
        <v>667</v>
      </c>
      <c r="C119" s="1125">
        <v>444614.37</v>
      </c>
      <c r="D119" s="1125">
        <v>447374.37991541653</v>
      </c>
      <c r="E119" s="1142">
        <f t="shared" si="2"/>
        <v>2760.0099154165364</v>
      </c>
      <c r="F119" s="1126">
        <f t="shared" si="3"/>
        <v>6.2076489237550651E-3</v>
      </c>
    </row>
    <row r="120" spans="1:6" hidden="1" x14ac:dyDescent="0.35">
      <c r="A120" s="1110">
        <v>760</v>
      </c>
      <c r="B120" s="516" t="s">
        <v>669</v>
      </c>
      <c r="C120" s="1125">
        <v>0</v>
      </c>
      <c r="D120" s="1125" t="s">
        <v>956</v>
      </c>
      <c r="E120" s="1142">
        <f t="shared" si="2"/>
        <v>0</v>
      </c>
      <c r="F120" s="1126" t="e">
        <f t="shared" si="3"/>
        <v>#DIV/0!</v>
      </c>
    </row>
    <row r="121" spans="1:6" hidden="1" x14ac:dyDescent="0.35">
      <c r="A121" s="1110">
        <v>770</v>
      </c>
      <c r="B121" s="516" t="s">
        <v>671</v>
      </c>
      <c r="C121" s="1125">
        <v>0</v>
      </c>
      <c r="D121" s="1125" t="s">
        <v>956</v>
      </c>
      <c r="E121" s="1142">
        <f t="shared" si="2"/>
        <v>0</v>
      </c>
      <c r="F121" s="1126" t="e">
        <f t="shared" si="3"/>
        <v>#DIV/0!</v>
      </c>
    </row>
    <row r="122" spans="1:6" x14ac:dyDescent="0.35">
      <c r="A122" s="1110">
        <v>780</v>
      </c>
      <c r="B122" s="516" t="s">
        <v>673</v>
      </c>
      <c r="C122" s="1125">
        <v>164423.94</v>
      </c>
      <c r="D122" s="1125">
        <v>165444.62927705076</v>
      </c>
      <c r="E122" s="1142">
        <f t="shared" si="2"/>
        <v>1020.6892770507548</v>
      </c>
      <c r="F122" s="1126">
        <f t="shared" si="3"/>
        <v>6.2076682814604413E-3</v>
      </c>
    </row>
    <row r="123" spans="1:6" x14ac:dyDescent="0.35">
      <c r="A123" s="516">
        <v>792</v>
      </c>
      <c r="B123" s="516" t="s">
        <v>675</v>
      </c>
      <c r="C123" s="1125">
        <v>1191834.3999999999</v>
      </c>
      <c r="D123" s="1125">
        <v>1199232.8905202681</v>
      </c>
      <c r="E123" s="1142">
        <f t="shared" si="2"/>
        <v>7398.490520268213</v>
      </c>
      <c r="F123" s="1126">
        <f t="shared" si="3"/>
        <v>6.2076497542512734E-3</v>
      </c>
    </row>
    <row r="124" spans="1:6" hidden="1" x14ac:dyDescent="0.35">
      <c r="A124" s="1110">
        <v>800</v>
      </c>
      <c r="B124" s="516" t="s">
        <v>676</v>
      </c>
      <c r="C124" s="1125">
        <v>0</v>
      </c>
      <c r="D124" s="1125">
        <v>0</v>
      </c>
      <c r="E124" s="1142">
        <f t="shared" si="2"/>
        <v>0</v>
      </c>
      <c r="F124" s="1126" t="e">
        <f t="shared" si="3"/>
        <v>#DIV/0!</v>
      </c>
    </row>
    <row r="125" spans="1:6" hidden="1" x14ac:dyDescent="0.35">
      <c r="A125" s="1110">
        <v>95</v>
      </c>
      <c r="B125" s="516" t="s">
        <v>678</v>
      </c>
      <c r="C125" s="1125">
        <v>0</v>
      </c>
      <c r="D125" s="1125">
        <v>0</v>
      </c>
      <c r="E125" s="1142">
        <f t="shared" si="2"/>
        <v>0</v>
      </c>
      <c r="F125" s="1126" t="e">
        <f t="shared" si="3"/>
        <v>#DIV/0!</v>
      </c>
    </row>
    <row r="126" spans="1:6" x14ac:dyDescent="0.35">
      <c r="A126" s="516">
        <v>986</v>
      </c>
      <c r="B126" s="516" t="s">
        <v>954</v>
      </c>
      <c r="C126" s="1125">
        <v>15171.29</v>
      </c>
      <c r="D126" s="1125">
        <v>15265.464546760293</v>
      </c>
      <c r="E126" s="1142">
        <f t="shared" si="2"/>
        <v>94.174546760292287</v>
      </c>
      <c r="F126" s="1126">
        <f t="shared" si="3"/>
        <v>6.2074185359512792E-3</v>
      </c>
    </row>
    <row r="127" spans="1:6" hidden="1" x14ac:dyDescent="0.35">
      <c r="A127" s="1110">
        <v>810</v>
      </c>
      <c r="B127" s="516" t="s">
        <v>680</v>
      </c>
      <c r="C127" s="1125">
        <v>0</v>
      </c>
      <c r="D127" s="1125" t="s">
        <v>956</v>
      </c>
      <c r="E127" s="1142">
        <f t="shared" si="2"/>
        <v>0</v>
      </c>
      <c r="F127" s="1126" t="e">
        <f t="shared" si="3"/>
        <v>#DIV/0!</v>
      </c>
    </row>
    <row r="128" spans="1:6" hidden="1" x14ac:dyDescent="0.35">
      <c r="A128" s="1110">
        <v>820</v>
      </c>
      <c r="B128" s="516" t="s">
        <v>682</v>
      </c>
      <c r="C128" s="1125">
        <v>0</v>
      </c>
      <c r="D128" s="1125" t="s">
        <v>956</v>
      </c>
      <c r="E128" s="1142">
        <f t="shared" si="2"/>
        <v>0</v>
      </c>
      <c r="F128" s="1126" t="e">
        <f t="shared" si="3"/>
        <v>#DIV/0!</v>
      </c>
    </row>
    <row r="129" spans="1:6" x14ac:dyDescent="0.35">
      <c r="A129" s="1110">
        <v>830</v>
      </c>
      <c r="B129" s="516" t="s">
        <v>684</v>
      </c>
      <c r="C129" s="1125">
        <v>105652.29</v>
      </c>
      <c r="D129" s="1125">
        <v>106308.14499680817</v>
      </c>
      <c r="E129" s="1142">
        <f t="shared" si="2"/>
        <v>655.85499680817884</v>
      </c>
      <c r="F129" s="1126">
        <f t="shared" si="3"/>
        <v>6.2076742189703495E-3</v>
      </c>
    </row>
    <row r="130" spans="1:6" hidden="1" x14ac:dyDescent="0.35">
      <c r="A130" s="1110">
        <v>621</v>
      </c>
      <c r="B130" s="516" t="s">
        <v>686</v>
      </c>
      <c r="C130" s="1125">
        <v>0</v>
      </c>
      <c r="D130" s="1125">
        <v>0</v>
      </c>
      <c r="E130" s="1142">
        <f t="shared" si="2"/>
        <v>0</v>
      </c>
      <c r="F130" s="1126" t="e">
        <f t="shared" si="3"/>
        <v>#DIV/0!</v>
      </c>
    </row>
    <row r="131" spans="1:6" hidden="1" x14ac:dyDescent="0.35">
      <c r="A131" s="1110">
        <v>840</v>
      </c>
      <c r="B131" s="516" t="s">
        <v>688</v>
      </c>
      <c r="C131" s="1125">
        <v>0</v>
      </c>
      <c r="D131" s="1125">
        <v>0</v>
      </c>
      <c r="E131" s="1142">
        <f t="shared" si="2"/>
        <v>0</v>
      </c>
      <c r="F131" s="1126" t="e">
        <f t="shared" si="3"/>
        <v>#DIV/0!</v>
      </c>
    </row>
    <row r="132" spans="1:6" hidden="1" x14ac:dyDescent="0.35">
      <c r="A132" s="1110">
        <v>273</v>
      </c>
      <c r="B132" s="516" t="s">
        <v>690</v>
      </c>
      <c r="C132" s="1125">
        <v>0</v>
      </c>
      <c r="D132" s="1125">
        <v>0</v>
      </c>
      <c r="E132" s="1142">
        <f t="shared" si="2"/>
        <v>0</v>
      </c>
      <c r="F132" s="1126" t="e">
        <f t="shared" si="3"/>
        <v>#DIV/0!</v>
      </c>
    </row>
    <row r="133" spans="1:6" hidden="1" x14ac:dyDescent="0.35">
      <c r="A133" s="1110">
        <v>850</v>
      </c>
      <c r="B133" s="516" t="s">
        <v>692</v>
      </c>
      <c r="C133" s="1125">
        <v>0</v>
      </c>
      <c r="D133" s="1125">
        <v>0</v>
      </c>
      <c r="E133" s="1142">
        <f t="shared" ref="E133:E146" si="4">D133-C133</f>
        <v>0</v>
      </c>
      <c r="F133" s="1126" t="e">
        <f t="shared" si="3"/>
        <v>#DIV/0!</v>
      </c>
    </row>
    <row r="134" spans="1:6" hidden="1" x14ac:dyDescent="0.35">
      <c r="A134" s="1110">
        <v>162</v>
      </c>
      <c r="B134" s="516" t="s">
        <v>694</v>
      </c>
      <c r="C134" s="1125">
        <v>0</v>
      </c>
      <c r="D134" s="1125">
        <v>0</v>
      </c>
      <c r="E134" s="1142">
        <f t="shared" si="4"/>
        <v>0</v>
      </c>
      <c r="F134" s="1126" t="e">
        <f t="shared" ref="F134:F153" si="5">(D134-C134)/C134</f>
        <v>#DIV/0!</v>
      </c>
    </row>
    <row r="135" spans="1:6" hidden="1" x14ac:dyDescent="0.35">
      <c r="A135" s="1110">
        <v>860</v>
      </c>
      <c r="B135" s="516" t="s">
        <v>696</v>
      </c>
      <c r="C135" s="1125">
        <v>0</v>
      </c>
      <c r="D135" s="1125">
        <v>0</v>
      </c>
      <c r="E135" s="1142">
        <f t="shared" si="4"/>
        <v>0</v>
      </c>
      <c r="F135" s="1126" t="e">
        <f t="shared" si="5"/>
        <v>#DIV/0!</v>
      </c>
    </row>
    <row r="136" spans="1:6" x14ac:dyDescent="0.35">
      <c r="A136" s="1110">
        <v>661</v>
      </c>
      <c r="B136" s="516" t="s">
        <v>698</v>
      </c>
      <c r="C136" s="1125">
        <v>16538.07</v>
      </c>
      <c r="D136" s="1125">
        <v>16640.731623045005</v>
      </c>
      <c r="E136" s="1142">
        <f t="shared" si="4"/>
        <v>102.6616230450054</v>
      </c>
      <c r="F136" s="1126">
        <f t="shared" si="5"/>
        <v>6.2075939359916487E-3</v>
      </c>
    </row>
    <row r="137" spans="1:6" x14ac:dyDescent="0.35">
      <c r="A137" s="1110">
        <v>870</v>
      </c>
      <c r="B137" s="516" t="s">
        <v>700</v>
      </c>
      <c r="C137" s="1125">
        <v>21458.49</v>
      </c>
      <c r="D137" s="1125">
        <v>21591.693097669966</v>
      </c>
      <c r="E137" s="1142">
        <f t="shared" si="4"/>
        <v>133.20309766996434</v>
      </c>
      <c r="F137" s="1126">
        <f t="shared" si="5"/>
        <v>6.2074776775982062E-3</v>
      </c>
    </row>
    <row r="138" spans="1:6" hidden="1" x14ac:dyDescent="0.35">
      <c r="A138" s="1110">
        <v>880</v>
      </c>
      <c r="B138" s="516" t="s">
        <v>702</v>
      </c>
      <c r="C138" s="1125">
        <v>0</v>
      </c>
      <c r="D138" s="1125">
        <v>0</v>
      </c>
      <c r="E138" s="1142">
        <f t="shared" si="4"/>
        <v>0</v>
      </c>
      <c r="F138" s="1126" t="e">
        <f t="shared" si="5"/>
        <v>#DIV/0!</v>
      </c>
    </row>
    <row r="139" spans="1:6" x14ac:dyDescent="0.35">
      <c r="A139" s="1110">
        <v>890</v>
      </c>
      <c r="B139" s="516" t="s">
        <v>704</v>
      </c>
      <c r="C139" s="1125">
        <v>37586.519999999997</v>
      </c>
      <c r="D139" s="1125">
        <v>37819.844597829557</v>
      </c>
      <c r="E139" s="1142">
        <f t="shared" si="4"/>
        <v>233.32459782955993</v>
      </c>
      <c r="F139" s="1126">
        <f t="shared" si="5"/>
        <v>6.2076669462764831E-3</v>
      </c>
    </row>
    <row r="140" spans="1:6" hidden="1" x14ac:dyDescent="0.35">
      <c r="A140" s="1110">
        <v>900</v>
      </c>
      <c r="B140" s="516" t="s">
        <v>706</v>
      </c>
      <c r="C140" s="1125">
        <v>0</v>
      </c>
      <c r="D140" s="1125">
        <v>0</v>
      </c>
      <c r="E140" s="1142">
        <f t="shared" si="4"/>
        <v>0</v>
      </c>
      <c r="F140" s="1126" t="e">
        <f t="shared" si="5"/>
        <v>#DIV/0!</v>
      </c>
    </row>
    <row r="141" spans="1:6" hidden="1" x14ac:dyDescent="0.35">
      <c r="A141" s="1110">
        <v>910</v>
      </c>
      <c r="B141" s="516" t="s">
        <v>708</v>
      </c>
      <c r="C141" s="1125">
        <v>0</v>
      </c>
      <c r="D141" s="1125" t="s">
        <v>956</v>
      </c>
      <c r="E141" s="1142">
        <f t="shared" si="4"/>
        <v>0</v>
      </c>
      <c r="F141" s="1126" t="e">
        <f t="shared" si="5"/>
        <v>#DIV/0!</v>
      </c>
    </row>
    <row r="142" spans="1:6" hidden="1" x14ac:dyDescent="0.35">
      <c r="A142" s="1110">
        <v>920</v>
      </c>
      <c r="B142" s="516" t="s">
        <v>710</v>
      </c>
      <c r="C142" s="1125">
        <v>0</v>
      </c>
      <c r="D142" s="1125" t="s">
        <v>956</v>
      </c>
      <c r="E142" s="1142">
        <f t="shared" si="4"/>
        <v>0</v>
      </c>
      <c r="F142" s="1126" t="e">
        <f t="shared" si="5"/>
        <v>#DIV/0!</v>
      </c>
    </row>
    <row r="143" spans="1:6" hidden="1" x14ac:dyDescent="0.35">
      <c r="A143" s="1110">
        <v>97</v>
      </c>
      <c r="B143" s="516" t="s">
        <v>712</v>
      </c>
      <c r="C143" s="1125">
        <v>0</v>
      </c>
      <c r="D143" s="1125" t="s">
        <v>956</v>
      </c>
      <c r="E143" s="1142">
        <f t="shared" si="4"/>
        <v>0</v>
      </c>
      <c r="F143" s="1126" t="e">
        <f t="shared" si="5"/>
        <v>#DIV/0!</v>
      </c>
    </row>
    <row r="144" spans="1:6" hidden="1" x14ac:dyDescent="0.35">
      <c r="A144" s="1110">
        <v>930</v>
      </c>
      <c r="B144" s="516" t="s">
        <v>714</v>
      </c>
      <c r="C144" s="1125">
        <v>0</v>
      </c>
      <c r="D144" s="1125" t="s">
        <v>956</v>
      </c>
      <c r="E144" s="1142">
        <f t="shared" si="4"/>
        <v>0</v>
      </c>
      <c r="F144" s="1126" t="e">
        <f t="shared" si="5"/>
        <v>#DIV/0!</v>
      </c>
    </row>
    <row r="145" spans="1:6" x14ac:dyDescent="0.35">
      <c r="A145" s="1110">
        <v>940</v>
      </c>
      <c r="B145" s="516" t="s">
        <v>716</v>
      </c>
      <c r="C145" s="1125">
        <v>74352.97</v>
      </c>
      <c r="D145" s="1125">
        <v>74814.528949888292</v>
      </c>
      <c r="E145" s="1142">
        <f t="shared" si="4"/>
        <v>461.55894988829095</v>
      </c>
      <c r="F145" s="1126">
        <f t="shared" si="5"/>
        <v>6.2076733436242154E-3</v>
      </c>
    </row>
    <row r="146" spans="1:6" ht="15" thickBot="1" x14ac:dyDescent="0.4">
      <c r="A146" s="1110">
        <v>950</v>
      </c>
      <c r="B146" s="516" t="s">
        <v>718</v>
      </c>
      <c r="C146" s="1127">
        <v>67245.7</v>
      </c>
      <c r="D146" s="1127">
        <v>67663.140153207787</v>
      </c>
      <c r="E146" s="1147">
        <f t="shared" si="4"/>
        <v>417.44015320778999</v>
      </c>
      <c r="F146" s="1128">
        <f t="shared" si="5"/>
        <v>6.2076854461741047E-3</v>
      </c>
    </row>
    <row r="147" spans="1:6" hidden="1" x14ac:dyDescent="0.35">
      <c r="A147" s="1110">
        <v>961</v>
      </c>
      <c r="B147" s="516" t="s">
        <v>442</v>
      </c>
      <c r="C147" s="1144">
        <v>0</v>
      </c>
      <c r="D147" s="1144">
        <v>0</v>
      </c>
      <c r="E147" s="1145"/>
      <c r="F147" s="1146" t="e">
        <f t="shared" si="5"/>
        <v>#DIV/0!</v>
      </c>
    </row>
    <row r="148" spans="1:6" hidden="1" x14ac:dyDescent="0.35">
      <c r="A148" s="516">
        <v>970</v>
      </c>
      <c r="B148" s="516" t="s">
        <v>945</v>
      </c>
      <c r="C148" s="1125">
        <v>0</v>
      </c>
      <c r="D148" s="1125" t="s">
        <v>956</v>
      </c>
      <c r="E148" s="1143"/>
      <c r="F148" s="1126" t="e">
        <f t="shared" si="5"/>
        <v>#DIV/0!</v>
      </c>
    </row>
    <row r="149" spans="1:6" hidden="1" x14ac:dyDescent="0.35">
      <c r="A149" s="516">
        <v>971</v>
      </c>
      <c r="B149" s="516" t="s">
        <v>946</v>
      </c>
      <c r="C149" s="1125">
        <v>0</v>
      </c>
      <c r="D149" s="1125">
        <v>0</v>
      </c>
      <c r="E149" s="1143"/>
      <c r="F149" s="1126" t="e">
        <f t="shared" si="5"/>
        <v>#DIV/0!</v>
      </c>
    </row>
    <row r="150" spans="1:6" hidden="1" x14ac:dyDescent="0.35">
      <c r="A150" s="1110">
        <v>963</v>
      </c>
      <c r="B150" s="516" t="s">
        <v>722</v>
      </c>
      <c r="C150" s="1125">
        <v>0</v>
      </c>
      <c r="D150" s="1125">
        <v>0</v>
      </c>
      <c r="E150" s="1143"/>
      <c r="F150" s="1126" t="e">
        <f t="shared" si="5"/>
        <v>#DIV/0!</v>
      </c>
    </row>
    <row r="151" spans="1:6" hidden="1" x14ac:dyDescent="0.35">
      <c r="A151" s="1110">
        <v>964</v>
      </c>
      <c r="B151" s="516" t="s">
        <v>724</v>
      </c>
      <c r="C151" s="1125">
        <v>0</v>
      </c>
      <c r="D151" s="1125">
        <v>0</v>
      </c>
      <c r="E151" s="1143"/>
      <c r="F151" s="1126" t="e">
        <f t="shared" si="5"/>
        <v>#DIV/0!</v>
      </c>
    </row>
    <row r="152" spans="1:6" hidden="1" x14ac:dyDescent="0.35">
      <c r="A152" s="1110">
        <v>960</v>
      </c>
      <c r="B152" s="516" t="s">
        <v>726</v>
      </c>
      <c r="C152" s="1125">
        <v>0</v>
      </c>
      <c r="D152" s="1125">
        <v>0</v>
      </c>
      <c r="E152" s="1143"/>
      <c r="F152" s="1126" t="e">
        <f t="shared" si="5"/>
        <v>#DIV/0!</v>
      </c>
    </row>
    <row r="153" spans="1:6" x14ac:dyDescent="0.35">
      <c r="A153" s="516"/>
      <c r="B153" s="516" t="s">
        <v>884</v>
      </c>
      <c r="C153" s="1125">
        <v>6851407.7100000009</v>
      </c>
      <c r="D153" s="1125">
        <v>6893938.7999999998</v>
      </c>
      <c r="E153" s="1142">
        <f>SUM(E5:E146)</f>
        <v>42531.090000000273</v>
      </c>
      <c r="F153" s="1126">
        <f t="shared" si="5"/>
        <v>6.2076425459139566E-3</v>
      </c>
    </row>
  </sheetData>
  <mergeCells count="1">
    <mergeCell ref="B2: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95D7-3F73-46EA-BD11-C2F1E0E326B3}">
  <dimension ref="A1:F151"/>
  <sheetViews>
    <sheetView topLeftCell="A118" workbookViewId="0">
      <selection activeCell="H27" sqref="H27"/>
    </sheetView>
  </sheetViews>
  <sheetFormatPr defaultRowHeight="14.5" x14ac:dyDescent="0.35"/>
  <cols>
    <col min="1" max="1" width="17.7265625" customWidth="1"/>
    <col min="2" max="2" width="27.54296875" customWidth="1"/>
    <col min="3" max="3" width="21.81640625" customWidth="1"/>
    <col min="4" max="4" width="17.1796875" customWidth="1"/>
    <col min="5" max="5" width="19.1796875" style="1117" customWidth="1"/>
    <col min="6" max="6" width="22.7265625" customWidth="1"/>
  </cols>
  <sheetData>
    <row r="1" spans="1:6" ht="7.5" customHeight="1" thickBot="1" x14ac:dyDescent="0.4"/>
    <row r="2" spans="1:6" s="300" customFormat="1" ht="33" customHeight="1" thickBot="1" x14ac:dyDescent="0.35">
      <c r="B2" s="1205" t="s">
        <v>957</v>
      </c>
      <c r="C2" s="1206"/>
      <c r="D2" s="1206"/>
      <c r="E2" s="1206"/>
      <c r="F2" s="1207"/>
    </row>
    <row r="3" spans="1:6" s="300" customFormat="1" ht="45.75" customHeight="1" thickBot="1" x14ac:dyDescent="0.35">
      <c r="A3" s="301"/>
      <c r="C3" s="444" t="s">
        <v>917</v>
      </c>
      <c r="D3" s="443" t="s">
        <v>940</v>
      </c>
      <c r="E3" s="1148" t="s">
        <v>766</v>
      </c>
      <c r="F3" s="1122" t="s">
        <v>765</v>
      </c>
    </row>
    <row r="4" spans="1:6" x14ac:dyDescent="0.35">
      <c r="A4" s="302" t="s">
        <v>447</v>
      </c>
      <c r="B4" s="302" t="s">
        <v>446</v>
      </c>
    </row>
    <row r="5" spans="1:6" x14ac:dyDescent="0.35">
      <c r="A5" s="1110">
        <v>985</v>
      </c>
      <c r="B5" s="516" t="s">
        <v>948</v>
      </c>
      <c r="C5" s="1124">
        <v>552044</v>
      </c>
      <c r="D5" s="1124">
        <v>528871.09</v>
      </c>
      <c r="E5" s="1172">
        <f t="shared" ref="E5:E68" si="0">D5-C5</f>
        <v>-23172.910000000033</v>
      </c>
      <c r="F5" s="1129">
        <f>(D5-C5)/C5</f>
        <v>-4.1976563462332771E-2</v>
      </c>
    </row>
    <row r="6" spans="1:6" x14ac:dyDescent="0.35">
      <c r="A6" s="1110">
        <v>171</v>
      </c>
      <c r="B6" s="516" t="s">
        <v>448</v>
      </c>
      <c r="C6" s="1124">
        <v>10000</v>
      </c>
      <c r="D6" s="1124">
        <v>10000</v>
      </c>
      <c r="E6" s="1172">
        <f t="shared" si="0"/>
        <v>0</v>
      </c>
      <c r="F6" s="1129">
        <f t="shared" ref="F6:F69" si="1">(D6-C6)/C6</f>
        <v>0</v>
      </c>
    </row>
    <row r="7" spans="1:6" x14ac:dyDescent="0.35">
      <c r="A7" s="1110">
        <v>51</v>
      </c>
      <c r="B7" s="516" t="s">
        <v>449</v>
      </c>
      <c r="C7" s="1124">
        <v>20591</v>
      </c>
      <c r="D7" s="1124">
        <v>20572.099999999999</v>
      </c>
      <c r="E7" s="1172">
        <f t="shared" si="0"/>
        <v>-18.900000000001455</v>
      </c>
      <c r="F7" s="1129">
        <f t="shared" si="1"/>
        <v>-9.1787674226610923E-4</v>
      </c>
    </row>
    <row r="8" spans="1:6" x14ac:dyDescent="0.35">
      <c r="A8" s="1110">
        <v>10</v>
      </c>
      <c r="B8" s="516" t="s">
        <v>451</v>
      </c>
      <c r="C8" s="1124">
        <v>117373</v>
      </c>
      <c r="D8" s="1124">
        <v>117768.49</v>
      </c>
      <c r="E8" s="1124">
        <f t="shared" si="0"/>
        <v>395.49000000000524</v>
      </c>
      <c r="F8" s="1129">
        <f t="shared" si="1"/>
        <v>3.3695142835235125E-3</v>
      </c>
    </row>
    <row r="9" spans="1:6" x14ac:dyDescent="0.35">
      <c r="A9" s="1110">
        <v>793</v>
      </c>
      <c r="B9" s="516" t="s">
        <v>949</v>
      </c>
      <c r="C9" s="1124">
        <v>63232</v>
      </c>
      <c r="D9" s="1124">
        <v>63174.5</v>
      </c>
      <c r="E9" s="1172">
        <f t="shared" si="0"/>
        <v>-57.5</v>
      </c>
      <c r="F9" s="1129">
        <f t="shared" si="1"/>
        <v>-9.0934969635627532E-4</v>
      </c>
    </row>
    <row r="10" spans="1:6" x14ac:dyDescent="0.35">
      <c r="A10" s="1110">
        <v>541</v>
      </c>
      <c r="B10" s="516" t="s">
        <v>454</v>
      </c>
      <c r="C10" s="1124">
        <v>51042</v>
      </c>
      <c r="D10" s="1124">
        <v>51019.41</v>
      </c>
      <c r="E10" s="1172">
        <f t="shared" si="0"/>
        <v>-22.589999999996508</v>
      </c>
      <c r="F10" s="1129">
        <f t="shared" si="1"/>
        <v>-4.4257670153983986E-4</v>
      </c>
    </row>
    <row r="11" spans="1:6" x14ac:dyDescent="0.35">
      <c r="A11" s="516">
        <v>794</v>
      </c>
      <c r="B11" s="516" t="s">
        <v>797</v>
      </c>
      <c r="C11" s="1124">
        <v>226087</v>
      </c>
      <c r="D11" s="1124">
        <v>225880.16</v>
      </c>
      <c r="E11" s="1172">
        <f t="shared" si="0"/>
        <v>-206.83999999999651</v>
      </c>
      <c r="F11" s="1129">
        <f t="shared" si="1"/>
        <v>-9.1486905483285864E-4</v>
      </c>
    </row>
    <row r="12" spans="1:6" x14ac:dyDescent="0.35">
      <c r="A12" s="1110">
        <v>20</v>
      </c>
      <c r="B12" s="516" t="s">
        <v>457</v>
      </c>
      <c r="C12" s="1124">
        <v>156041</v>
      </c>
      <c r="D12" s="1124">
        <v>152613.57</v>
      </c>
      <c r="E12" s="1172">
        <f t="shared" si="0"/>
        <v>-3427.429999999993</v>
      </c>
      <c r="F12" s="1129">
        <f t="shared" si="1"/>
        <v>-2.1964932293435654E-2</v>
      </c>
    </row>
    <row r="13" spans="1:6" x14ac:dyDescent="0.35">
      <c r="A13" s="1110">
        <v>172</v>
      </c>
      <c r="B13" s="516" t="s">
        <v>459</v>
      </c>
      <c r="C13" s="1124">
        <v>10000</v>
      </c>
      <c r="D13" s="1124">
        <v>10000</v>
      </c>
      <c r="E13" s="1124">
        <f t="shared" si="0"/>
        <v>0</v>
      </c>
      <c r="F13" s="1129">
        <f t="shared" si="1"/>
        <v>0</v>
      </c>
    </row>
    <row r="14" spans="1:6" x14ac:dyDescent="0.35">
      <c r="A14" s="1110">
        <v>30</v>
      </c>
      <c r="B14" s="516" t="s">
        <v>461</v>
      </c>
      <c r="C14" s="1124">
        <v>58046</v>
      </c>
      <c r="D14" s="1124">
        <v>57072.4</v>
      </c>
      <c r="E14" s="1172">
        <f t="shared" si="0"/>
        <v>-973.59999999999854</v>
      </c>
      <c r="F14" s="1129">
        <f t="shared" si="1"/>
        <v>-1.6772904248354727E-2</v>
      </c>
    </row>
    <row r="15" spans="1:6" x14ac:dyDescent="0.35">
      <c r="A15" s="1110">
        <v>40</v>
      </c>
      <c r="B15" s="516" t="s">
        <v>463</v>
      </c>
      <c r="C15" s="1124">
        <v>48649</v>
      </c>
      <c r="D15" s="1124">
        <v>48186.559999999998</v>
      </c>
      <c r="E15" s="1172">
        <f t="shared" si="0"/>
        <v>-462.44000000000233</v>
      </c>
      <c r="F15" s="1129">
        <f t="shared" si="1"/>
        <v>-9.505642459248953E-3</v>
      </c>
    </row>
    <row r="16" spans="1:6" x14ac:dyDescent="0.35">
      <c r="A16" s="1110">
        <v>50</v>
      </c>
      <c r="B16" s="516" t="s">
        <v>465</v>
      </c>
      <c r="C16" s="1124">
        <v>175597</v>
      </c>
      <c r="D16" s="1124">
        <v>171788.71</v>
      </c>
      <c r="E16" s="1172">
        <f t="shared" si="0"/>
        <v>-3808.2900000000081</v>
      </c>
      <c r="F16" s="1129">
        <f t="shared" si="1"/>
        <v>-2.1687671201672056E-2</v>
      </c>
    </row>
    <row r="17" spans="1:6" x14ac:dyDescent="0.35">
      <c r="A17" s="1110">
        <v>274</v>
      </c>
      <c r="B17" s="516" t="s">
        <v>467</v>
      </c>
      <c r="C17" s="1124">
        <v>10000</v>
      </c>
      <c r="D17" s="1124">
        <v>10000</v>
      </c>
      <c r="E17" s="1124">
        <f t="shared" si="0"/>
        <v>0</v>
      </c>
      <c r="F17" s="1129">
        <f t="shared" si="1"/>
        <v>0</v>
      </c>
    </row>
    <row r="18" spans="1:6" x14ac:dyDescent="0.35">
      <c r="A18" s="1110">
        <v>60</v>
      </c>
      <c r="B18" s="516" t="s">
        <v>469</v>
      </c>
      <c r="C18" s="1124">
        <v>153079</v>
      </c>
      <c r="D18" s="1124">
        <v>151969.87</v>
      </c>
      <c r="E18" s="1172">
        <f t="shared" si="0"/>
        <v>-1109.1300000000047</v>
      </c>
      <c r="F18" s="1129">
        <f t="shared" si="1"/>
        <v>-7.2454745588879247E-3</v>
      </c>
    </row>
    <row r="19" spans="1:6" x14ac:dyDescent="0.35">
      <c r="A19" s="1110">
        <v>821</v>
      </c>
      <c r="B19" s="516" t="s">
        <v>471</v>
      </c>
      <c r="C19" s="1124">
        <v>82359</v>
      </c>
      <c r="D19" s="1124">
        <v>79835.58</v>
      </c>
      <c r="E19" s="1172">
        <f t="shared" si="0"/>
        <v>-2523.4199999999983</v>
      </c>
      <c r="F19" s="1129">
        <f t="shared" si="1"/>
        <v>-3.0639274396240826E-2</v>
      </c>
    </row>
    <row r="20" spans="1:6" x14ac:dyDescent="0.35">
      <c r="A20" s="1110">
        <v>70</v>
      </c>
      <c r="B20" s="516" t="s">
        <v>473</v>
      </c>
      <c r="C20" s="1124">
        <v>152502</v>
      </c>
      <c r="D20" s="1124">
        <v>151625.41</v>
      </c>
      <c r="E20" s="1172">
        <f t="shared" si="0"/>
        <v>-876.58999999999651</v>
      </c>
      <c r="F20" s="1129">
        <f t="shared" si="1"/>
        <v>-5.7480557632030825E-3</v>
      </c>
    </row>
    <row r="21" spans="1:6" x14ac:dyDescent="0.35">
      <c r="A21" s="1110">
        <v>80</v>
      </c>
      <c r="B21" s="516" t="s">
        <v>475</v>
      </c>
      <c r="C21" s="1124">
        <v>34987</v>
      </c>
      <c r="D21" s="1124">
        <v>34462.870000000003</v>
      </c>
      <c r="E21" s="1172">
        <f t="shared" si="0"/>
        <v>-524.12999999999738</v>
      </c>
      <c r="F21" s="1129">
        <f t="shared" si="1"/>
        <v>-1.4980707119787275E-2</v>
      </c>
    </row>
    <row r="22" spans="1:6" x14ac:dyDescent="0.35">
      <c r="A22" s="1110">
        <v>100</v>
      </c>
      <c r="B22" s="516" t="s">
        <v>477</v>
      </c>
      <c r="C22" s="1124">
        <v>146267</v>
      </c>
      <c r="D22" s="1124">
        <v>144056.70000000001</v>
      </c>
      <c r="E22" s="1172">
        <f t="shared" si="0"/>
        <v>-2210.2999999999884</v>
      </c>
      <c r="F22" s="1129">
        <f t="shared" si="1"/>
        <v>-1.5111405853678468E-2</v>
      </c>
    </row>
    <row r="23" spans="1:6" x14ac:dyDescent="0.35">
      <c r="A23" s="1110">
        <v>110</v>
      </c>
      <c r="B23" s="516" t="s">
        <v>479</v>
      </c>
      <c r="C23" s="1124">
        <v>62258</v>
      </c>
      <c r="D23" s="1124">
        <v>59569.26</v>
      </c>
      <c r="E23" s="1172">
        <f t="shared" si="0"/>
        <v>-2688.739999999998</v>
      </c>
      <c r="F23" s="1129">
        <f t="shared" si="1"/>
        <v>-4.3187060297471776E-2</v>
      </c>
    </row>
    <row r="24" spans="1:6" x14ac:dyDescent="0.35">
      <c r="A24" s="1110">
        <v>120</v>
      </c>
      <c r="B24" s="516" t="s">
        <v>481</v>
      </c>
      <c r="C24" s="1124">
        <v>47233</v>
      </c>
      <c r="D24" s="1124">
        <v>46687.360000000001</v>
      </c>
      <c r="E24" s="1172">
        <f t="shared" si="0"/>
        <v>-545.63999999999942</v>
      </c>
      <c r="F24" s="1129">
        <f t="shared" si="1"/>
        <v>-1.1552092816463053E-2</v>
      </c>
    </row>
    <row r="25" spans="1:6" x14ac:dyDescent="0.35">
      <c r="A25" s="1110">
        <v>130</v>
      </c>
      <c r="B25" s="516" t="s">
        <v>483</v>
      </c>
      <c r="C25" s="1124">
        <v>113602</v>
      </c>
      <c r="D25" s="1124">
        <v>111110.1</v>
      </c>
      <c r="E25" s="1172">
        <f t="shared" si="0"/>
        <v>-2491.8999999999942</v>
      </c>
      <c r="F25" s="1129">
        <f t="shared" si="1"/>
        <v>-2.1935353250822999E-2</v>
      </c>
    </row>
    <row r="26" spans="1:6" x14ac:dyDescent="0.35">
      <c r="A26" s="1110">
        <v>140</v>
      </c>
      <c r="B26" s="516" t="s">
        <v>485</v>
      </c>
      <c r="C26" s="1124">
        <v>31589</v>
      </c>
      <c r="D26" s="1124">
        <v>31312.1</v>
      </c>
      <c r="E26" s="1172">
        <f t="shared" si="0"/>
        <v>-276.90000000000146</v>
      </c>
      <c r="F26" s="1129">
        <f t="shared" si="1"/>
        <v>-8.7657095824496337E-3</v>
      </c>
    </row>
    <row r="27" spans="1:6" x14ac:dyDescent="0.35">
      <c r="A27" s="1110">
        <v>61</v>
      </c>
      <c r="B27" s="516" t="s">
        <v>487</v>
      </c>
      <c r="C27" s="1124">
        <v>124307</v>
      </c>
      <c r="D27" s="1124">
        <v>118397.66</v>
      </c>
      <c r="E27" s="1172">
        <f t="shared" si="0"/>
        <v>-5909.3399999999965</v>
      </c>
      <c r="F27" s="1129">
        <f t="shared" si="1"/>
        <v>-4.7538272180971279E-2</v>
      </c>
    </row>
    <row r="28" spans="1:6" x14ac:dyDescent="0.35">
      <c r="A28" s="1110">
        <v>11</v>
      </c>
      <c r="B28" s="516" t="s">
        <v>489</v>
      </c>
      <c r="C28" s="1124">
        <v>16544</v>
      </c>
      <c r="D28" s="1124">
        <v>14525.05</v>
      </c>
      <c r="E28" s="1172">
        <f t="shared" si="0"/>
        <v>-2018.9500000000007</v>
      </c>
      <c r="F28" s="1129">
        <f t="shared" si="1"/>
        <v>-0.1220351789168279</v>
      </c>
    </row>
    <row r="29" spans="1:6" x14ac:dyDescent="0.35">
      <c r="A29" s="1110">
        <v>150</v>
      </c>
      <c r="B29" s="516" t="s">
        <v>491</v>
      </c>
      <c r="C29" s="1124">
        <v>145891</v>
      </c>
      <c r="D29" s="1124">
        <v>145567.5</v>
      </c>
      <c r="E29" s="1172">
        <f t="shared" si="0"/>
        <v>-323.5</v>
      </c>
      <c r="F29" s="1129">
        <f t="shared" si="1"/>
        <v>-2.2174088874570741E-3</v>
      </c>
    </row>
    <row r="30" spans="1:6" x14ac:dyDescent="0.35">
      <c r="A30" s="1110">
        <v>160</v>
      </c>
      <c r="B30" s="516" t="s">
        <v>493</v>
      </c>
      <c r="C30" s="1124">
        <v>80736</v>
      </c>
      <c r="D30" s="1124">
        <v>80212.66</v>
      </c>
      <c r="E30" s="1172">
        <f t="shared" si="0"/>
        <v>-523.33999999999651</v>
      </c>
      <c r="F30" s="1129">
        <f t="shared" si="1"/>
        <v>-6.4821145461751448E-3</v>
      </c>
    </row>
    <row r="31" spans="1:6" x14ac:dyDescent="0.35">
      <c r="A31" s="516">
        <v>795</v>
      </c>
      <c r="B31" s="516" t="s">
        <v>950</v>
      </c>
      <c r="C31" s="1124">
        <v>153590</v>
      </c>
      <c r="D31" s="1124">
        <v>153448.9</v>
      </c>
      <c r="E31" s="1172">
        <f t="shared" si="0"/>
        <v>-141.10000000000582</v>
      </c>
      <c r="F31" s="1129">
        <f t="shared" si="1"/>
        <v>-9.186796015365963E-4</v>
      </c>
    </row>
    <row r="32" spans="1:6" x14ac:dyDescent="0.35">
      <c r="A32" s="1110">
        <v>170</v>
      </c>
      <c r="B32" s="516" t="s">
        <v>496</v>
      </c>
      <c r="C32" s="1124">
        <v>31743</v>
      </c>
      <c r="D32" s="1124">
        <v>30988.36</v>
      </c>
      <c r="E32" s="1172">
        <f t="shared" si="0"/>
        <v>-754.63999999999942</v>
      </c>
      <c r="F32" s="1129">
        <f t="shared" si="1"/>
        <v>-2.3773430362599608E-2</v>
      </c>
    </row>
    <row r="33" spans="1:6" x14ac:dyDescent="0.35">
      <c r="A33" s="1110">
        <v>180</v>
      </c>
      <c r="B33" s="516" t="s">
        <v>498</v>
      </c>
      <c r="C33" s="1124">
        <v>149271</v>
      </c>
      <c r="D33" s="1124">
        <v>145996.57999999999</v>
      </c>
      <c r="E33" s="1172">
        <f t="shared" si="0"/>
        <v>-3274.4200000000128</v>
      </c>
      <c r="F33" s="1129">
        <f t="shared" si="1"/>
        <v>-2.1936075996007349E-2</v>
      </c>
    </row>
    <row r="34" spans="1:6" x14ac:dyDescent="0.35">
      <c r="A34" s="1110">
        <v>190</v>
      </c>
      <c r="B34" s="516" t="s">
        <v>500</v>
      </c>
      <c r="C34" s="1124">
        <v>2628312</v>
      </c>
      <c r="D34" s="1124">
        <v>2669323.39</v>
      </c>
      <c r="E34" s="1249">
        <f t="shared" si="0"/>
        <v>41011.39000000013</v>
      </c>
      <c r="F34" s="1129">
        <f t="shared" si="1"/>
        <v>1.560369925640492E-2</v>
      </c>
    </row>
    <row r="35" spans="1:6" x14ac:dyDescent="0.35">
      <c r="A35" s="1110">
        <v>721</v>
      </c>
      <c r="B35" s="516" t="s">
        <v>502</v>
      </c>
      <c r="C35" s="1124">
        <v>26067</v>
      </c>
      <c r="D35" s="1124">
        <v>23871.27</v>
      </c>
      <c r="E35" s="1172">
        <f t="shared" si="0"/>
        <v>-2195.7299999999996</v>
      </c>
      <c r="F35" s="1129">
        <f t="shared" si="1"/>
        <v>-8.4234089078144767E-2</v>
      </c>
    </row>
    <row r="36" spans="1:6" x14ac:dyDescent="0.35">
      <c r="A36" s="1110">
        <v>200</v>
      </c>
      <c r="B36" s="516" t="s">
        <v>504</v>
      </c>
      <c r="C36" s="1124">
        <v>34841</v>
      </c>
      <c r="D36" s="1124">
        <v>34299.919999999998</v>
      </c>
      <c r="E36" s="1172">
        <f t="shared" si="0"/>
        <v>-541.08000000000175</v>
      </c>
      <c r="F36" s="1129">
        <f t="shared" si="1"/>
        <v>-1.5529979047673767E-2</v>
      </c>
    </row>
    <row r="37" spans="1:6" x14ac:dyDescent="0.35">
      <c r="A37" s="1110">
        <v>210</v>
      </c>
      <c r="B37" s="516" t="s">
        <v>840</v>
      </c>
      <c r="C37" s="1124">
        <v>67694</v>
      </c>
      <c r="D37" s="1124">
        <v>67355.360000000001</v>
      </c>
      <c r="E37" s="1172">
        <f t="shared" si="0"/>
        <v>-338.63999999999942</v>
      </c>
      <c r="F37" s="1129">
        <f t="shared" si="1"/>
        <v>-5.0025113008538334E-3</v>
      </c>
    </row>
    <row r="38" spans="1:6" x14ac:dyDescent="0.35">
      <c r="A38" s="1110">
        <v>220</v>
      </c>
      <c r="B38" s="516" t="s">
        <v>508</v>
      </c>
      <c r="C38" s="1124">
        <v>132018</v>
      </c>
      <c r="D38" s="1124">
        <v>128188.66</v>
      </c>
      <c r="E38" s="1172">
        <f t="shared" si="0"/>
        <v>-3829.3399999999965</v>
      </c>
      <c r="F38" s="1129">
        <f t="shared" si="1"/>
        <v>-2.9006196124770837E-2</v>
      </c>
    </row>
    <row r="39" spans="1:6" x14ac:dyDescent="0.35">
      <c r="A39" s="1110">
        <v>230</v>
      </c>
      <c r="B39" s="516" t="s">
        <v>510</v>
      </c>
      <c r="C39" s="1124">
        <v>59752</v>
      </c>
      <c r="D39" s="1124">
        <v>59466.11</v>
      </c>
      <c r="E39" s="1172">
        <f t="shared" si="0"/>
        <v>-285.88999999999942</v>
      </c>
      <c r="F39" s="1129">
        <f t="shared" si="1"/>
        <v>-4.7846097201767208E-3</v>
      </c>
    </row>
    <row r="40" spans="1:6" x14ac:dyDescent="0.35">
      <c r="A40" s="1110">
        <v>231</v>
      </c>
      <c r="B40" s="516" t="s">
        <v>512</v>
      </c>
      <c r="C40" s="1124">
        <v>89269</v>
      </c>
      <c r="D40" s="1124">
        <v>90096.99</v>
      </c>
      <c r="E40" s="1124">
        <f t="shared" si="0"/>
        <v>827.99000000000524</v>
      </c>
      <c r="F40" s="1129">
        <f t="shared" si="1"/>
        <v>9.2752243219931356E-3</v>
      </c>
    </row>
    <row r="41" spans="1:6" x14ac:dyDescent="0.35">
      <c r="A41" s="1110">
        <v>101</v>
      </c>
      <c r="B41" s="516" t="s">
        <v>514</v>
      </c>
      <c r="C41" s="1124">
        <v>58404</v>
      </c>
      <c r="D41" s="1124">
        <v>57026.27</v>
      </c>
      <c r="E41" s="1172">
        <f t="shared" si="0"/>
        <v>-1377.7300000000032</v>
      </c>
      <c r="F41" s="1129">
        <f t="shared" si="1"/>
        <v>-2.358965139374021E-2</v>
      </c>
    </row>
    <row r="42" spans="1:6" x14ac:dyDescent="0.35">
      <c r="A42" s="1110">
        <v>542</v>
      </c>
      <c r="B42" s="516" t="s">
        <v>516</v>
      </c>
      <c r="C42" s="1124">
        <v>10000</v>
      </c>
      <c r="D42" s="1124">
        <v>10000</v>
      </c>
      <c r="E42" s="1124">
        <f t="shared" si="0"/>
        <v>0</v>
      </c>
      <c r="F42" s="1129">
        <f t="shared" si="1"/>
        <v>0</v>
      </c>
    </row>
    <row r="43" spans="1:6" x14ac:dyDescent="0.35">
      <c r="A43" s="1110">
        <v>240</v>
      </c>
      <c r="B43" s="516" t="s">
        <v>518</v>
      </c>
      <c r="C43" s="1124">
        <v>88341</v>
      </c>
      <c r="D43" s="1124">
        <v>86137.72</v>
      </c>
      <c r="E43" s="1172">
        <f t="shared" si="0"/>
        <v>-2203.2799999999988</v>
      </c>
      <c r="F43" s="1129">
        <f t="shared" si="1"/>
        <v>-2.4940627794568761E-2</v>
      </c>
    </row>
    <row r="44" spans="1:6" x14ac:dyDescent="0.35">
      <c r="A44" s="1110">
        <v>521</v>
      </c>
      <c r="B44" s="516" t="s">
        <v>520</v>
      </c>
      <c r="C44" s="1124">
        <v>26189</v>
      </c>
      <c r="D44" s="1124">
        <v>26102.33</v>
      </c>
      <c r="E44" s="1172">
        <f t="shared" si="0"/>
        <v>-86.669999999998254</v>
      </c>
      <c r="F44" s="1129">
        <f t="shared" si="1"/>
        <v>-3.309404711901877E-3</v>
      </c>
    </row>
    <row r="45" spans="1:6" x14ac:dyDescent="0.35">
      <c r="A45" s="1110">
        <v>250</v>
      </c>
      <c r="B45" s="516" t="s">
        <v>522</v>
      </c>
      <c r="C45" s="1124">
        <v>65485</v>
      </c>
      <c r="D45" s="1124">
        <v>64572.31</v>
      </c>
      <c r="E45" s="1172">
        <f t="shared" si="0"/>
        <v>-912.69000000000233</v>
      </c>
      <c r="F45" s="1129">
        <f t="shared" si="1"/>
        <v>-1.3937390242040198E-2</v>
      </c>
    </row>
    <row r="46" spans="1:6" x14ac:dyDescent="0.35">
      <c r="A46" s="1110">
        <v>260</v>
      </c>
      <c r="B46" s="516" t="s">
        <v>524</v>
      </c>
      <c r="C46" s="1124">
        <v>95798</v>
      </c>
      <c r="D46" s="1124">
        <v>93609.96</v>
      </c>
      <c r="E46" s="1172">
        <f t="shared" si="0"/>
        <v>-2188.0399999999936</v>
      </c>
      <c r="F46" s="1129">
        <f t="shared" si="1"/>
        <v>-2.2840142800475936E-2</v>
      </c>
    </row>
    <row r="47" spans="1:6" x14ac:dyDescent="0.35">
      <c r="A47" s="1110">
        <v>941</v>
      </c>
      <c r="B47" s="516" t="s">
        <v>526</v>
      </c>
      <c r="C47" s="1124">
        <v>28534</v>
      </c>
      <c r="D47" s="1124">
        <v>28507.88</v>
      </c>
      <c r="E47" s="1172">
        <f t="shared" si="0"/>
        <v>-26.119999999998981</v>
      </c>
      <c r="F47" s="1129">
        <f t="shared" si="1"/>
        <v>-9.1539917291648496E-4</v>
      </c>
    </row>
    <row r="48" spans="1:6" x14ac:dyDescent="0.35">
      <c r="A48" s="516">
        <v>796</v>
      </c>
      <c r="B48" s="516" t="s">
        <v>951</v>
      </c>
      <c r="C48" s="1124">
        <v>108449</v>
      </c>
      <c r="D48" s="1124">
        <v>108349.49</v>
      </c>
      <c r="E48" s="1172">
        <f t="shared" si="0"/>
        <v>-99.509999999994761</v>
      </c>
      <c r="F48" s="1129">
        <f t="shared" si="1"/>
        <v>-9.1757415928219496E-4</v>
      </c>
    </row>
    <row r="49" spans="1:6" x14ac:dyDescent="0.35">
      <c r="A49" s="1110">
        <v>275</v>
      </c>
      <c r="B49" s="516" t="s">
        <v>529</v>
      </c>
      <c r="C49" s="1124">
        <v>35217</v>
      </c>
      <c r="D49" s="1124">
        <v>33922.519999999997</v>
      </c>
      <c r="E49" s="1172">
        <f t="shared" si="0"/>
        <v>-1294.4800000000032</v>
      </c>
      <c r="F49" s="1129">
        <f t="shared" si="1"/>
        <v>-3.6757247920038712E-2</v>
      </c>
    </row>
    <row r="50" spans="1:6" x14ac:dyDescent="0.35">
      <c r="A50" s="1110">
        <v>280</v>
      </c>
      <c r="B50" s="516" t="s">
        <v>531</v>
      </c>
      <c r="C50" s="1124">
        <v>77066</v>
      </c>
      <c r="D50" s="1124">
        <v>73744.740000000005</v>
      </c>
      <c r="E50" s="1172">
        <f t="shared" si="0"/>
        <v>-3321.2599999999948</v>
      </c>
      <c r="F50" s="1129">
        <f t="shared" si="1"/>
        <v>-4.3096307061479704E-2</v>
      </c>
    </row>
    <row r="51" spans="1:6" x14ac:dyDescent="0.35">
      <c r="A51" s="1110">
        <v>290</v>
      </c>
      <c r="B51" s="516" t="s">
        <v>533</v>
      </c>
      <c r="C51" s="1124">
        <v>74113</v>
      </c>
      <c r="D51" s="1124">
        <v>73793.820000000007</v>
      </c>
      <c r="E51" s="1172">
        <f t="shared" si="0"/>
        <v>-319.17999999999302</v>
      </c>
      <c r="F51" s="1129">
        <f t="shared" si="1"/>
        <v>-4.3066668465720319E-3</v>
      </c>
    </row>
    <row r="52" spans="1:6" x14ac:dyDescent="0.35">
      <c r="A52" s="1110">
        <v>300</v>
      </c>
      <c r="B52" s="516" t="s">
        <v>535</v>
      </c>
      <c r="C52" s="1124">
        <v>146213</v>
      </c>
      <c r="D52" s="1124">
        <v>143972.32999999999</v>
      </c>
      <c r="E52" s="1172">
        <f t="shared" si="0"/>
        <v>-2240.6700000000128</v>
      </c>
      <c r="F52" s="1129">
        <f t="shared" si="1"/>
        <v>-1.532469753031545E-2</v>
      </c>
    </row>
    <row r="53" spans="1:6" x14ac:dyDescent="0.35">
      <c r="A53" s="1110">
        <v>301</v>
      </c>
      <c r="B53" s="516" t="s">
        <v>537</v>
      </c>
      <c r="C53" s="1124">
        <v>52631</v>
      </c>
      <c r="D53" s="1124">
        <v>50503.02</v>
      </c>
      <c r="E53" s="1172">
        <f t="shared" si="0"/>
        <v>-2127.9800000000032</v>
      </c>
      <c r="F53" s="1129">
        <f t="shared" si="1"/>
        <v>-4.0432064752712341E-2</v>
      </c>
    </row>
    <row r="54" spans="1:6" x14ac:dyDescent="0.35">
      <c r="A54" s="1110">
        <v>310</v>
      </c>
      <c r="B54" s="516" t="s">
        <v>539</v>
      </c>
      <c r="C54" s="1124">
        <v>52335</v>
      </c>
      <c r="D54" s="1124">
        <v>50864.34</v>
      </c>
      <c r="E54" s="1172">
        <f t="shared" si="0"/>
        <v>-1470.6600000000035</v>
      </c>
      <c r="F54" s="1129">
        <f t="shared" si="1"/>
        <v>-2.8100888506735523E-2</v>
      </c>
    </row>
    <row r="55" spans="1:6" x14ac:dyDescent="0.35">
      <c r="A55" s="1110">
        <v>320</v>
      </c>
      <c r="B55" s="516" t="s">
        <v>541</v>
      </c>
      <c r="C55" s="1124">
        <v>197179</v>
      </c>
      <c r="D55" s="1124">
        <v>193291.71</v>
      </c>
      <c r="E55" s="1172">
        <f t="shared" si="0"/>
        <v>-3887.2900000000081</v>
      </c>
      <c r="F55" s="1129">
        <f t="shared" si="1"/>
        <v>-1.9714523351878285E-2</v>
      </c>
    </row>
    <row r="56" spans="1:6" x14ac:dyDescent="0.35">
      <c r="A56" s="1110">
        <v>330</v>
      </c>
      <c r="B56" s="516" t="s">
        <v>543</v>
      </c>
      <c r="C56" s="1124">
        <v>890260</v>
      </c>
      <c r="D56" s="1124">
        <v>883749.43</v>
      </c>
      <c r="E56" s="1172">
        <f t="shared" si="0"/>
        <v>-6510.5699999999488</v>
      </c>
      <c r="F56" s="1129">
        <f t="shared" si="1"/>
        <v>-7.3131107766269956E-3</v>
      </c>
    </row>
    <row r="57" spans="1:6" x14ac:dyDescent="0.35">
      <c r="A57" s="1110">
        <v>340</v>
      </c>
      <c r="B57" s="516" t="s">
        <v>545</v>
      </c>
      <c r="C57" s="1124">
        <v>40799</v>
      </c>
      <c r="D57" s="1124">
        <v>40619.93</v>
      </c>
      <c r="E57" s="1172">
        <f t="shared" si="0"/>
        <v>-179.06999999999971</v>
      </c>
      <c r="F57" s="1129">
        <f t="shared" si="1"/>
        <v>-4.3890781636804748E-3</v>
      </c>
    </row>
    <row r="58" spans="1:6" x14ac:dyDescent="0.35">
      <c r="A58" s="1110">
        <v>350</v>
      </c>
      <c r="B58" s="516" t="s">
        <v>547</v>
      </c>
      <c r="C58" s="1124">
        <v>92015</v>
      </c>
      <c r="D58" s="1124">
        <v>90651.48</v>
      </c>
      <c r="E58" s="1172">
        <f t="shared" si="0"/>
        <v>-1363.5200000000041</v>
      </c>
      <c r="F58" s="1129">
        <f t="shared" si="1"/>
        <v>-1.4818453513014227E-2</v>
      </c>
    </row>
    <row r="59" spans="1:6" x14ac:dyDescent="0.35">
      <c r="A59" s="1110">
        <v>360</v>
      </c>
      <c r="B59" s="516" t="s">
        <v>549</v>
      </c>
      <c r="C59" s="1124">
        <v>89644</v>
      </c>
      <c r="D59" s="1124">
        <v>87865.89</v>
      </c>
      <c r="E59" s="1172">
        <f t="shared" si="0"/>
        <v>-1778.1100000000006</v>
      </c>
      <c r="F59" s="1129">
        <f t="shared" si="1"/>
        <v>-1.9835237160323062E-2</v>
      </c>
    </row>
    <row r="60" spans="1:6" x14ac:dyDescent="0.35">
      <c r="A60" s="1110">
        <v>370</v>
      </c>
      <c r="B60" s="516" t="s">
        <v>551</v>
      </c>
      <c r="C60" s="1124">
        <v>157760</v>
      </c>
      <c r="D60" s="1124">
        <v>157151.89000000001</v>
      </c>
      <c r="E60" s="1172">
        <f t="shared" si="0"/>
        <v>-608.10999999998603</v>
      </c>
      <c r="F60" s="1129">
        <f t="shared" si="1"/>
        <v>-3.8546526369167473E-3</v>
      </c>
    </row>
    <row r="61" spans="1:6" x14ac:dyDescent="0.35">
      <c r="A61" s="1110">
        <v>380</v>
      </c>
      <c r="B61" s="516" t="s">
        <v>553</v>
      </c>
      <c r="C61" s="1124">
        <v>72748</v>
      </c>
      <c r="D61" s="1124">
        <v>70885.350000000006</v>
      </c>
      <c r="E61" s="1172">
        <f t="shared" si="0"/>
        <v>-1862.6499999999942</v>
      </c>
      <c r="F61" s="1129">
        <f t="shared" si="1"/>
        <v>-2.5604140320008718E-2</v>
      </c>
    </row>
    <row r="62" spans="1:6" x14ac:dyDescent="0.35">
      <c r="A62" s="1110">
        <v>390</v>
      </c>
      <c r="B62" s="516" t="s">
        <v>555</v>
      </c>
      <c r="C62" s="1124">
        <v>65336</v>
      </c>
      <c r="D62" s="1124">
        <v>64555.65</v>
      </c>
      <c r="E62" s="1172">
        <f t="shared" si="0"/>
        <v>-780.34999999999854</v>
      </c>
      <c r="F62" s="1129">
        <f t="shared" si="1"/>
        <v>-1.1943645157340494E-2</v>
      </c>
    </row>
    <row r="63" spans="1:6" x14ac:dyDescent="0.35">
      <c r="A63" s="1110">
        <v>400</v>
      </c>
      <c r="B63" s="516" t="s">
        <v>557</v>
      </c>
      <c r="C63" s="1124">
        <v>75155</v>
      </c>
      <c r="D63" s="1124">
        <v>75355.56</v>
      </c>
      <c r="E63" s="1124">
        <f t="shared" si="0"/>
        <v>200.55999999999767</v>
      </c>
      <c r="F63" s="1129">
        <f t="shared" si="1"/>
        <v>2.6686181890758789E-3</v>
      </c>
    </row>
    <row r="64" spans="1:6" x14ac:dyDescent="0.35">
      <c r="A64" s="1110">
        <v>410</v>
      </c>
      <c r="B64" s="516" t="s">
        <v>559</v>
      </c>
      <c r="C64" s="1124">
        <v>75395</v>
      </c>
      <c r="D64" s="1124">
        <v>75262.25</v>
      </c>
      <c r="E64" s="1172">
        <f t="shared" si="0"/>
        <v>-132.75</v>
      </c>
      <c r="F64" s="1129">
        <f t="shared" si="1"/>
        <v>-1.7607268386497779E-3</v>
      </c>
    </row>
    <row r="65" spans="1:6" x14ac:dyDescent="0.35">
      <c r="A65" s="1110">
        <v>92</v>
      </c>
      <c r="B65" s="516" t="s">
        <v>561</v>
      </c>
      <c r="C65" s="1124">
        <v>17364</v>
      </c>
      <c r="D65" s="1124">
        <v>17146.62</v>
      </c>
      <c r="E65" s="1172">
        <f t="shared" si="0"/>
        <v>-217.38000000000102</v>
      </c>
      <c r="F65" s="1129">
        <f t="shared" si="1"/>
        <v>-1.2519004837595082E-2</v>
      </c>
    </row>
    <row r="66" spans="1:6" x14ac:dyDescent="0.35">
      <c r="A66" s="1110">
        <v>420</v>
      </c>
      <c r="B66" s="516" t="s">
        <v>563</v>
      </c>
      <c r="C66" s="1124">
        <v>26547</v>
      </c>
      <c r="D66" s="1124">
        <v>25906.5</v>
      </c>
      <c r="E66" s="1172">
        <f t="shared" si="0"/>
        <v>-640.5</v>
      </c>
      <c r="F66" s="1129">
        <f t="shared" si="1"/>
        <v>-2.4127020002260142E-2</v>
      </c>
    </row>
    <row r="67" spans="1:6" x14ac:dyDescent="0.35">
      <c r="A67" s="1110">
        <v>271</v>
      </c>
      <c r="B67" s="516" t="s">
        <v>565</v>
      </c>
      <c r="C67" s="1124">
        <v>42349</v>
      </c>
      <c r="D67" s="1124">
        <v>42505.81</v>
      </c>
      <c r="E67" s="1124">
        <f t="shared" si="0"/>
        <v>156.80999999999767</v>
      </c>
      <c r="F67" s="1129">
        <f t="shared" si="1"/>
        <v>3.702802899714224E-3</v>
      </c>
    </row>
    <row r="68" spans="1:6" x14ac:dyDescent="0.35">
      <c r="A68" s="1110">
        <v>430</v>
      </c>
      <c r="B68" s="516" t="s">
        <v>567</v>
      </c>
      <c r="C68" s="1124">
        <v>48381</v>
      </c>
      <c r="D68" s="1124">
        <v>48339.95</v>
      </c>
      <c r="E68" s="1172">
        <f t="shared" si="0"/>
        <v>-41.05000000000291</v>
      </c>
      <c r="F68" s="1129">
        <f t="shared" si="1"/>
        <v>-8.4847357433709327E-4</v>
      </c>
    </row>
    <row r="69" spans="1:6" x14ac:dyDescent="0.35">
      <c r="A69" s="1110">
        <v>93</v>
      </c>
      <c r="B69" s="516" t="s">
        <v>569</v>
      </c>
      <c r="C69" s="1124">
        <v>29772</v>
      </c>
      <c r="D69" s="1124">
        <v>29217.42</v>
      </c>
      <c r="E69" s="1172">
        <f t="shared" ref="E69:E132" si="2">D69-C69</f>
        <v>-554.58000000000175</v>
      </c>
      <c r="F69" s="1129">
        <f t="shared" si="1"/>
        <v>-1.8627569528416019E-2</v>
      </c>
    </row>
    <row r="70" spans="1:6" x14ac:dyDescent="0.35">
      <c r="A70" s="1110">
        <v>440</v>
      </c>
      <c r="B70" s="516" t="s">
        <v>571</v>
      </c>
      <c r="C70" s="1124">
        <v>38368</v>
      </c>
      <c r="D70" s="1124">
        <v>37575.42</v>
      </c>
      <c r="E70" s="1172">
        <f t="shared" si="2"/>
        <v>-792.58000000000175</v>
      </c>
      <c r="F70" s="1129">
        <f t="shared" ref="F70:F133" si="3">(D70-C70)/C70</f>
        <v>-2.0657318598832405E-2</v>
      </c>
    </row>
    <row r="71" spans="1:6" x14ac:dyDescent="0.35">
      <c r="A71" s="1110">
        <v>450</v>
      </c>
      <c r="B71" s="516" t="s">
        <v>573</v>
      </c>
      <c r="C71" s="1124">
        <v>136708</v>
      </c>
      <c r="D71" s="1124">
        <v>135021.51</v>
      </c>
      <c r="E71" s="1172">
        <f t="shared" si="2"/>
        <v>-1686.4899999999907</v>
      </c>
      <c r="F71" s="1129">
        <f t="shared" si="3"/>
        <v>-1.2336439710916631E-2</v>
      </c>
    </row>
    <row r="72" spans="1:6" x14ac:dyDescent="0.35">
      <c r="A72" s="1110">
        <v>901</v>
      </c>
      <c r="B72" s="516" t="s">
        <v>575</v>
      </c>
      <c r="C72" s="1124">
        <v>136291</v>
      </c>
      <c r="D72" s="1124">
        <v>133015.39000000001</v>
      </c>
      <c r="E72" s="1172">
        <f t="shared" si="2"/>
        <v>-3275.609999999986</v>
      </c>
      <c r="F72" s="1129">
        <f t="shared" si="3"/>
        <v>-2.4033942079814411E-2</v>
      </c>
    </row>
    <row r="73" spans="1:6" x14ac:dyDescent="0.35">
      <c r="A73" s="1110">
        <v>460</v>
      </c>
      <c r="B73" s="516" t="s">
        <v>577</v>
      </c>
      <c r="C73" s="1124">
        <v>65494</v>
      </c>
      <c r="D73" s="1124">
        <v>65433.81</v>
      </c>
      <c r="E73" s="1172">
        <f t="shared" si="2"/>
        <v>-60.190000000002328</v>
      </c>
      <c r="F73" s="1129">
        <f t="shared" si="3"/>
        <v>-9.1901548233429514E-4</v>
      </c>
    </row>
    <row r="74" spans="1:6" x14ac:dyDescent="0.35">
      <c r="A74" s="1110">
        <v>822</v>
      </c>
      <c r="B74" s="516" t="s">
        <v>579</v>
      </c>
      <c r="C74" s="1124">
        <v>168865</v>
      </c>
      <c r="D74" s="1124">
        <v>164996.43</v>
      </c>
      <c r="E74" s="1172">
        <f t="shared" si="2"/>
        <v>-3868.570000000007</v>
      </c>
      <c r="F74" s="1129">
        <f t="shared" si="3"/>
        <v>-2.2909247031652546E-2</v>
      </c>
    </row>
    <row r="75" spans="1:6" x14ac:dyDescent="0.35">
      <c r="A75" s="1110">
        <v>470</v>
      </c>
      <c r="B75" s="516" t="s">
        <v>581</v>
      </c>
      <c r="C75" s="1124">
        <v>1103259</v>
      </c>
      <c r="D75" s="1124">
        <v>1103934.05</v>
      </c>
      <c r="E75" s="1124">
        <f t="shared" si="2"/>
        <v>675.05000000004657</v>
      </c>
      <c r="F75" s="1129">
        <f t="shared" si="3"/>
        <v>6.1186901715739152E-4</v>
      </c>
    </row>
    <row r="76" spans="1:6" x14ac:dyDescent="0.35">
      <c r="A76" s="1110">
        <v>480</v>
      </c>
      <c r="B76" s="516" t="s">
        <v>583</v>
      </c>
      <c r="C76" s="1124">
        <v>31867</v>
      </c>
      <c r="D76" s="1124">
        <v>31842.26</v>
      </c>
      <c r="E76" s="1172">
        <f t="shared" si="2"/>
        <v>-24.740000000001601</v>
      </c>
      <c r="F76" s="1129">
        <f t="shared" si="3"/>
        <v>-7.7635171180222805E-4</v>
      </c>
    </row>
    <row r="77" spans="1:6" x14ac:dyDescent="0.35">
      <c r="A77" s="516">
        <v>797</v>
      </c>
      <c r="B77" s="516" t="s">
        <v>952</v>
      </c>
      <c r="C77" s="1124">
        <v>27383</v>
      </c>
      <c r="D77" s="1124">
        <v>27358.32</v>
      </c>
      <c r="E77" s="1172">
        <f t="shared" si="2"/>
        <v>-24.680000000000291</v>
      </c>
      <c r="F77" s="1129">
        <f t="shared" si="3"/>
        <v>-9.0128912098748457E-4</v>
      </c>
    </row>
    <row r="78" spans="1:6" x14ac:dyDescent="0.35">
      <c r="A78" s="1110">
        <v>490</v>
      </c>
      <c r="B78" s="516" t="s">
        <v>586</v>
      </c>
      <c r="C78" s="1124">
        <v>128885</v>
      </c>
      <c r="D78" s="1124">
        <v>128298.42</v>
      </c>
      <c r="E78" s="1172">
        <f t="shared" si="2"/>
        <v>-586.58000000000175</v>
      </c>
      <c r="F78" s="1129">
        <f t="shared" si="3"/>
        <v>-4.5511890444970456E-3</v>
      </c>
    </row>
    <row r="79" spans="1:6" x14ac:dyDescent="0.35">
      <c r="A79" s="1110">
        <v>500</v>
      </c>
      <c r="B79" s="516" t="s">
        <v>588</v>
      </c>
      <c r="C79" s="1124">
        <v>152608</v>
      </c>
      <c r="D79" s="1124">
        <v>150107.85</v>
      </c>
      <c r="E79" s="1172">
        <f t="shared" si="2"/>
        <v>-2500.1499999999942</v>
      </c>
      <c r="F79" s="1129">
        <f t="shared" si="3"/>
        <v>-1.6382823967288702E-2</v>
      </c>
    </row>
    <row r="80" spans="1:6" x14ac:dyDescent="0.35">
      <c r="A80" s="1110">
        <v>951</v>
      </c>
      <c r="B80" s="516" t="s">
        <v>590</v>
      </c>
      <c r="C80" s="1124">
        <v>47484</v>
      </c>
      <c r="D80" s="1124">
        <v>46733.38</v>
      </c>
      <c r="E80" s="1172">
        <f t="shared" si="2"/>
        <v>-750.62000000000262</v>
      </c>
      <c r="F80" s="1129">
        <f t="shared" si="3"/>
        <v>-1.5807851065622158E-2</v>
      </c>
    </row>
    <row r="81" spans="1:6" x14ac:dyDescent="0.35">
      <c r="A81" s="1110">
        <v>531</v>
      </c>
      <c r="B81" s="516" t="s">
        <v>592</v>
      </c>
      <c r="C81" s="1124">
        <v>28434</v>
      </c>
      <c r="D81" s="1124">
        <v>27980.84</v>
      </c>
      <c r="E81" s="1172">
        <f t="shared" si="2"/>
        <v>-453.15999999999985</v>
      </c>
      <c r="F81" s="1129">
        <f t="shared" si="3"/>
        <v>-1.5937258211999712E-2</v>
      </c>
    </row>
    <row r="82" spans="1:6" x14ac:dyDescent="0.35">
      <c r="A82" s="1110">
        <v>510</v>
      </c>
      <c r="B82" s="516" t="s">
        <v>594</v>
      </c>
      <c r="C82" s="1124">
        <v>41517</v>
      </c>
      <c r="D82" s="1124">
        <v>40404.44</v>
      </c>
      <c r="E82" s="1172">
        <f t="shared" si="2"/>
        <v>-1112.5599999999977</v>
      </c>
      <c r="F82" s="1129">
        <f t="shared" si="3"/>
        <v>-2.6797697328805013E-2</v>
      </c>
    </row>
    <row r="83" spans="1:6" x14ac:dyDescent="0.35">
      <c r="A83" s="1110">
        <v>391</v>
      </c>
      <c r="B83" s="516" t="s">
        <v>596</v>
      </c>
      <c r="C83" s="1124">
        <v>18918</v>
      </c>
      <c r="D83" s="1124">
        <v>18414.7</v>
      </c>
      <c r="E83" s="1172">
        <f t="shared" si="2"/>
        <v>-503.29999999999927</v>
      </c>
      <c r="F83" s="1129">
        <f t="shared" si="3"/>
        <v>-2.660429220847866E-2</v>
      </c>
    </row>
    <row r="84" spans="1:6" x14ac:dyDescent="0.35">
      <c r="A84" s="1110">
        <v>520</v>
      </c>
      <c r="B84" s="516" t="s">
        <v>598</v>
      </c>
      <c r="C84" s="1124">
        <v>56254</v>
      </c>
      <c r="D84" s="1124">
        <v>56058.12</v>
      </c>
      <c r="E84" s="1172">
        <f t="shared" si="2"/>
        <v>-195.87999999999738</v>
      </c>
      <c r="F84" s="1129">
        <f t="shared" si="3"/>
        <v>-3.482063497706783E-3</v>
      </c>
    </row>
    <row r="85" spans="1:6" x14ac:dyDescent="0.35">
      <c r="A85" s="1110">
        <v>530</v>
      </c>
      <c r="B85" s="516" t="s">
        <v>600</v>
      </c>
      <c r="C85" s="1124">
        <v>65813</v>
      </c>
      <c r="D85" s="1124">
        <v>65020.21</v>
      </c>
      <c r="E85" s="1172">
        <f t="shared" si="2"/>
        <v>-792.79000000000087</v>
      </c>
      <c r="F85" s="1129">
        <f t="shared" si="3"/>
        <v>-1.2046100314527538E-2</v>
      </c>
    </row>
    <row r="86" spans="1:6" x14ac:dyDescent="0.35">
      <c r="A86" s="1110">
        <v>560</v>
      </c>
      <c r="B86" s="516" t="s">
        <v>602</v>
      </c>
      <c r="C86" s="1124">
        <v>88053</v>
      </c>
      <c r="D86" s="1124">
        <v>84889.93</v>
      </c>
      <c r="E86" s="1172">
        <f t="shared" si="2"/>
        <v>-3163.070000000007</v>
      </c>
      <c r="F86" s="1129">
        <f t="shared" si="3"/>
        <v>-3.5922342225705055E-2</v>
      </c>
    </row>
    <row r="87" spans="1:6" x14ac:dyDescent="0.35">
      <c r="A87" s="1110">
        <v>570</v>
      </c>
      <c r="B87" s="516" t="s">
        <v>604</v>
      </c>
      <c r="C87" s="1124">
        <v>369905</v>
      </c>
      <c r="D87" s="1124">
        <v>365729.51</v>
      </c>
      <c r="E87" s="1172">
        <f t="shared" si="2"/>
        <v>-4175.4899999999907</v>
      </c>
      <c r="F87" s="1129">
        <f t="shared" si="3"/>
        <v>-1.1288006380016466E-2</v>
      </c>
    </row>
    <row r="88" spans="1:6" x14ac:dyDescent="0.35">
      <c r="A88" s="1110">
        <v>161</v>
      </c>
      <c r="B88" s="516" t="s">
        <v>606</v>
      </c>
      <c r="C88" s="1124">
        <v>30263</v>
      </c>
      <c r="D88" s="1124">
        <v>29002.26</v>
      </c>
      <c r="E88" s="1172">
        <f t="shared" si="2"/>
        <v>-1260.7400000000016</v>
      </c>
      <c r="F88" s="1129">
        <f t="shared" si="3"/>
        <v>-4.165945213627207E-2</v>
      </c>
    </row>
    <row r="89" spans="1:6" x14ac:dyDescent="0.35">
      <c r="A89" s="1110">
        <v>580</v>
      </c>
      <c r="B89" s="516" t="s">
        <v>608</v>
      </c>
      <c r="C89" s="1124">
        <v>78423</v>
      </c>
      <c r="D89" s="1124">
        <v>77480.800000000003</v>
      </c>
      <c r="E89" s="1172">
        <f t="shared" si="2"/>
        <v>-942.19999999999709</v>
      </c>
      <c r="F89" s="1129">
        <f t="shared" si="3"/>
        <v>-1.201433252999754E-2</v>
      </c>
    </row>
    <row r="90" spans="1:6" x14ac:dyDescent="0.35">
      <c r="A90" s="1110">
        <v>590</v>
      </c>
      <c r="B90" s="516" t="s">
        <v>610</v>
      </c>
      <c r="C90" s="1124">
        <v>79659</v>
      </c>
      <c r="D90" s="1124">
        <v>78240.25</v>
      </c>
      <c r="E90" s="1172">
        <f t="shared" si="2"/>
        <v>-1418.75</v>
      </c>
      <c r="F90" s="1129">
        <f t="shared" si="3"/>
        <v>-1.7810291366951631E-2</v>
      </c>
    </row>
    <row r="91" spans="1:6" x14ac:dyDescent="0.35">
      <c r="A91" s="1110">
        <v>52</v>
      </c>
      <c r="B91" s="516" t="s">
        <v>612</v>
      </c>
      <c r="C91" s="1124">
        <v>42090</v>
      </c>
      <c r="D91" s="1124">
        <v>39265.58</v>
      </c>
      <c r="E91" s="1172">
        <f t="shared" si="2"/>
        <v>-2824.4199999999983</v>
      </c>
      <c r="F91" s="1129">
        <f t="shared" si="3"/>
        <v>-6.7104300308861928E-2</v>
      </c>
    </row>
    <row r="92" spans="1:6" x14ac:dyDescent="0.35">
      <c r="A92" s="1110">
        <v>600</v>
      </c>
      <c r="B92" s="516" t="s">
        <v>614</v>
      </c>
      <c r="C92" s="1124">
        <v>185502</v>
      </c>
      <c r="D92" s="1124">
        <v>176773.62</v>
      </c>
      <c r="E92" s="1172">
        <f t="shared" si="2"/>
        <v>-8728.3800000000047</v>
      </c>
      <c r="F92" s="1129">
        <f t="shared" si="3"/>
        <v>-4.7052754148203278E-2</v>
      </c>
    </row>
    <row r="93" spans="1:6" x14ac:dyDescent="0.35">
      <c r="A93" s="1110">
        <v>94</v>
      </c>
      <c r="B93" s="516" t="s">
        <v>616</v>
      </c>
      <c r="C93" s="1124">
        <v>24348</v>
      </c>
      <c r="D93" s="1124">
        <v>23969.200000000001</v>
      </c>
      <c r="E93" s="1172">
        <f t="shared" si="2"/>
        <v>-378.79999999999927</v>
      </c>
      <c r="F93" s="1129">
        <f t="shared" si="3"/>
        <v>-1.5557746016099855E-2</v>
      </c>
    </row>
    <row r="94" spans="1:6" x14ac:dyDescent="0.35">
      <c r="A94" s="1110">
        <v>540</v>
      </c>
      <c r="B94" s="516" t="s">
        <v>618</v>
      </c>
      <c r="C94" s="1124">
        <v>108832</v>
      </c>
      <c r="D94" s="1124">
        <v>107572.92</v>
      </c>
      <c r="E94" s="1172">
        <f t="shared" si="2"/>
        <v>-1259.0800000000017</v>
      </c>
      <c r="F94" s="1129">
        <f t="shared" si="3"/>
        <v>-1.1569023816524568E-2</v>
      </c>
    </row>
    <row r="95" spans="1:6" x14ac:dyDescent="0.35">
      <c r="A95" s="1110">
        <v>550</v>
      </c>
      <c r="B95" s="516" t="s">
        <v>620</v>
      </c>
      <c r="C95" s="1124">
        <v>89754</v>
      </c>
      <c r="D95" s="1124">
        <v>89698.17</v>
      </c>
      <c r="E95" s="1172">
        <f t="shared" si="2"/>
        <v>-55.830000000001746</v>
      </c>
      <c r="F95" s="1129">
        <f t="shared" si="3"/>
        <v>-6.2203355839296015E-4</v>
      </c>
    </row>
    <row r="96" spans="1:6" x14ac:dyDescent="0.35">
      <c r="A96" s="1110">
        <v>610</v>
      </c>
      <c r="B96" s="516" t="s">
        <v>622</v>
      </c>
      <c r="C96" s="1124">
        <v>39010</v>
      </c>
      <c r="D96" s="1124">
        <v>38549.21</v>
      </c>
      <c r="E96" s="1172">
        <f t="shared" si="2"/>
        <v>-460.79000000000087</v>
      </c>
      <c r="F96" s="1129">
        <f t="shared" si="3"/>
        <v>-1.1812099461676516E-2</v>
      </c>
    </row>
    <row r="97" spans="1:6" x14ac:dyDescent="0.35">
      <c r="A97" s="1110">
        <v>272</v>
      </c>
      <c r="B97" s="516" t="s">
        <v>624</v>
      </c>
      <c r="C97" s="1124">
        <v>34042</v>
      </c>
      <c r="D97" s="1124">
        <v>33707.42</v>
      </c>
      <c r="E97" s="1172">
        <f t="shared" si="2"/>
        <v>-334.58000000000175</v>
      </c>
      <c r="F97" s="1129">
        <f t="shared" si="3"/>
        <v>-9.8284472122672512E-3</v>
      </c>
    </row>
    <row r="98" spans="1:6" x14ac:dyDescent="0.35">
      <c r="A98" s="516">
        <v>798</v>
      </c>
      <c r="B98" s="516" t="s">
        <v>953</v>
      </c>
      <c r="C98" s="1124">
        <v>68702</v>
      </c>
      <c r="D98" s="1124">
        <v>68341.429999999993</v>
      </c>
      <c r="E98" s="1172">
        <f t="shared" si="2"/>
        <v>-360.57000000000698</v>
      </c>
      <c r="F98" s="1129">
        <f t="shared" si="3"/>
        <v>-5.2483188262351455E-3</v>
      </c>
    </row>
    <row r="99" spans="1:6" x14ac:dyDescent="0.35">
      <c r="A99" s="1110">
        <v>620</v>
      </c>
      <c r="B99" s="516" t="s">
        <v>627</v>
      </c>
      <c r="C99" s="1124">
        <v>107104</v>
      </c>
      <c r="D99" s="1124">
        <v>105556.16</v>
      </c>
      <c r="E99" s="1172">
        <f t="shared" si="2"/>
        <v>-1547.8399999999965</v>
      </c>
      <c r="F99" s="1129">
        <f t="shared" si="3"/>
        <v>-1.4451747833881055E-2</v>
      </c>
    </row>
    <row r="100" spans="1:6" x14ac:dyDescent="0.35">
      <c r="A100" s="1110">
        <v>630</v>
      </c>
      <c r="B100" s="516" t="s">
        <v>629</v>
      </c>
      <c r="C100" s="1124">
        <v>582226</v>
      </c>
      <c r="D100" s="1124">
        <v>570537.96</v>
      </c>
      <c r="E100" s="1172">
        <f t="shared" si="2"/>
        <v>-11688.040000000037</v>
      </c>
      <c r="F100" s="1129">
        <f t="shared" si="3"/>
        <v>-2.0074747606599563E-2</v>
      </c>
    </row>
    <row r="101" spans="1:6" x14ac:dyDescent="0.35">
      <c r="A101" s="1110">
        <v>640</v>
      </c>
      <c r="B101" s="516" t="s">
        <v>631</v>
      </c>
      <c r="C101" s="1124">
        <v>10000</v>
      </c>
      <c r="D101" s="1124">
        <v>10000</v>
      </c>
      <c r="E101" s="1124">
        <f t="shared" si="2"/>
        <v>0</v>
      </c>
      <c r="F101" s="1129">
        <f t="shared" si="3"/>
        <v>0</v>
      </c>
    </row>
    <row r="102" spans="1:6" x14ac:dyDescent="0.35">
      <c r="A102" s="1110">
        <v>650</v>
      </c>
      <c r="B102" s="516" t="s">
        <v>633</v>
      </c>
      <c r="C102" s="1124">
        <v>64485</v>
      </c>
      <c r="D102" s="1124">
        <v>62543.1</v>
      </c>
      <c r="E102" s="1172">
        <f t="shared" si="2"/>
        <v>-1941.9000000000015</v>
      </c>
      <c r="F102" s="1129">
        <f t="shared" si="3"/>
        <v>-3.0113979995347779E-2</v>
      </c>
    </row>
    <row r="103" spans="1:6" x14ac:dyDescent="0.35">
      <c r="A103" s="1110">
        <v>751</v>
      </c>
      <c r="B103" s="516" t="s">
        <v>635</v>
      </c>
      <c r="C103" s="1124">
        <v>128539</v>
      </c>
      <c r="D103" s="1124">
        <v>121416.05</v>
      </c>
      <c r="E103" s="1172">
        <f t="shared" si="2"/>
        <v>-7122.9499999999971</v>
      </c>
      <c r="F103" s="1129">
        <f t="shared" si="3"/>
        <v>-5.5414699040758034E-2</v>
      </c>
    </row>
    <row r="104" spans="1:6" x14ac:dyDescent="0.35">
      <c r="A104" s="1110">
        <v>151</v>
      </c>
      <c r="B104" s="516" t="s">
        <v>637</v>
      </c>
      <c r="C104" s="1124">
        <v>43493</v>
      </c>
      <c r="D104" s="1124">
        <v>43489.2</v>
      </c>
      <c r="E104" s="1172">
        <f t="shared" si="2"/>
        <v>-3.8000000000029104</v>
      </c>
      <c r="F104" s="1129">
        <f t="shared" si="3"/>
        <v>-8.7370381440758521E-5</v>
      </c>
    </row>
    <row r="105" spans="1:6" x14ac:dyDescent="0.35">
      <c r="A105" s="1110">
        <v>12</v>
      </c>
      <c r="B105" s="516" t="s">
        <v>639</v>
      </c>
      <c r="C105" s="1124">
        <v>68374</v>
      </c>
      <c r="D105" s="1124">
        <v>67161.83</v>
      </c>
      <c r="E105" s="1172">
        <f t="shared" si="2"/>
        <v>-1212.1699999999983</v>
      </c>
      <c r="F105" s="1129">
        <f t="shared" si="3"/>
        <v>-1.7728522537806744E-2</v>
      </c>
    </row>
    <row r="106" spans="1:6" x14ac:dyDescent="0.35">
      <c r="A106" s="1110">
        <v>660</v>
      </c>
      <c r="B106" s="516" t="s">
        <v>641</v>
      </c>
      <c r="C106" s="1124">
        <v>56687</v>
      </c>
      <c r="D106" s="1124">
        <v>55948.08</v>
      </c>
      <c r="E106" s="1172">
        <f t="shared" si="2"/>
        <v>-738.91999999999825</v>
      </c>
      <c r="F106" s="1129">
        <f t="shared" si="3"/>
        <v>-1.3035087409811743E-2</v>
      </c>
    </row>
    <row r="107" spans="1:6" x14ac:dyDescent="0.35">
      <c r="A107" s="1110">
        <v>761</v>
      </c>
      <c r="B107" s="516" t="s">
        <v>643</v>
      </c>
      <c r="C107" s="1124">
        <v>22735</v>
      </c>
      <c r="D107" s="1124">
        <v>22747.65</v>
      </c>
      <c r="E107" s="1124">
        <f t="shared" si="2"/>
        <v>12.650000000001455</v>
      </c>
      <c r="F107" s="1129">
        <f t="shared" si="3"/>
        <v>5.5641082032115488E-4</v>
      </c>
    </row>
    <row r="108" spans="1:6" x14ac:dyDescent="0.35">
      <c r="A108" s="1110">
        <v>670</v>
      </c>
      <c r="B108" s="516" t="s">
        <v>645</v>
      </c>
      <c r="C108" s="1124">
        <v>58336</v>
      </c>
      <c r="D108" s="1124">
        <v>59553.43</v>
      </c>
      <c r="E108" s="1124">
        <f t="shared" si="2"/>
        <v>1217.4300000000003</v>
      </c>
      <c r="F108" s="1129">
        <f t="shared" si="3"/>
        <v>2.0869274547449263E-2</v>
      </c>
    </row>
    <row r="109" spans="1:6" x14ac:dyDescent="0.35">
      <c r="A109" s="1110">
        <v>401</v>
      </c>
      <c r="B109" s="516" t="s">
        <v>647</v>
      </c>
      <c r="C109" s="1124">
        <v>42445</v>
      </c>
      <c r="D109" s="1124">
        <v>42128.54</v>
      </c>
      <c r="E109" s="1172">
        <f t="shared" si="2"/>
        <v>-316.45999999999913</v>
      </c>
      <c r="F109" s="1129">
        <f t="shared" si="3"/>
        <v>-7.4557662857815789E-3</v>
      </c>
    </row>
    <row r="110" spans="1:6" x14ac:dyDescent="0.35">
      <c r="A110" s="1110">
        <v>680</v>
      </c>
      <c r="B110" s="516" t="s">
        <v>649</v>
      </c>
      <c r="C110" s="1124">
        <v>31851</v>
      </c>
      <c r="D110" s="1124">
        <v>31820.77</v>
      </c>
      <c r="E110" s="1172">
        <f t="shared" si="2"/>
        <v>-30.229999999999563</v>
      </c>
      <c r="F110" s="1129">
        <f t="shared" si="3"/>
        <v>-9.4910677843708401E-4</v>
      </c>
    </row>
    <row r="111" spans="1:6" x14ac:dyDescent="0.35">
      <c r="A111" s="1110">
        <v>690</v>
      </c>
      <c r="B111" s="516" t="s">
        <v>651</v>
      </c>
      <c r="C111" s="1124">
        <v>13166</v>
      </c>
      <c r="D111" s="1124">
        <v>13024.54</v>
      </c>
      <c r="E111" s="1172">
        <f t="shared" si="2"/>
        <v>-141.45999999999913</v>
      </c>
      <c r="F111" s="1129">
        <f t="shared" si="3"/>
        <v>-1.0744341485644777E-2</v>
      </c>
    </row>
    <row r="112" spans="1:6" x14ac:dyDescent="0.35">
      <c r="A112" s="1110">
        <v>700</v>
      </c>
      <c r="B112" s="516" t="s">
        <v>653</v>
      </c>
      <c r="C112" s="1124">
        <v>47130</v>
      </c>
      <c r="D112" s="1124">
        <v>45405.32</v>
      </c>
      <c r="E112" s="1172">
        <f t="shared" si="2"/>
        <v>-1724.6800000000003</v>
      </c>
      <c r="F112" s="1129">
        <f t="shared" si="3"/>
        <v>-3.6594101421599835E-2</v>
      </c>
    </row>
    <row r="113" spans="1:6" x14ac:dyDescent="0.35">
      <c r="A113" s="1110">
        <v>710</v>
      </c>
      <c r="B113" s="516" t="s">
        <v>655</v>
      </c>
      <c r="C113" s="1124">
        <v>203364</v>
      </c>
      <c r="D113" s="1124">
        <v>200496.63</v>
      </c>
      <c r="E113" s="1172">
        <f t="shared" si="2"/>
        <v>-2867.3699999999953</v>
      </c>
      <c r="F113" s="1129">
        <f t="shared" si="3"/>
        <v>-1.4099693161031428E-2</v>
      </c>
    </row>
    <row r="114" spans="1:6" x14ac:dyDescent="0.35">
      <c r="A114" s="1110">
        <v>720</v>
      </c>
      <c r="B114" s="516" t="s">
        <v>657</v>
      </c>
      <c r="C114" s="1124">
        <v>94677</v>
      </c>
      <c r="D114" s="1124">
        <v>93232.76</v>
      </c>
      <c r="E114" s="1172">
        <f t="shared" si="2"/>
        <v>-1444.2400000000052</v>
      </c>
      <c r="F114" s="1129">
        <f t="shared" si="3"/>
        <v>-1.5254391246026018E-2</v>
      </c>
    </row>
    <row r="115" spans="1:6" x14ac:dyDescent="0.35">
      <c r="A115" s="1110">
        <v>581</v>
      </c>
      <c r="B115" s="516" t="s">
        <v>659</v>
      </c>
      <c r="C115" s="1124">
        <v>10000</v>
      </c>
      <c r="D115" s="1124">
        <v>10000</v>
      </c>
      <c r="E115" s="1124">
        <f t="shared" si="2"/>
        <v>0</v>
      </c>
      <c r="F115" s="1129">
        <f t="shared" si="3"/>
        <v>0</v>
      </c>
    </row>
    <row r="116" spans="1:6" x14ac:dyDescent="0.35">
      <c r="A116" s="1110">
        <v>730</v>
      </c>
      <c r="B116" s="516" t="s">
        <v>661</v>
      </c>
      <c r="C116" s="1124">
        <v>134221</v>
      </c>
      <c r="D116" s="1124">
        <v>131256.4</v>
      </c>
      <c r="E116" s="1172">
        <f t="shared" si="2"/>
        <v>-2964.6000000000058</v>
      </c>
      <c r="F116" s="1129">
        <f t="shared" si="3"/>
        <v>-2.2087452783096578E-2</v>
      </c>
    </row>
    <row r="117" spans="1:6" x14ac:dyDescent="0.35">
      <c r="A117" s="1110">
        <v>740</v>
      </c>
      <c r="B117" s="516" t="s">
        <v>663</v>
      </c>
      <c r="C117" s="1124">
        <v>145641</v>
      </c>
      <c r="D117" s="1124">
        <v>141449.29999999999</v>
      </c>
      <c r="E117" s="1172">
        <f t="shared" si="2"/>
        <v>-4191.7000000000116</v>
      </c>
      <c r="F117" s="1129">
        <f t="shared" si="3"/>
        <v>-2.8781043799479621E-2</v>
      </c>
    </row>
    <row r="118" spans="1:6" x14ac:dyDescent="0.35">
      <c r="A118" s="1110">
        <v>371</v>
      </c>
      <c r="B118" s="516" t="s">
        <v>665</v>
      </c>
      <c r="C118" s="1124">
        <v>17532</v>
      </c>
      <c r="D118" s="1124">
        <v>17938.68</v>
      </c>
      <c r="E118" s="1124">
        <f t="shared" si="2"/>
        <v>406.68000000000029</v>
      </c>
      <c r="F118" s="1129">
        <f t="shared" si="3"/>
        <v>2.3196440793976744E-2</v>
      </c>
    </row>
    <row r="119" spans="1:6" x14ac:dyDescent="0.35">
      <c r="A119" s="1110">
        <v>750</v>
      </c>
      <c r="B119" s="516" t="s">
        <v>667</v>
      </c>
      <c r="C119" s="1124">
        <v>415847</v>
      </c>
      <c r="D119" s="1124">
        <v>419421.27</v>
      </c>
      <c r="E119" s="1124">
        <f t="shared" si="2"/>
        <v>3574.2700000000186</v>
      </c>
      <c r="F119" s="1129">
        <f t="shared" si="3"/>
        <v>8.5951563916537056E-3</v>
      </c>
    </row>
    <row r="120" spans="1:6" x14ac:dyDescent="0.35">
      <c r="A120" s="1110">
        <v>760</v>
      </c>
      <c r="B120" s="516" t="s">
        <v>669</v>
      </c>
      <c r="C120" s="1124">
        <v>76609</v>
      </c>
      <c r="D120" s="1124">
        <v>76538.92</v>
      </c>
      <c r="E120" s="1172">
        <f t="shared" si="2"/>
        <v>-70.080000000001746</v>
      </c>
      <c r="F120" s="1129">
        <f t="shared" si="3"/>
        <v>-9.1477502643294844E-4</v>
      </c>
    </row>
    <row r="121" spans="1:6" x14ac:dyDescent="0.35">
      <c r="A121" s="1110">
        <v>770</v>
      </c>
      <c r="B121" s="516" t="s">
        <v>671</v>
      </c>
      <c r="C121" s="1124">
        <v>48700</v>
      </c>
      <c r="D121" s="1124">
        <v>47718.7</v>
      </c>
      <c r="E121" s="1172">
        <f t="shared" si="2"/>
        <v>-981.30000000000291</v>
      </c>
      <c r="F121" s="1129">
        <f t="shared" si="3"/>
        <v>-2.0149897330595544E-2</v>
      </c>
    </row>
    <row r="122" spans="1:6" x14ac:dyDescent="0.35">
      <c r="A122" s="1110">
        <v>780</v>
      </c>
      <c r="B122" s="516" t="s">
        <v>673</v>
      </c>
      <c r="C122" s="1124">
        <v>275419</v>
      </c>
      <c r="D122" s="1124">
        <v>269059.59000000003</v>
      </c>
      <c r="E122" s="1172">
        <f t="shared" si="2"/>
        <v>-6359.4099999999744</v>
      </c>
      <c r="F122" s="1129">
        <f t="shared" si="3"/>
        <v>-2.3089946590467522E-2</v>
      </c>
    </row>
    <row r="123" spans="1:6" x14ac:dyDescent="0.35">
      <c r="A123" s="516">
        <v>792</v>
      </c>
      <c r="B123" s="516" t="s">
        <v>675</v>
      </c>
      <c r="C123" s="1124">
        <v>4694577</v>
      </c>
      <c r="D123" s="1124">
        <v>4859197.7699999996</v>
      </c>
      <c r="E123" s="1124">
        <f t="shared" si="2"/>
        <v>164620.76999999955</v>
      </c>
      <c r="F123" s="1129">
        <f t="shared" si="3"/>
        <v>3.5066156120135965E-2</v>
      </c>
    </row>
    <row r="124" spans="1:6" x14ac:dyDescent="0.35">
      <c r="A124" s="1110">
        <v>800</v>
      </c>
      <c r="B124" s="516" t="s">
        <v>676</v>
      </c>
      <c r="C124" s="1124">
        <v>47199</v>
      </c>
      <c r="D124" s="1124">
        <v>47141.85</v>
      </c>
      <c r="E124" s="1172">
        <f t="shared" si="2"/>
        <v>-57.150000000001455</v>
      </c>
      <c r="F124" s="1129">
        <f t="shared" si="3"/>
        <v>-1.210830737939394E-3</v>
      </c>
    </row>
    <row r="125" spans="1:6" x14ac:dyDescent="0.35">
      <c r="A125" s="1110">
        <v>95</v>
      </c>
      <c r="B125" s="516" t="s">
        <v>678</v>
      </c>
      <c r="C125" s="1124">
        <v>10000</v>
      </c>
      <c r="D125" s="1124">
        <v>10000</v>
      </c>
      <c r="E125" s="1124">
        <f t="shared" si="2"/>
        <v>0</v>
      </c>
      <c r="F125" s="1129">
        <f t="shared" si="3"/>
        <v>0</v>
      </c>
    </row>
    <row r="126" spans="1:6" x14ac:dyDescent="0.35">
      <c r="A126" s="516">
        <v>986</v>
      </c>
      <c r="B126" s="516" t="s">
        <v>954</v>
      </c>
      <c r="C126" s="1124">
        <v>35283</v>
      </c>
      <c r="D126" s="1124">
        <v>36842.120000000003</v>
      </c>
      <c r="E126" s="1124">
        <f t="shared" si="2"/>
        <v>1559.1200000000026</v>
      </c>
      <c r="F126" s="1129">
        <f t="shared" si="3"/>
        <v>4.4188986197318897E-2</v>
      </c>
    </row>
    <row r="127" spans="1:6" x14ac:dyDescent="0.35">
      <c r="A127" s="1110">
        <v>810</v>
      </c>
      <c r="B127" s="516" t="s">
        <v>680</v>
      </c>
      <c r="C127" s="1124">
        <v>35589</v>
      </c>
      <c r="D127" s="1124">
        <v>34967.49</v>
      </c>
      <c r="E127" s="1172">
        <f t="shared" si="2"/>
        <v>-621.51000000000204</v>
      </c>
      <c r="F127" s="1129">
        <f t="shared" si="3"/>
        <v>-1.7463542105706876E-2</v>
      </c>
    </row>
    <row r="128" spans="1:6" x14ac:dyDescent="0.35">
      <c r="A128" s="1110">
        <v>820</v>
      </c>
      <c r="B128" s="516" t="s">
        <v>682</v>
      </c>
      <c r="C128" s="1124">
        <v>200949</v>
      </c>
      <c r="D128" s="1124">
        <v>198640.55</v>
      </c>
      <c r="E128" s="1172">
        <f t="shared" si="2"/>
        <v>-2308.4500000000116</v>
      </c>
      <c r="F128" s="1129">
        <f t="shared" si="3"/>
        <v>-1.1487740670518448E-2</v>
      </c>
    </row>
    <row r="129" spans="1:6" x14ac:dyDescent="0.35">
      <c r="A129" s="1110">
        <v>830</v>
      </c>
      <c r="B129" s="516" t="s">
        <v>684</v>
      </c>
      <c r="C129" s="1124">
        <v>310824</v>
      </c>
      <c r="D129" s="1124">
        <v>303964.03999999998</v>
      </c>
      <c r="E129" s="1172">
        <f t="shared" si="2"/>
        <v>-6859.960000000021</v>
      </c>
      <c r="F129" s="1129">
        <f t="shared" si="3"/>
        <v>-2.2070239106375379E-2</v>
      </c>
    </row>
    <row r="130" spans="1:6" x14ac:dyDescent="0.35">
      <c r="A130" s="1110">
        <v>621</v>
      </c>
      <c r="B130" s="516" t="s">
        <v>686</v>
      </c>
      <c r="C130" s="1124">
        <v>30617</v>
      </c>
      <c r="D130" s="1124">
        <v>29083.08</v>
      </c>
      <c r="E130" s="1172">
        <f t="shared" si="2"/>
        <v>-1533.9199999999983</v>
      </c>
      <c r="F130" s="1129">
        <f t="shared" si="3"/>
        <v>-5.0100271091223773E-2</v>
      </c>
    </row>
    <row r="131" spans="1:6" x14ac:dyDescent="0.35">
      <c r="A131" s="1110">
        <v>840</v>
      </c>
      <c r="B131" s="516" t="s">
        <v>688</v>
      </c>
      <c r="C131" s="1124">
        <v>172562</v>
      </c>
      <c r="D131" s="1124">
        <v>170952.67</v>
      </c>
      <c r="E131" s="1172">
        <f t="shared" si="2"/>
        <v>-1609.3299999999872</v>
      </c>
      <c r="F131" s="1129">
        <f t="shared" si="3"/>
        <v>-9.3260972867722156E-3</v>
      </c>
    </row>
    <row r="132" spans="1:6" x14ac:dyDescent="0.35">
      <c r="A132" s="1110">
        <v>273</v>
      </c>
      <c r="B132" s="516" t="s">
        <v>690</v>
      </c>
      <c r="C132" s="1124">
        <v>28444</v>
      </c>
      <c r="D132" s="1124">
        <v>27625.35</v>
      </c>
      <c r="E132" s="1172">
        <f t="shared" si="2"/>
        <v>-818.65000000000146</v>
      </c>
      <c r="F132" s="1129">
        <f t="shared" si="3"/>
        <v>-2.8781113767402666E-2</v>
      </c>
    </row>
    <row r="133" spans="1:6" x14ac:dyDescent="0.35">
      <c r="A133" s="1110">
        <v>850</v>
      </c>
      <c r="B133" s="516" t="s">
        <v>692</v>
      </c>
      <c r="C133" s="1124">
        <v>21160</v>
      </c>
      <c r="D133" s="1124">
        <v>20674.599999999999</v>
      </c>
      <c r="E133" s="1172">
        <f t="shared" ref="E133:E150" si="4">D133-C133</f>
        <v>-485.40000000000146</v>
      </c>
      <c r="F133" s="1129">
        <f t="shared" si="3"/>
        <v>-2.2939508506616326E-2</v>
      </c>
    </row>
    <row r="134" spans="1:6" x14ac:dyDescent="0.35">
      <c r="A134" s="1110">
        <v>162</v>
      </c>
      <c r="B134" s="516" t="s">
        <v>694</v>
      </c>
      <c r="C134" s="1124">
        <v>69136</v>
      </c>
      <c r="D134" s="1124">
        <v>67820.039999999994</v>
      </c>
      <c r="E134" s="1172">
        <f t="shared" si="4"/>
        <v>-1315.9600000000064</v>
      </c>
      <c r="F134" s="1129">
        <f t="shared" ref="F134:F151" si="5">(D134-C134)/C134</f>
        <v>-1.9034367044665681E-2</v>
      </c>
    </row>
    <row r="135" spans="1:6" x14ac:dyDescent="0.35">
      <c r="A135" s="1110">
        <v>860</v>
      </c>
      <c r="B135" s="516" t="s">
        <v>696</v>
      </c>
      <c r="C135" s="1124">
        <v>44993</v>
      </c>
      <c r="D135" s="1124">
        <v>44961.32</v>
      </c>
      <c r="E135" s="1172">
        <f t="shared" si="4"/>
        <v>-31.680000000000291</v>
      </c>
      <c r="F135" s="1129">
        <f t="shared" si="5"/>
        <v>-7.0410952814882965E-4</v>
      </c>
    </row>
    <row r="136" spans="1:6" x14ac:dyDescent="0.35">
      <c r="A136" s="1110">
        <v>661</v>
      </c>
      <c r="B136" s="516" t="s">
        <v>698</v>
      </c>
      <c r="C136" s="1124">
        <v>51013</v>
      </c>
      <c r="D136" s="1124">
        <v>48374.95</v>
      </c>
      <c r="E136" s="1172">
        <f t="shared" si="4"/>
        <v>-2638.0500000000029</v>
      </c>
      <c r="F136" s="1129">
        <f t="shared" si="5"/>
        <v>-5.1713288769529395E-2</v>
      </c>
    </row>
    <row r="137" spans="1:6" x14ac:dyDescent="0.35">
      <c r="A137" s="1110">
        <v>870</v>
      </c>
      <c r="B137" s="516" t="s">
        <v>700</v>
      </c>
      <c r="C137" s="1124">
        <v>78032</v>
      </c>
      <c r="D137" s="1124">
        <v>75927.850000000006</v>
      </c>
      <c r="E137" s="1172">
        <f t="shared" si="4"/>
        <v>-2104.1499999999942</v>
      </c>
      <c r="F137" s="1129">
        <f t="shared" si="5"/>
        <v>-2.6965219397170316E-2</v>
      </c>
    </row>
    <row r="138" spans="1:6" x14ac:dyDescent="0.35">
      <c r="A138" s="1110">
        <v>880</v>
      </c>
      <c r="B138" s="516" t="s">
        <v>702</v>
      </c>
      <c r="C138" s="1124">
        <v>19822</v>
      </c>
      <c r="D138" s="1124">
        <v>19743.060000000001</v>
      </c>
      <c r="E138" s="1172">
        <f t="shared" si="4"/>
        <v>-78.93999999999869</v>
      </c>
      <c r="F138" s="1129">
        <f t="shared" si="5"/>
        <v>-3.9824437493693214E-3</v>
      </c>
    </row>
    <row r="139" spans="1:6" x14ac:dyDescent="0.35">
      <c r="A139" s="1110">
        <v>890</v>
      </c>
      <c r="B139" s="516" t="s">
        <v>704</v>
      </c>
      <c r="C139" s="1124">
        <v>179848</v>
      </c>
      <c r="D139" s="1124">
        <v>179427.15</v>
      </c>
      <c r="E139" s="1172">
        <f t="shared" si="4"/>
        <v>-420.85000000000582</v>
      </c>
      <c r="F139" s="1129">
        <f t="shared" si="5"/>
        <v>-2.3400315822250223E-3</v>
      </c>
    </row>
    <row r="140" spans="1:6" x14ac:dyDescent="0.35">
      <c r="A140" s="1110">
        <v>900</v>
      </c>
      <c r="B140" s="516" t="s">
        <v>706</v>
      </c>
      <c r="C140" s="1124">
        <v>115690</v>
      </c>
      <c r="D140" s="1124">
        <v>114631.76</v>
      </c>
      <c r="E140" s="1172">
        <f t="shared" si="4"/>
        <v>-1058.2400000000052</v>
      </c>
      <c r="F140" s="1129">
        <f t="shared" si="5"/>
        <v>-9.1472037341170827E-3</v>
      </c>
    </row>
    <row r="141" spans="1:6" x14ac:dyDescent="0.35">
      <c r="A141" s="1110">
        <v>910</v>
      </c>
      <c r="B141" s="516" t="s">
        <v>708</v>
      </c>
      <c r="C141" s="1124">
        <v>47585</v>
      </c>
      <c r="D141" s="1124">
        <v>46029.14</v>
      </c>
      <c r="E141" s="1172">
        <f t="shared" si="4"/>
        <v>-1555.8600000000006</v>
      </c>
      <c r="F141" s="1129">
        <f t="shared" si="5"/>
        <v>-3.2696437953136502E-2</v>
      </c>
    </row>
    <row r="142" spans="1:6" x14ac:dyDescent="0.35">
      <c r="A142" s="1110">
        <v>920</v>
      </c>
      <c r="B142" s="516" t="s">
        <v>710</v>
      </c>
      <c r="C142" s="1124">
        <v>83789</v>
      </c>
      <c r="D142" s="1124">
        <v>83309.66</v>
      </c>
      <c r="E142" s="1172">
        <f t="shared" si="4"/>
        <v>-479.33999999999651</v>
      </c>
      <c r="F142" s="1129">
        <f t="shared" si="5"/>
        <v>-5.7207986728567773E-3</v>
      </c>
    </row>
    <row r="143" spans="1:6" x14ac:dyDescent="0.35">
      <c r="A143" s="1110">
        <v>97</v>
      </c>
      <c r="B143" s="516" t="s">
        <v>712</v>
      </c>
      <c r="C143" s="1124">
        <v>22848</v>
      </c>
      <c r="D143" s="1124">
        <v>22351.53</v>
      </c>
      <c r="E143" s="1172">
        <f t="shared" si="4"/>
        <v>-496.47000000000116</v>
      </c>
      <c r="F143" s="1129">
        <f t="shared" si="5"/>
        <v>-2.1729254201680724E-2</v>
      </c>
    </row>
    <row r="144" spans="1:6" x14ac:dyDescent="0.35">
      <c r="A144" s="1110">
        <v>930</v>
      </c>
      <c r="B144" s="516" t="s">
        <v>714</v>
      </c>
      <c r="C144" s="1124">
        <v>84016</v>
      </c>
      <c r="D144" s="1124">
        <v>83813.03</v>
      </c>
      <c r="E144" s="1172">
        <f t="shared" si="4"/>
        <v>-202.97000000000116</v>
      </c>
      <c r="F144" s="1129">
        <f t="shared" si="5"/>
        <v>-2.4158493620262947E-3</v>
      </c>
    </row>
    <row r="145" spans="1:6" x14ac:dyDescent="0.35">
      <c r="A145" s="1110">
        <v>940</v>
      </c>
      <c r="B145" s="516" t="s">
        <v>716</v>
      </c>
      <c r="C145" s="1124">
        <v>49597</v>
      </c>
      <c r="D145" s="1124">
        <v>50527.57</v>
      </c>
      <c r="E145" s="1124">
        <f t="shared" si="4"/>
        <v>930.56999999999971</v>
      </c>
      <c r="F145" s="1129">
        <f t="shared" si="5"/>
        <v>1.8762626771780547E-2</v>
      </c>
    </row>
    <row r="146" spans="1:6" x14ac:dyDescent="0.35">
      <c r="A146" s="1110">
        <v>950</v>
      </c>
      <c r="B146" s="516" t="s">
        <v>718</v>
      </c>
      <c r="C146" s="1124">
        <v>124147</v>
      </c>
      <c r="D146" s="1124">
        <v>122610.45</v>
      </c>
      <c r="E146" s="1172">
        <f t="shared" si="4"/>
        <v>-1536.5500000000029</v>
      </c>
      <c r="F146" s="1129">
        <f t="shared" si="5"/>
        <v>-1.2376859690528187E-2</v>
      </c>
    </row>
    <row r="147" spans="1:6" x14ac:dyDescent="0.35">
      <c r="A147" s="1110">
        <v>961</v>
      </c>
      <c r="B147" s="516" t="s">
        <v>442</v>
      </c>
      <c r="C147" s="1124">
        <v>13021</v>
      </c>
      <c r="D147" s="1124">
        <v>12838.47</v>
      </c>
      <c r="E147" s="1172">
        <f t="shared" si="4"/>
        <v>-182.53000000000065</v>
      </c>
      <c r="F147" s="1129">
        <f t="shared" si="5"/>
        <v>-1.401812456800558E-2</v>
      </c>
    </row>
    <row r="148" spans="1:6" x14ac:dyDescent="0.35">
      <c r="A148" s="1110">
        <v>963</v>
      </c>
      <c r="B148" s="516" t="s">
        <v>722</v>
      </c>
      <c r="C148" s="1124">
        <v>11525</v>
      </c>
      <c r="D148" s="1124">
        <v>11474.8</v>
      </c>
      <c r="E148" s="1172">
        <f t="shared" si="4"/>
        <v>-50.200000000000728</v>
      </c>
      <c r="F148" s="1129">
        <f t="shared" si="5"/>
        <v>-4.355748373102015E-3</v>
      </c>
    </row>
    <row r="149" spans="1:6" x14ac:dyDescent="0.35">
      <c r="A149" s="1110">
        <v>964</v>
      </c>
      <c r="B149" s="516" t="s">
        <v>724</v>
      </c>
      <c r="C149" s="1124">
        <v>17131</v>
      </c>
      <c r="D149" s="1124">
        <v>17075.61</v>
      </c>
      <c r="E149" s="1172">
        <f t="shared" si="4"/>
        <v>-55.389999999999418</v>
      </c>
      <c r="F149" s="1129">
        <f t="shared" si="5"/>
        <v>-3.2333197128013203E-3</v>
      </c>
    </row>
    <row r="150" spans="1:6" ht="15" thickBot="1" x14ac:dyDescent="0.4">
      <c r="A150" s="1110">
        <v>960</v>
      </c>
      <c r="B150" s="516" t="s">
        <v>726</v>
      </c>
      <c r="C150" s="1149">
        <v>10000</v>
      </c>
      <c r="D150" s="1149">
        <v>10000</v>
      </c>
      <c r="E150" s="1149">
        <f t="shared" si="4"/>
        <v>0</v>
      </c>
      <c r="F150" s="1150">
        <f t="shared" si="5"/>
        <v>0</v>
      </c>
    </row>
    <row r="151" spans="1:6" ht="15" thickBot="1" x14ac:dyDescent="0.4">
      <c r="A151" s="516"/>
      <c r="B151" s="516" t="s">
        <v>884</v>
      </c>
      <c r="C151" s="1134">
        <f>SUM(C5:C150)</f>
        <v>21696801</v>
      </c>
      <c r="D151" s="1134">
        <f>SUM(D5:D150)</f>
        <v>21696793.059999999</v>
      </c>
      <c r="E151" s="1172">
        <f>SUM(E5:E150)</f>
        <v>-7.9400000003461173</v>
      </c>
      <c r="F151" s="1150">
        <f t="shared" si="5"/>
        <v>-3.6595256606451358E-7</v>
      </c>
    </row>
  </sheetData>
  <mergeCells count="1">
    <mergeCell ref="B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ESSA Overview</vt:lpstr>
      <vt:lpstr> Title I Loss Comp</vt:lpstr>
      <vt:lpstr>Title I-A </vt:lpstr>
      <vt:lpstr>Title I-A Neglected</vt:lpstr>
      <vt:lpstr>Title I-D LEAs </vt:lpstr>
      <vt:lpstr>Title I-D SA</vt:lpstr>
      <vt:lpstr>Title II-A </vt:lpstr>
      <vt:lpstr>Title III-A </vt:lpstr>
      <vt:lpstr>Title IV-A</vt:lpstr>
      <vt:lpstr>Title V-B </vt:lpstr>
      <vt:lpstr>FY21 Formula County </vt:lpstr>
      <vt:lpstr>FY21 Allocations</vt:lpstr>
      <vt:lpstr>FY21 Formula Counts </vt:lpstr>
      <vt:lpstr>Title I-A Neglected </vt:lpstr>
      <vt:lpstr>Title I-D Subpart 1 SAs </vt:lpstr>
      <vt:lpstr>Title I-D Subpart 2 LEAs </vt:lpstr>
      <vt:lpstr>FY19 Revised Final </vt:lpstr>
      <vt:lpstr>FY19 Allocations ePlan</vt:lpstr>
      <vt:lpstr>Populations Merged FY20 </vt:lpstr>
      <vt:lpstr>FY20 Final Allocations </vt:lpstr>
      <vt:lpstr>FY19 Populations Merged</vt:lpstr>
      <vt:lpstr>FY19 2nd Rev Allocations</vt:lpstr>
      <vt:lpstr>FY20 Prelim Allocations</vt:lpstr>
      <vt:lpstr>FY19 I-A Neg.-ePlan</vt:lpstr>
      <vt:lpstr>'FY20 Prelim Allocations'!Print_Area</vt:lpstr>
    </vt:vector>
  </TitlesOfParts>
  <Company>State of Tennessee Dept.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Tracey Hawk</dc:creator>
  <cp:lastModifiedBy>Tracey Hawk</cp:lastModifiedBy>
  <cp:lastPrinted>2019-07-12T14:53:37Z</cp:lastPrinted>
  <dcterms:created xsi:type="dcterms:W3CDTF">2019-06-18T18:48:23Z</dcterms:created>
  <dcterms:modified xsi:type="dcterms:W3CDTF">2020-08-24T16:25:42Z</dcterms:modified>
</cp:coreProperties>
</file>